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igega-my.sharepoint.com/personal/vvanderlinder_ganaderia_gob_do/Documents/Escritorio/Datos DIGEGA 2026/Produccion 2026/"/>
    </mc:Choice>
  </mc:AlternateContent>
  <xr:revisionPtr revIDLastSave="188" documentId="13_ncr:1_{96CB5ED2-EA24-4784-823C-D8C6EE549FFB}" xr6:coauthVersionLast="47" xr6:coauthVersionMax="47" xr10:uidLastSave="{6881B275-BD8F-4D94-B14E-4F3107C785AD}"/>
  <bookViews>
    <workbookView xWindow="-120" yWindow="-120" windowWidth="20730" windowHeight="11160" activeTab="1" xr2:uid="{00000000-000D-0000-FFFF-FFFF00000000}"/>
  </bookViews>
  <sheets>
    <sheet name="Pollo y Huevo" sheetId="8" r:id="rId1"/>
    <sheet name="Leche" sheetId="1" r:id="rId2"/>
    <sheet name="Miel" sheetId="2" r:id="rId3"/>
    <sheet name="Carne Bovina" sheetId="4" r:id="rId4"/>
    <sheet name="Carne cerdo" sheetId="6" r:id="rId5"/>
    <sheet name="Consolidado" sheetId="7" r:id="rId6"/>
    <sheet name="Precios CONAPROPE" sheetId="10" r:id="rId7"/>
    <sheet name="Datos Mensuales" sheetId="9" r:id="rId8"/>
  </sheets>
  <externalReferences>
    <externalReference r:id="rId9"/>
  </externalReferences>
  <definedNames>
    <definedName name="_xlnm.Print_Area" localSheetId="7">'Datos Mensuales'!$A$3:$N$33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7" l="1"/>
  <c r="J20" i="9"/>
  <c r="J24" i="9"/>
  <c r="J23" i="9"/>
  <c r="J22" i="9"/>
  <c r="J21" i="9"/>
  <c r="J19" i="9"/>
  <c r="J18" i="9"/>
  <c r="J17" i="9"/>
  <c r="J16" i="9"/>
  <c r="J15" i="9"/>
  <c r="J14" i="9"/>
  <c r="J13" i="9"/>
  <c r="I23" i="9"/>
  <c r="I24" i="9"/>
  <c r="I22" i="9"/>
  <c r="I20" i="9"/>
  <c r="I21" i="9"/>
  <c r="I19" i="9"/>
  <c r="I17" i="9"/>
  <c r="I18" i="9"/>
  <c r="I16" i="9"/>
  <c r="I14" i="9"/>
  <c r="I15" i="9"/>
  <c r="I13" i="9"/>
  <c r="P14" i="9" l="1"/>
  <c r="P15" i="9"/>
  <c r="P16" i="9"/>
  <c r="P17" i="9"/>
  <c r="P18" i="9"/>
  <c r="P19" i="9"/>
  <c r="P20" i="9"/>
  <c r="P21" i="9"/>
  <c r="P22" i="9"/>
  <c r="P23" i="9"/>
  <c r="P24" i="9"/>
  <c r="P13" i="9"/>
  <c r="O14" i="9"/>
  <c r="O15" i="9"/>
  <c r="O16" i="9"/>
  <c r="O17" i="9"/>
  <c r="O18" i="9"/>
  <c r="O19" i="9"/>
  <c r="O20" i="9"/>
  <c r="O21" i="9"/>
  <c r="O22" i="9"/>
  <c r="O23" i="9"/>
  <c r="O24" i="9"/>
  <c r="O13" i="9"/>
  <c r="E31" i="7" l="1"/>
  <c r="F31" i="7"/>
  <c r="D27" i="4" l="1"/>
  <c r="K24" i="9" s="1"/>
  <c r="E21" i="7" l="1"/>
  <c r="F21" i="7"/>
  <c r="E16" i="7"/>
  <c r="E26" i="7" l="1"/>
  <c r="E32" i="7" s="1"/>
  <c r="F26" i="7"/>
  <c r="F32" i="7" s="1"/>
  <c r="R30" i="10" l="1"/>
  <c r="R29" i="10"/>
  <c r="R28" i="10"/>
  <c r="R26" i="10"/>
  <c r="R25" i="10"/>
  <c r="R24" i="10"/>
  <c r="R23" i="10"/>
  <c r="R21" i="10"/>
  <c r="R20" i="10"/>
  <c r="R19" i="10"/>
  <c r="R18" i="10"/>
  <c r="R16" i="10"/>
  <c r="R15" i="10"/>
  <c r="R14" i="10"/>
  <c r="R13" i="10"/>
  <c r="R12" i="10"/>
  <c r="R11" i="10"/>
  <c r="R10" i="10"/>
  <c r="R9" i="10"/>
  <c r="R8" i="10"/>
  <c r="R7" i="10"/>
  <c r="N30" i="10"/>
  <c r="N29" i="10"/>
  <c r="N28" i="10"/>
  <c r="N26" i="10"/>
  <c r="N25" i="10"/>
  <c r="N24" i="10"/>
  <c r="N23" i="10"/>
  <c r="N21" i="10"/>
  <c r="N20" i="10"/>
  <c r="N19" i="10"/>
  <c r="N18" i="10"/>
  <c r="N16" i="10"/>
  <c r="N15" i="10"/>
  <c r="N14" i="10"/>
  <c r="N13" i="10"/>
  <c r="N12" i="10"/>
  <c r="N11" i="10"/>
  <c r="N10" i="10"/>
  <c r="N9" i="10"/>
  <c r="N8" i="10"/>
  <c r="N7" i="10"/>
  <c r="J30" i="10"/>
  <c r="J29" i="10"/>
  <c r="J28" i="10"/>
  <c r="J26" i="10"/>
  <c r="J25" i="10"/>
  <c r="J24" i="10"/>
  <c r="J23" i="10"/>
  <c r="J21" i="10"/>
  <c r="J20" i="10"/>
  <c r="J19" i="10"/>
  <c r="J18" i="10"/>
  <c r="J16" i="10"/>
  <c r="J15" i="10"/>
  <c r="J14" i="10"/>
  <c r="J13" i="10"/>
  <c r="J12" i="10"/>
  <c r="J11" i="10"/>
  <c r="J10" i="10"/>
  <c r="J9" i="10"/>
  <c r="J8" i="10"/>
  <c r="J7" i="10"/>
  <c r="F8" i="10"/>
  <c r="F9" i="10"/>
  <c r="F10" i="10"/>
  <c r="F11" i="10"/>
  <c r="F12" i="10"/>
  <c r="F13" i="10"/>
  <c r="F14" i="10"/>
  <c r="F15" i="10"/>
  <c r="F16" i="10"/>
  <c r="S16" i="10" s="1"/>
  <c r="F18" i="10"/>
  <c r="F19" i="10"/>
  <c r="F20" i="10"/>
  <c r="F21" i="10"/>
  <c r="F23" i="10"/>
  <c r="F24" i="10"/>
  <c r="F25" i="10"/>
  <c r="F26" i="10"/>
  <c r="S26" i="10" s="1"/>
  <c r="F28" i="10"/>
  <c r="F29" i="10"/>
  <c r="F30" i="10"/>
  <c r="F7" i="10"/>
  <c r="S24" i="10" l="1"/>
  <c r="S28" i="10"/>
  <c r="S18" i="10"/>
  <c r="S30" i="10"/>
  <c r="S29" i="10"/>
  <c r="S25" i="10"/>
  <c r="S23" i="10"/>
  <c r="S21" i="10"/>
  <c r="S20" i="10"/>
  <c r="S19" i="10"/>
  <c r="S15" i="10"/>
  <c r="S14" i="10"/>
  <c r="S13" i="10"/>
  <c r="S12" i="10"/>
  <c r="S11" i="10"/>
  <c r="S10" i="10"/>
  <c r="S9" i="10"/>
  <c r="S8" i="10"/>
  <c r="S7" i="10"/>
  <c r="C26" i="8" l="1"/>
  <c r="B26" i="8"/>
  <c r="G25" i="9"/>
  <c r="F25" i="9"/>
  <c r="E25" i="9"/>
  <c r="D25" i="9"/>
  <c r="C25" i="9"/>
  <c r="B25" i="9"/>
  <c r="J25" i="9" l="1"/>
  <c r="P25" i="9" s="1"/>
  <c r="I25" i="9"/>
  <c r="O25" i="9" s="1"/>
  <c r="D27" i="1" l="1"/>
  <c r="M24" i="9" s="1"/>
  <c r="D26" i="1"/>
  <c r="B29" i="7" s="1"/>
  <c r="D25" i="1"/>
  <c r="D23" i="1"/>
  <c r="D22" i="1"/>
  <c r="D21" i="1"/>
  <c r="D19" i="1"/>
  <c r="D18" i="1"/>
  <c r="D17" i="1"/>
  <c r="M16" i="9" s="1"/>
  <c r="D15" i="1"/>
  <c r="D14" i="1"/>
  <c r="D13" i="1"/>
  <c r="M13" i="9" s="1"/>
  <c r="C26" i="1" l="1"/>
  <c r="M23" i="9"/>
  <c r="C25" i="1"/>
  <c r="M22" i="9"/>
  <c r="C23" i="1"/>
  <c r="M21" i="9"/>
  <c r="C22" i="1"/>
  <c r="M20" i="9"/>
  <c r="C21" i="1"/>
  <c r="M19" i="9"/>
  <c r="C19" i="1"/>
  <c r="M18" i="9"/>
  <c r="C18" i="1"/>
  <c r="M17" i="9"/>
  <c r="B15" i="7"/>
  <c r="M15" i="9"/>
  <c r="C14" i="1"/>
  <c r="M14" i="9"/>
  <c r="B13" i="7"/>
  <c r="B14" i="7"/>
  <c r="C27" i="1"/>
  <c r="B30" i="7"/>
  <c r="S24" i="9" s="1"/>
  <c r="C15" i="1"/>
  <c r="C13" i="1"/>
  <c r="C17" i="1"/>
  <c r="B18" i="7"/>
  <c r="S16" i="9" s="1"/>
  <c r="C27" i="7"/>
  <c r="B27" i="7"/>
  <c r="S23" i="9" l="1"/>
  <c r="S15" i="9"/>
  <c r="S14" i="9"/>
  <c r="B16" i="7"/>
  <c r="D14" i="2"/>
  <c r="C14" i="2" s="1"/>
  <c r="D15" i="2"/>
  <c r="D17" i="2"/>
  <c r="L16" i="9" s="1"/>
  <c r="D18" i="2"/>
  <c r="L17" i="9" s="1"/>
  <c r="D19" i="2"/>
  <c r="L18" i="9" s="1"/>
  <c r="D21" i="2"/>
  <c r="L19" i="9" s="1"/>
  <c r="D22" i="2"/>
  <c r="D23" i="2"/>
  <c r="L21" i="9" s="1"/>
  <c r="D25" i="2"/>
  <c r="L22" i="9" s="1"/>
  <c r="D26" i="2"/>
  <c r="L23" i="9" s="1"/>
  <c r="D27" i="2"/>
  <c r="L24" i="9" s="1"/>
  <c r="D13" i="2"/>
  <c r="D14" i="6"/>
  <c r="D15" i="6"/>
  <c r="D17" i="6"/>
  <c r="H16" i="9" s="1"/>
  <c r="D18" i="6"/>
  <c r="H17" i="9" s="1"/>
  <c r="D19" i="6"/>
  <c r="D21" i="6"/>
  <c r="H19" i="9" s="1"/>
  <c r="D22" i="6"/>
  <c r="H20" i="9" s="1"/>
  <c r="D23" i="6"/>
  <c r="H21" i="9" s="1"/>
  <c r="D25" i="6"/>
  <c r="H22" i="9" s="1"/>
  <c r="D26" i="6"/>
  <c r="H23" i="9" s="1"/>
  <c r="D27" i="6"/>
  <c r="D13" i="6"/>
  <c r="D14" i="4"/>
  <c r="D15" i="4"/>
  <c r="D17" i="4"/>
  <c r="K16" i="9" s="1"/>
  <c r="D18" i="4"/>
  <c r="K17" i="9" s="1"/>
  <c r="D19" i="4"/>
  <c r="K18" i="9" s="1"/>
  <c r="D21" i="4"/>
  <c r="K19" i="9" s="1"/>
  <c r="D22" i="4"/>
  <c r="K20" i="9" s="1"/>
  <c r="D23" i="4"/>
  <c r="K21" i="9" s="1"/>
  <c r="D25" i="4"/>
  <c r="K22" i="9" s="1"/>
  <c r="D26" i="4"/>
  <c r="K23" i="9" s="1"/>
  <c r="D13" i="4"/>
  <c r="B28" i="6"/>
  <c r="B24" i="6"/>
  <c r="B20" i="6"/>
  <c r="B16" i="6"/>
  <c r="D16" i="6" s="1"/>
  <c r="L20" i="9" l="1"/>
  <c r="G24" i="7"/>
  <c r="D13" i="7"/>
  <c r="H13" i="9"/>
  <c r="C13" i="7"/>
  <c r="K13" i="9"/>
  <c r="D30" i="7"/>
  <c r="H24" i="9"/>
  <c r="C19" i="6"/>
  <c r="H18" i="9"/>
  <c r="G15" i="7"/>
  <c r="L15" i="9"/>
  <c r="C15" i="7"/>
  <c r="K15" i="9"/>
  <c r="D15" i="7"/>
  <c r="H15" i="9"/>
  <c r="G14" i="7"/>
  <c r="L14" i="9"/>
  <c r="C14" i="7"/>
  <c r="K14" i="9"/>
  <c r="D14" i="7"/>
  <c r="H14" i="9"/>
  <c r="G13" i="7"/>
  <c r="L13" i="9"/>
  <c r="S13" i="9"/>
  <c r="C13" i="6"/>
  <c r="C14" i="6"/>
  <c r="C13" i="4"/>
  <c r="C14" i="4"/>
  <c r="C13" i="2"/>
  <c r="C27" i="6"/>
  <c r="C26" i="2"/>
  <c r="G29" i="7"/>
  <c r="R23" i="9" s="1"/>
  <c r="C27" i="2"/>
  <c r="G30" i="7"/>
  <c r="R24" i="9" s="1"/>
  <c r="C27" i="4"/>
  <c r="C30" i="7"/>
  <c r="Q24" i="9" s="1"/>
  <c r="C26" i="4"/>
  <c r="C29" i="7"/>
  <c r="Q23" i="9" s="1"/>
  <c r="C25" i="2"/>
  <c r="G28" i="7"/>
  <c r="R22" i="9" s="1"/>
  <c r="C26" i="6"/>
  <c r="D29" i="7"/>
  <c r="N23" i="9" s="1"/>
  <c r="C25" i="6"/>
  <c r="D28" i="7"/>
  <c r="N22" i="9" s="1"/>
  <c r="C25" i="4"/>
  <c r="C28" i="7"/>
  <c r="Q22" i="9" s="1"/>
  <c r="B28" i="7"/>
  <c r="C23" i="2"/>
  <c r="G25" i="7"/>
  <c r="R21" i="9" s="1"/>
  <c r="B25" i="7"/>
  <c r="S21" i="9" s="1"/>
  <c r="C23" i="6"/>
  <c r="D25" i="7"/>
  <c r="N21" i="9" s="1"/>
  <c r="C23" i="4"/>
  <c r="C25" i="7"/>
  <c r="Q21" i="9" s="1"/>
  <c r="C22" i="6"/>
  <c r="D24" i="7"/>
  <c r="N20" i="9" s="1"/>
  <c r="C22" i="4"/>
  <c r="C24" i="7"/>
  <c r="Q20" i="9" s="1"/>
  <c r="C22" i="2"/>
  <c r="R20" i="9"/>
  <c r="B24" i="7"/>
  <c r="S20" i="9" s="1"/>
  <c r="B23" i="7"/>
  <c r="S19" i="9" s="1"/>
  <c r="C21" i="2"/>
  <c r="G23" i="7"/>
  <c r="R19" i="9" s="1"/>
  <c r="C21" i="4"/>
  <c r="C23" i="7"/>
  <c r="Q19" i="9" s="1"/>
  <c r="C21" i="6"/>
  <c r="D23" i="7"/>
  <c r="N19" i="9" s="1"/>
  <c r="B20" i="7"/>
  <c r="S18" i="9" s="1"/>
  <c r="D20" i="7"/>
  <c r="C19" i="4"/>
  <c r="C20" i="7"/>
  <c r="Q18" i="9" s="1"/>
  <c r="C19" i="2"/>
  <c r="G20" i="7"/>
  <c r="R18" i="9" s="1"/>
  <c r="C18" i="4"/>
  <c r="C19" i="7"/>
  <c r="Q17" i="9" s="1"/>
  <c r="C18" i="6"/>
  <c r="D19" i="7"/>
  <c r="N17" i="9" s="1"/>
  <c r="B19" i="7"/>
  <c r="S17" i="9" s="1"/>
  <c r="C18" i="2"/>
  <c r="G19" i="7"/>
  <c r="R17" i="9" s="1"/>
  <c r="C17" i="4"/>
  <c r="C18" i="7"/>
  <c r="Q16" i="9" s="1"/>
  <c r="C17" i="6"/>
  <c r="D18" i="7"/>
  <c r="N16" i="9" s="1"/>
  <c r="C17" i="2"/>
  <c r="G18" i="7"/>
  <c r="R16" i="9" s="1"/>
  <c r="C15" i="6"/>
  <c r="C15" i="4"/>
  <c r="C15" i="2"/>
  <c r="D28" i="6"/>
  <c r="C28" i="6" s="1"/>
  <c r="D24" i="6"/>
  <c r="C24" i="6" s="1"/>
  <c r="D20" i="6"/>
  <c r="C20" i="6" s="1"/>
  <c r="C16" i="6"/>
  <c r="B29" i="6"/>
  <c r="B28" i="4"/>
  <c r="B24" i="4"/>
  <c r="B20" i="4"/>
  <c r="D16" i="7" l="1"/>
  <c r="G16" i="7"/>
  <c r="R14" i="9"/>
  <c r="Q15" i="9"/>
  <c r="R15" i="9"/>
  <c r="N24" i="9"/>
  <c r="N18" i="9"/>
  <c r="C16" i="7"/>
  <c r="N15" i="9"/>
  <c r="Q14" i="9"/>
  <c r="N14" i="9"/>
  <c r="H25" i="9"/>
  <c r="N25" i="9" s="1"/>
  <c r="N13" i="9"/>
  <c r="K25" i="9"/>
  <c r="Q25" i="9" s="1"/>
  <c r="Q13" i="9"/>
  <c r="L25" i="9"/>
  <c r="R25" i="9" s="1"/>
  <c r="R13" i="9"/>
  <c r="B31" i="7"/>
  <c r="S22" i="9"/>
  <c r="C31" i="7"/>
  <c r="G31" i="7"/>
  <c r="D31" i="7"/>
  <c r="C26" i="7"/>
  <c r="D26" i="7"/>
  <c r="G26" i="7"/>
  <c r="B26" i="7"/>
  <c r="C21" i="7"/>
  <c r="D21" i="7"/>
  <c r="B21" i="7"/>
  <c r="G21" i="7"/>
  <c r="D28" i="4"/>
  <c r="C28" i="4" s="1"/>
  <c r="D24" i="4"/>
  <c r="C24" i="4" s="1"/>
  <c r="D20" i="4"/>
  <c r="C20" i="4" s="1"/>
  <c r="D29" i="6"/>
  <c r="C29" i="6" s="1"/>
  <c r="B16" i="4"/>
  <c r="B28" i="2"/>
  <c r="D28" i="2" s="1"/>
  <c r="C28" i="2" s="1"/>
  <c r="B24" i="2"/>
  <c r="D24" i="2" s="1"/>
  <c r="C24" i="2" s="1"/>
  <c r="B20" i="2"/>
  <c r="D20" i="2" s="1"/>
  <c r="C20" i="2" s="1"/>
  <c r="B16" i="2"/>
  <c r="D16" i="2" s="1"/>
  <c r="C16" i="2" s="1"/>
  <c r="B28" i="1"/>
  <c r="B24" i="1"/>
  <c r="D24" i="1" s="1"/>
  <c r="C24" i="1" s="1"/>
  <c r="B20" i="1"/>
  <c r="D20" i="1" s="1"/>
  <c r="C20" i="1" s="1"/>
  <c r="B16" i="1"/>
  <c r="D16" i="1" s="1"/>
  <c r="C16" i="1" s="1"/>
  <c r="M25" i="9" l="1"/>
  <c r="S25" i="9" s="1"/>
  <c r="C32" i="7"/>
  <c r="D28" i="1"/>
  <c r="C28" i="1" s="1"/>
  <c r="G32" i="7"/>
  <c r="D32" i="7"/>
  <c r="B32" i="7"/>
  <c r="D16" i="4"/>
  <c r="C16" i="4" s="1"/>
  <c r="B29" i="1"/>
  <c r="D29" i="1" s="1"/>
  <c r="C29" i="1" s="1"/>
  <c r="B29" i="4"/>
  <c r="B29" i="2"/>
  <c r="D29" i="2" s="1"/>
  <c r="C29" i="2" s="1"/>
  <c r="D29" i="4" l="1"/>
  <c r="C29" i="4" s="1"/>
</calcChain>
</file>

<file path=xl/sharedStrings.xml><?xml version="1.0" encoding="utf-8"?>
<sst xmlns="http://schemas.openxmlformats.org/spreadsheetml/2006/main" count="291" uniqueCount="137">
  <si>
    <t>Total</t>
  </si>
  <si>
    <t>Enero</t>
  </si>
  <si>
    <t>Febrero</t>
  </si>
  <si>
    <t>Marzo</t>
  </si>
  <si>
    <t xml:space="preserve">Abril </t>
  </si>
  <si>
    <t>Mayo</t>
  </si>
  <si>
    <t>MES</t>
  </si>
  <si>
    <t>Julio</t>
  </si>
  <si>
    <t>PROGRAMA MEGALECHE</t>
  </si>
  <si>
    <t>Agosto</t>
  </si>
  <si>
    <t>Septiembre</t>
  </si>
  <si>
    <t>Octubre</t>
  </si>
  <si>
    <t>Noviembre</t>
  </si>
  <si>
    <t>1er Trim.</t>
  </si>
  <si>
    <t>2do Trim.</t>
  </si>
  <si>
    <t>3er Trim.</t>
  </si>
  <si>
    <t>4to Trim.</t>
  </si>
  <si>
    <t>DIRECCION DE FOMENTO</t>
  </si>
  <si>
    <t>PROGRAMA DE MATADEROS</t>
  </si>
  <si>
    <t>ESTIMADA</t>
  </si>
  <si>
    <t>TOTAL</t>
  </si>
  <si>
    <t>Junio</t>
  </si>
  <si>
    <t>PROD. APIARIOS</t>
  </si>
  <si>
    <t>MEGALECHE</t>
  </si>
  <si>
    <t>MATADEROS</t>
  </si>
  <si>
    <t>República Dominicana</t>
  </si>
  <si>
    <t>MINISTERIO DE AGRICULTURA</t>
  </si>
  <si>
    <t>Dirección General de Ganadería</t>
  </si>
  <si>
    <t>Valores expresados en kilogramos</t>
  </si>
  <si>
    <t>Valores expresados en litros</t>
  </si>
  <si>
    <r>
      <rPr>
        <b/>
        <sz val="11"/>
        <color theme="1"/>
        <rFont val="Times New Roman"/>
        <family val="1"/>
      </rPr>
      <t>Nota:</t>
    </r>
    <r>
      <rPr>
        <sz val="11"/>
        <color theme="1"/>
        <rFont val="Times New Roman"/>
        <family val="1"/>
      </rPr>
      <t xml:space="preserve"> Las estimaciones corresponde al 60% de datos no cubiertos por los tecnicos de esta institución</t>
    </r>
  </si>
  <si>
    <r>
      <rPr>
        <b/>
        <sz val="11"/>
        <color theme="1"/>
        <rFont val="Times New Roman"/>
        <family val="1"/>
      </rPr>
      <t>Nota:</t>
    </r>
    <r>
      <rPr>
        <sz val="11"/>
        <color theme="1"/>
        <rFont val="Times New Roman"/>
        <family val="1"/>
      </rPr>
      <t xml:space="preserve"> Las estimaciones corresponde al 35% de datos no cubiertos por el programa de esta institución</t>
    </r>
  </si>
  <si>
    <r>
      <rPr>
        <b/>
        <sz val="11"/>
        <color theme="1"/>
        <rFont val="Times New Roman"/>
        <family val="1"/>
      </rPr>
      <t>Nota:</t>
    </r>
    <r>
      <rPr>
        <sz val="11"/>
        <color theme="1"/>
        <rFont val="Times New Roman"/>
        <family val="1"/>
      </rPr>
      <t xml:space="preserve"> Las estimaciones corresponde al 40% de datos no cubiertos por el programa de esta institución</t>
    </r>
  </si>
  <si>
    <t>Diciembre</t>
  </si>
  <si>
    <t xml:space="preserve">Estos datos son recopilados de los 14 Mataderos que están bajo la supervisión de la DIGEGA. </t>
  </si>
  <si>
    <t xml:space="preserve">Estos datos son recopilados de los 14 Mataderos que están bajo la supervisión de la DIGEGA.  De los cuales solo 11 Sacrifican Porcinos. </t>
  </si>
  <si>
    <t>Ministerio de Agricultura</t>
  </si>
  <si>
    <t>Carnes</t>
  </si>
  <si>
    <t>Miel</t>
  </si>
  <si>
    <t>Leche</t>
  </si>
  <si>
    <t>Primer Trimestre</t>
  </si>
  <si>
    <t>Litros</t>
  </si>
  <si>
    <t>Kilos</t>
  </si>
  <si>
    <t>Subtotal</t>
  </si>
  <si>
    <t>Segundo Trimestre</t>
  </si>
  <si>
    <t>Tercer Trimestre</t>
  </si>
  <si>
    <t>Cuarto Trimestre</t>
  </si>
  <si>
    <t>Nota:  Las informaciones que la  Institución no logra recolectar se estiman de las siguientes manera:</t>
  </si>
  <si>
    <r>
      <t xml:space="preserve">Miel:  </t>
    </r>
    <r>
      <rPr>
        <sz val="11"/>
        <color theme="1"/>
        <rFont val="Calibri"/>
        <family val="2"/>
        <scheme val="minor"/>
      </rPr>
      <t>El 40% se recolecta a través de los Técnicos Apícolas que trabajan en las zonas y el 60% de estiman de los registros comerciales que se hacen en la División Apícola de esta Institución</t>
    </r>
  </si>
  <si>
    <r>
      <rPr>
        <b/>
        <sz val="11"/>
        <color theme="1"/>
        <rFont val="Times New Roman"/>
        <family val="1"/>
      </rPr>
      <t>Nota:</t>
    </r>
    <r>
      <rPr>
        <sz val="11"/>
        <color theme="1"/>
        <rFont val="Times New Roman"/>
        <family val="1"/>
      </rPr>
      <t xml:space="preserve"> Los meses con asterisco se coloca como dato preliminar</t>
    </r>
  </si>
  <si>
    <r>
      <t xml:space="preserve">Nota: (*) </t>
    </r>
    <r>
      <rPr>
        <sz val="11"/>
        <color theme="1"/>
        <rFont val="Calibri"/>
        <family val="2"/>
        <scheme val="minor"/>
      </rPr>
      <t>datos preliminales</t>
    </r>
  </si>
  <si>
    <t>Abril</t>
  </si>
  <si>
    <r>
      <rPr>
        <b/>
        <sz val="11"/>
        <color theme="1"/>
        <rFont val="Times New Roman"/>
        <family val="1"/>
      </rPr>
      <t>Nota:</t>
    </r>
    <r>
      <rPr>
        <sz val="11"/>
        <color theme="1"/>
        <rFont val="Times New Roman"/>
        <family val="1"/>
      </rPr>
      <t xml:space="preserve"> Las estimaciones corresponde al 47% de datos no cubiertos por el programa de esta institución</t>
    </r>
  </si>
  <si>
    <t>(*): Dato proyectado</t>
  </si>
  <si>
    <t>Producción</t>
  </si>
  <si>
    <t>ENERO</t>
  </si>
  <si>
    <t>Pollos (Unid.)</t>
  </si>
  <si>
    <t>Huevos (Unid.)</t>
  </si>
  <si>
    <t>ABRIL</t>
  </si>
  <si>
    <t>MAYO</t>
  </si>
  <si>
    <t>JUNIO</t>
  </si>
  <si>
    <t xml:space="preserve"> Res</t>
  </si>
  <si>
    <t xml:space="preserve"> Cerdo</t>
  </si>
  <si>
    <r>
      <t xml:space="preserve">Leche:  </t>
    </r>
    <r>
      <rPr>
        <sz val="11"/>
        <color theme="1"/>
        <rFont val="Calibri"/>
        <family val="2"/>
        <scheme val="minor"/>
      </rPr>
      <t xml:space="preserve"> El  53% se recolecta a traves del Programa de Mejoramiento de la Industria Lechera (MEGALECHE),  los 47%  restante se estima de los ganaderos que no estan en el programa. Establecido de las proyecciones del 2020</t>
    </r>
  </si>
  <si>
    <t>JULIO</t>
  </si>
  <si>
    <t>AGOSTO</t>
  </si>
  <si>
    <t>SEPTIEMBRE</t>
  </si>
  <si>
    <t>OCTUBRE</t>
  </si>
  <si>
    <t>NOVIEMBRE</t>
  </si>
  <si>
    <t>DICIEMBRE</t>
  </si>
  <si>
    <t>Meses</t>
  </si>
  <si>
    <t>Crecimiento %</t>
  </si>
  <si>
    <t>Cerdos                             (Kilogramos)</t>
  </si>
  <si>
    <t>Bovinos                              (Kilogramos)</t>
  </si>
  <si>
    <t xml:space="preserve">Miel                            (Kilogramos) </t>
  </si>
  <si>
    <t xml:space="preserve">Leche                          ( Litros) </t>
  </si>
  <si>
    <t xml:space="preserve">Leche                         ( Litros) </t>
  </si>
  <si>
    <t>FEBRERO</t>
  </si>
  <si>
    <t>MARZO</t>
  </si>
  <si>
    <t>Mes</t>
  </si>
  <si>
    <t>Dato que se estima sera la produccion 2023</t>
  </si>
  <si>
    <t>realizada 13/3/23</t>
  </si>
  <si>
    <t>Precios Productos Pecuarios</t>
  </si>
  <si>
    <t>Plaza Agropecuaria</t>
  </si>
  <si>
    <t>CONAPROPE 2023</t>
  </si>
  <si>
    <t>Productos</t>
  </si>
  <si>
    <t>Unidad de Medida</t>
  </si>
  <si>
    <t>Carne</t>
  </si>
  <si>
    <t>Pollo Fresco</t>
  </si>
  <si>
    <t>Libra</t>
  </si>
  <si>
    <t>1er Trimestre</t>
  </si>
  <si>
    <t>2do Trimestre</t>
  </si>
  <si>
    <t>3er Trimestre</t>
  </si>
  <si>
    <t>4to Trimestre</t>
  </si>
  <si>
    <t>Precio Promedio por Mes</t>
  </si>
  <si>
    <t>Promedio del año</t>
  </si>
  <si>
    <t>Pollo Congelado</t>
  </si>
  <si>
    <t>Res</t>
  </si>
  <si>
    <t>Cerdo</t>
  </si>
  <si>
    <t>Chivos/Ovejos</t>
  </si>
  <si>
    <t>Gallina</t>
  </si>
  <si>
    <t>Pato</t>
  </si>
  <si>
    <t>Pollo Criollo</t>
  </si>
  <si>
    <t>Guinea</t>
  </si>
  <si>
    <t>Conejo</t>
  </si>
  <si>
    <t>Huevos</t>
  </si>
  <si>
    <t>Huevos de consumo</t>
  </si>
  <si>
    <t>Codorniz</t>
  </si>
  <si>
    <t>Gallina Criolla</t>
  </si>
  <si>
    <t>Pescado</t>
  </si>
  <si>
    <t>Dorado</t>
  </si>
  <si>
    <t>Tilapia</t>
  </si>
  <si>
    <t>Carpa</t>
  </si>
  <si>
    <t>Camarones de agua dulce</t>
  </si>
  <si>
    <t>Fresca</t>
  </si>
  <si>
    <t>UHT</t>
  </si>
  <si>
    <t>en Polvo</t>
  </si>
  <si>
    <t>Carton</t>
  </si>
  <si>
    <t>Unidad</t>
  </si>
  <si>
    <t>Caja</t>
  </si>
  <si>
    <t>Galon</t>
  </si>
  <si>
    <t>Litro</t>
  </si>
  <si>
    <t>Funda (2,200g)</t>
  </si>
  <si>
    <t>Datos CONAPROPE</t>
  </si>
  <si>
    <t>Producción de pollos y huevos de consumo</t>
  </si>
  <si>
    <t>Ovino</t>
  </si>
  <si>
    <t>Caprino</t>
  </si>
  <si>
    <t>Ovino                           (Kilogramos)</t>
  </si>
  <si>
    <t>Caprino                           (Kilogramos)</t>
  </si>
  <si>
    <t>Producción de  Productos  Pecuarios, 2024 y 2025</t>
  </si>
  <si>
    <r>
      <t xml:space="preserve">Carne de cerdo: </t>
    </r>
    <r>
      <rPr>
        <sz val="11"/>
        <color theme="1"/>
        <rFont val="Calibri"/>
        <family val="2"/>
        <scheme val="minor"/>
      </rPr>
      <t>Se estima el  40% de los mataderos Municipales y de traspatio, Esta produccion se encuentra actualmente afectada por la PPA</t>
    </r>
  </si>
  <si>
    <r>
      <t xml:space="preserve">Carne de Res:  </t>
    </r>
    <r>
      <rPr>
        <sz val="11"/>
        <color theme="1"/>
        <rFont val="Calibri"/>
        <family val="2"/>
        <scheme val="minor"/>
      </rPr>
      <t>El 65%  se registra a traves de los mataderos urbanos y el 35%,   se estima de los mataderos Municipales y de traspatio. Esta produccion tiene limitaciones de movimiento de animales para fincas de produccion mixta (Bovinos y Porcinos) debido a la PPA.</t>
    </r>
  </si>
  <si>
    <t>Producción de leche  año 2026.</t>
  </si>
  <si>
    <t>Producción de miel  año 2026.</t>
  </si>
  <si>
    <t>Producción de carne de res  año 2026.</t>
  </si>
  <si>
    <t>Producción de carne de cerdo año 2026.</t>
  </si>
  <si>
    <t>Produccion Pecuaria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</si>
</sst>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_(* #,##0.0_);_(* \(#,##0.0\);_(* &quot;-&quot;??_);_(@_)"/>
    <numFmt numFmtId="168" formatCode="_(* #,##0.000_);_(* \(#,##0.000\);_(* &quot;-&quot;???_);_(@_)"/>
    <numFmt numFmtId="169" formatCode="_-* #,##0.00\ _€_-;\-* #,##0.00\ _€_-;_-* &quot;-&quot;??\ _€_-;_-@_-"/>
    <numFmt numFmtId="170" formatCode="_(* #,##0.000_);_(* \(#,##0.000\);_(* &quot;-&quot;??_);_(@_)"/>
  </numFmts>
  <fonts count="3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Times New Roman"/>
      <family val="1"/>
    </font>
    <font>
      <b/>
      <sz val="24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0"/>
      <color theme="1"/>
      <name val="Arial"/>
      <family val="2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i/>
      <shadow/>
      <sz val="14"/>
      <color theme="1"/>
      <name val="Garamond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rgb="FF000000"/>
      <name val="Times New Roman"/>
      <family val="1"/>
    </font>
    <font>
      <sz val="10"/>
      <name val="Arial Narrow"/>
      <family val="2"/>
    </font>
    <font>
      <b/>
      <sz val="12"/>
      <name val="Calibri Light"/>
      <family val="2"/>
    </font>
    <font>
      <b/>
      <sz val="12"/>
      <name val="Calibri"/>
      <family val="2"/>
      <scheme val="minor"/>
    </font>
    <font>
      <b/>
      <sz val="12"/>
      <name val="Arial Narrow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name val="Arial Narrow"/>
      <family val="2"/>
    </font>
    <font>
      <sz val="10"/>
      <color indexed="8"/>
      <name val="Arial Narrow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4" fontId="5" fillId="0" borderId="0" applyFont="0" applyFill="0" applyBorder="0" applyAlignment="0" applyProtection="0"/>
    <xf numFmtId="0" fontId="19" fillId="0" borderId="0">
      <alignment vertical="center"/>
    </xf>
    <xf numFmtId="164" fontId="20" fillId="0" borderId="0">
      <protection locked="0"/>
    </xf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</cellStyleXfs>
  <cellXfs count="135">
    <xf numFmtId="0" fontId="0" fillId="0" borderId="0" xfId="0"/>
    <xf numFmtId="0" fontId="4" fillId="0" borderId="0" xfId="0" applyFont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0" fillId="0" borderId="0" xfId="0" applyNumberFormat="1"/>
    <xf numFmtId="164" fontId="0" fillId="0" borderId="0" xfId="1" applyFont="1"/>
    <xf numFmtId="164" fontId="0" fillId="0" borderId="0" xfId="0" applyNumberFormat="1"/>
    <xf numFmtId="0" fontId="6" fillId="0" borderId="0" xfId="0" applyFont="1" applyAlignment="1">
      <alignment horizontal="center" wrapText="1"/>
    </xf>
    <xf numFmtId="43" fontId="0" fillId="0" borderId="0" xfId="1" applyNumberFormat="1" applyFont="1"/>
    <xf numFmtId="0" fontId="1" fillId="0" borderId="0" xfId="0" applyFont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8" fillId="0" borderId="9" xfId="0" applyFont="1" applyBorder="1"/>
    <xf numFmtId="165" fontId="18" fillId="0" borderId="9" xfId="1" applyNumberFormat="1" applyFont="1" applyBorder="1"/>
    <xf numFmtId="165" fontId="0" fillId="0" borderId="0" xfId="1" applyNumberFormat="1" applyFont="1" applyFill="1" applyBorder="1"/>
    <xf numFmtId="0" fontId="16" fillId="3" borderId="9" xfId="0" applyFont="1" applyFill="1" applyBorder="1"/>
    <xf numFmtId="165" fontId="16" fillId="3" borderId="9" xfId="1" applyNumberFormat="1" applyFont="1" applyFill="1" applyBorder="1"/>
    <xf numFmtId="165" fontId="16" fillId="0" borderId="0" xfId="1" applyNumberFormat="1" applyFont="1" applyFill="1" applyBorder="1"/>
    <xf numFmtId="0" fontId="16" fillId="2" borderId="9" xfId="0" applyFont="1" applyFill="1" applyBorder="1"/>
    <xf numFmtId="165" fontId="16" fillId="2" borderId="9" xfId="1" applyNumberFormat="1" applyFont="1" applyFill="1" applyBorder="1"/>
    <xf numFmtId="0" fontId="16" fillId="3" borderId="9" xfId="0" applyFont="1" applyFill="1" applyBorder="1" applyAlignment="1">
      <alignment vertical="center"/>
    </xf>
    <xf numFmtId="0" fontId="14" fillId="0" borderId="0" xfId="0" applyFont="1"/>
    <xf numFmtId="0" fontId="14" fillId="0" borderId="0" xfId="0" applyFont="1" applyAlignment="1">
      <alignment vertical="center" wrapText="1"/>
    </xf>
    <xf numFmtId="0" fontId="17" fillId="4" borderId="9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vertical="center"/>
    </xf>
    <xf numFmtId="165" fontId="16" fillId="4" borderId="9" xfId="1" applyNumberFormat="1" applyFont="1" applyFill="1" applyBorder="1" applyAlignment="1">
      <alignment vertical="center"/>
    </xf>
    <xf numFmtId="10" fontId="0" fillId="0" borderId="0" xfId="0" applyNumberFormat="1"/>
    <xf numFmtId="43" fontId="0" fillId="0" borderId="0" xfId="0" applyNumberFormat="1"/>
    <xf numFmtId="3" fontId="21" fillId="5" borderId="9" xfId="0" applyNumberFormat="1" applyFont="1" applyFill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/>
    </xf>
    <xf numFmtId="0" fontId="0" fillId="6" borderId="0" xfId="0" applyFill="1"/>
    <xf numFmtId="0" fontId="22" fillId="6" borderId="0" xfId="0" applyFont="1" applyFill="1"/>
    <xf numFmtId="0" fontId="25" fillId="6" borderId="0" xfId="0" applyFont="1" applyFill="1" applyAlignment="1">
      <alignment horizontal="center" vertical="center" wrapText="1"/>
    </xf>
    <xf numFmtId="0" fontId="26" fillId="7" borderId="18" xfId="0" applyFont="1" applyFill="1" applyBorder="1" applyAlignment="1">
      <alignment horizontal="center" wrapText="1"/>
    </xf>
    <xf numFmtId="0" fontId="26" fillId="7" borderId="5" xfId="0" applyFont="1" applyFill="1" applyBorder="1" applyAlignment="1">
      <alignment horizontal="center" wrapText="1"/>
    </xf>
    <xf numFmtId="0" fontId="26" fillId="7" borderId="19" xfId="0" applyFont="1" applyFill="1" applyBorder="1" applyAlignment="1">
      <alignment horizontal="center" wrapText="1"/>
    </xf>
    <xf numFmtId="0" fontId="26" fillId="7" borderId="20" xfId="0" applyFont="1" applyFill="1" applyBorder="1" applyAlignment="1">
      <alignment horizontal="center" wrapText="1"/>
    </xf>
    <xf numFmtId="0" fontId="27" fillId="6" borderId="21" xfId="0" applyFont="1" applyFill="1" applyBorder="1" applyAlignment="1">
      <alignment horizontal="left" vertical="center"/>
    </xf>
    <xf numFmtId="0" fontId="28" fillId="6" borderId="22" xfId="0" applyFont="1" applyFill="1" applyBorder="1" applyAlignment="1">
      <alignment horizontal="center" wrapText="1"/>
    </xf>
    <xf numFmtId="0" fontId="28" fillId="6" borderId="0" xfId="0" applyFont="1" applyFill="1" applyAlignment="1">
      <alignment horizontal="center" wrapText="1"/>
    </xf>
    <xf numFmtId="43" fontId="28" fillId="6" borderId="0" xfId="5" applyFont="1" applyFill="1" applyBorder="1" applyAlignment="1">
      <alignment horizontal="center" wrapText="1"/>
    </xf>
    <xf numFmtId="0" fontId="27" fillId="6" borderId="23" xfId="0" applyFont="1" applyFill="1" applyBorder="1"/>
    <xf numFmtId="0" fontId="27" fillId="6" borderId="24" xfId="0" applyFont="1" applyFill="1" applyBorder="1"/>
    <xf numFmtId="0" fontId="0" fillId="6" borderId="25" xfId="0" applyFill="1" applyBorder="1"/>
    <xf numFmtId="0" fontId="29" fillId="6" borderId="21" xfId="0" applyFont="1" applyFill="1" applyBorder="1" applyAlignment="1">
      <alignment horizontal="left"/>
    </xf>
    <xf numFmtId="166" fontId="29" fillId="6" borderId="22" xfId="5" applyNumberFormat="1" applyFont="1" applyFill="1" applyBorder="1" applyAlignment="1">
      <alignment horizontal="center"/>
    </xf>
    <xf numFmtId="166" fontId="29" fillId="6" borderId="0" xfId="5" applyNumberFormat="1" applyFont="1" applyFill="1" applyBorder="1" applyAlignment="1">
      <alignment horizontal="center"/>
    </xf>
    <xf numFmtId="166" fontId="29" fillId="6" borderId="23" xfId="5" applyNumberFormat="1" applyFont="1" applyFill="1" applyBorder="1" applyAlignment="1">
      <alignment horizontal="center"/>
    </xf>
    <xf numFmtId="166" fontId="29" fillId="6" borderId="24" xfId="5" applyNumberFormat="1" applyFont="1" applyFill="1" applyBorder="1" applyAlignment="1">
      <alignment horizontal="center"/>
    </xf>
    <xf numFmtId="9" fontId="14" fillId="6" borderId="0" xfId="4" applyFont="1" applyFill="1"/>
    <xf numFmtId="166" fontId="26" fillId="8" borderId="17" xfId="5" applyNumberFormat="1" applyFont="1" applyFill="1" applyBorder="1" applyAlignment="1">
      <alignment horizontal="left"/>
    </xf>
    <xf numFmtId="166" fontId="26" fillId="8" borderId="18" xfId="5" applyNumberFormat="1" applyFont="1" applyFill="1" applyBorder="1" applyAlignment="1">
      <alignment horizontal="center"/>
    </xf>
    <xf numFmtId="166" fontId="26" fillId="8" borderId="5" xfId="5" applyNumberFormat="1" applyFont="1" applyFill="1" applyBorder="1" applyAlignment="1">
      <alignment horizontal="center"/>
    </xf>
    <xf numFmtId="166" fontId="26" fillId="8" borderId="20" xfId="5" applyNumberFormat="1" applyFont="1" applyFill="1" applyBorder="1" applyAlignment="1">
      <alignment horizontal="center"/>
    </xf>
    <xf numFmtId="10" fontId="26" fillId="8" borderId="18" xfId="5" applyNumberFormat="1" applyFont="1" applyFill="1" applyBorder="1" applyAlignment="1">
      <alignment horizontal="right"/>
    </xf>
    <xf numFmtId="10" fontId="26" fillId="8" borderId="5" xfId="5" applyNumberFormat="1" applyFont="1" applyFill="1" applyBorder="1" applyAlignment="1">
      <alignment horizontal="right"/>
    </xf>
    <xf numFmtId="10" fontId="26" fillId="8" borderId="20" xfId="5" applyNumberFormat="1" applyFont="1" applyFill="1" applyBorder="1" applyAlignment="1">
      <alignment horizontal="right"/>
    </xf>
    <xf numFmtId="0" fontId="29" fillId="6" borderId="26" xfId="0" applyFont="1" applyFill="1" applyBorder="1" applyAlignment="1">
      <alignment horizontal="left"/>
    </xf>
    <xf numFmtId="166" fontId="29" fillId="6" borderId="8" xfId="5" applyNumberFormat="1" applyFont="1" applyFill="1" applyBorder="1" applyAlignment="1">
      <alignment horizontal="center"/>
    </xf>
    <xf numFmtId="2" fontId="29" fillId="6" borderId="8" xfId="0" applyNumberFormat="1" applyFont="1" applyFill="1" applyBorder="1" applyAlignment="1">
      <alignment horizontal="center"/>
    </xf>
    <xf numFmtId="0" fontId="27" fillId="6" borderId="27" xfId="0" applyFont="1" applyFill="1" applyBorder="1"/>
    <xf numFmtId="166" fontId="29" fillId="6" borderId="26" xfId="5" applyNumberFormat="1" applyFont="1" applyFill="1" applyBorder="1" applyAlignment="1">
      <alignment horizontal="center"/>
    </xf>
    <xf numFmtId="166" fontId="29" fillId="6" borderId="27" xfId="5" applyNumberFormat="1" applyFont="1" applyFill="1" applyBorder="1" applyAlignment="1">
      <alignment horizontal="center"/>
    </xf>
    <xf numFmtId="0" fontId="30" fillId="3" borderId="0" xfId="0" applyFont="1" applyFill="1"/>
    <xf numFmtId="0" fontId="30" fillId="6" borderId="0" xfId="0" applyFont="1" applyFill="1"/>
    <xf numFmtId="167" fontId="30" fillId="6" borderId="0" xfId="0" applyNumberFormat="1" applyFont="1" applyFill="1"/>
    <xf numFmtId="43" fontId="30" fillId="6" borderId="0" xfId="5" applyFont="1" applyFill="1"/>
    <xf numFmtId="168" fontId="0" fillId="6" borderId="0" xfId="0" applyNumberFormat="1" applyFill="1"/>
    <xf numFmtId="43" fontId="0" fillId="6" borderId="0" xfId="5" applyFont="1" applyFill="1"/>
    <xf numFmtId="2" fontId="0" fillId="6" borderId="0" xfId="0" applyNumberFormat="1" applyFill="1"/>
    <xf numFmtId="166" fontId="0" fillId="6" borderId="0" xfId="0" applyNumberFormat="1" applyFill="1"/>
    <xf numFmtId="170" fontId="31" fillId="6" borderId="0" xfId="5" applyNumberFormat="1" applyFont="1" applyFill="1" applyBorder="1" applyAlignment="1" applyProtection="1">
      <alignment horizontal="center"/>
    </xf>
    <xf numFmtId="170" fontId="0" fillId="6" borderId="0" xfId="5" applyNumberFormat="1" applyFont="1" applyFill="1" applyBorder="1"/>
    <xf numFmtId="170" fontId="31" fillId="6" borderId="0" xfId="5" applyNumberFormat="1" applyFont="1" applyFill="1" applyBorder="1" applyAlignment="1" applyProtection="1">
      <alignment horizontal="center" vertical="center"/>
    </xf>
    <xf numFmtId="167" fontId="0" fillId="6" borderId="0" xfId="5" applyNumberFormat="1" applyFont="1" applyFill="1"/>
    <xf numFmtId="0" fontId="0" fillId="0" borderId="9" xfId="0" applyBorder="1"/>
    <xf numFmtId="0" fontId="0" fillId="0" borderId="9" xfId="0" applyBorder="1" applyAlignment="1">
      <alignment horizontal="center"/>
    </xf>
    <xf numFmtId="165" fontId="0" fillId="0" borderId="9" xfId="1" applyNumberFormat="1" applyFont="1" applyBorder="1"/>
    <xf numFmtId="4" fontId="0" fillId="0" borderId="0" xfId="0" applyNumberFormat="1"/>
    <xf numFmtId="10" fontId="14" fillId="6" borderId="24" xfId="4" applyNumberFormat="1" applyFont="1" applyFill="1" applyBorder="1"/>
    <xf numFmtId="10" fontId="14" fillId="6" borderId="0" xfId="4" applyNumberFormat="1" applyFont="1" applyFill="1"/>
    <xf numFmtId="0" fontId="0" fillId="0" borderId="0" xfId="0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9" xfId="0" applyFont="1" applyBorder="1" applyAlignment="1">
      <alignment horizontal="center" wrapText="1"/>
    </xf>
    <xf numFmtId="164" fontId="0" fillId="0" borderId="9" xfId="1" applyFont="1" applyBorder="1"/>
    <xf numFmtId="164" fontId="0" fillId="0" borderId="0" xfId="1" applyFont="1" applyAlignment="1">
      <alignment wrapText="1"/>
    </xf>
    <xf numFmtId="164" fontId="0" fillId="0" borderId="0" xfId="0" applyNumberFormat="1" applyAlignment="1">
      <alignment wrapText="1"/>
    </xf>
    <xf numFmtId="0" fontId="17" fillId="4" borderId="9" xfId="0" applyFont="1" applyFill="1" applyBorder="1" applyAlignment="1">
      <alignment horizontal="center"/>
    </xf>
    <xf numFmtId="0" fontId="14" fillId="0" borderId="0" xfId="0" applyFont="1" applyAlignment="1">
      <alignment horizontal="left" wrapText="1"/>
    </xf>
    <xf numFmtId="165" fontId="32" fillId="0" borderId="9" xfId="1" applyNumberFormat="1" applyFont="1" applyBorder="1" applyAlignment="1">
      <alignment horizontal="right"/>
    </xf>
    <xf numFmtId="0" fontId="33" fillId="0" borderId="0" xfId="0" applyFont="1" applyAlignment="1">
      <alignment horizontal="right"/>
    </xf>
    <xf numFmtId="165" fontId="0" fillId="0" borderId="0" xfId="0" applyNumberFormat="1"/>
    <xf numFmtId="0" fontId="14" fillId="0" borderId="0" xfId="0" applyFont="1" applyAlignment="1">
      <alignment horizontal="left" wrapText="1"/>
    </xf>
    <xf numFmtId="0" fontId="8" fillId="0" borderId="0" xfId="0" applyFont="1" applyAlignment="1">
      <alignment horizontal="left" vertical="top" wrapText="1"/>
    </xf>
    <xf numFmtId="0" fontId="13" fillId="0" borderId="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6" fillId="4" borderId="29" xfId="0" applyFont="1" applyFill="1" applyBorder="1" applyAlignment="1">
      <alignment horizontal="center"/>
    </xf>
    <xf numFmtId="0" fontId="16" fillId="4" borderId="30" xfId="0" applyFont="1" applyFill="1" applyBorder="1" applyAlignment="1">
      <alignment horizontal="center"/>
    </xf>
    <xf numFmtId="0" fontId="16" fillId="4" borderId="28" xfId="0" applyFont="1" applyFill="1" applyBorder="1" applyAlignment="1">
      <alignment horizontal="center"/>
    </xf>
    <xf numFmtId="0" fontId="17" fillId="4" borderId="10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14" fillId="0" borderId="9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9" xfId="0" applyFont="1" applyBorder="1" applyAlignment="1">
      <alignment horizontal="center"/>
    </xf>
    <xf numFmtId="0" fontId="26" fillId="7" borderId="13" xfId="0" applyFont="1" applyFill="1" applyBorder="1" applyAlignment="1">
      <alignment horizontal="center" vertical="center" wrapText="1"/>
    </xf>
    <xf numFmtId="0" fontId="26" fillId="7" borderId="14" xfId="0" applyFont="1" applyFill="1" applyBorder="1" applyAlignment="1">
      <alignment horizontal="center" vertical="center" wrapText="1"/>
    </xf>
    <xf numFmtId="0" fontId="26" fillId="7" borderId="16" xfId="0" applyFont="1" applyFill="1" applyBorder="1" applyAlignment="1">
      <alignment horizontal="center" vertical="center" wrapText="1"/>
    </xf>
    <xf numFmtId="0" fontId="23" fillId="6" borderId="0" xfId="0" applyFont="1" applyFill="1" applyAlignment="1">
      <alignment horizontal="center" vertical="center"/>
    </xf>
    <xf numFmtId="0" fontId="24" fillId="6" borderId="0" xfId="0" applyFont="1" applyFill="1" applyAlignment="1">
      <alignment horizontal="center" vertical="center" wrapText="1"/>
    </xf>
    <xf numFmtId="0" fontId="26" fillId="7" borderId="12" xfId="0" applyFont="1" applyFill="1" applyBorder="1" applyAlignment="1">
      <alignment horizontal="center" vertical="center" wrapText="1"/>
    </xf>
    <xf numFmtId="0" fontId="26" fillId="7" borderId="17" xfId="0" applyFont="1" applyFill="1" applyBorder="1" applyAlignment="1">
      <alignment horizontal="center" vertical="center" wrapText="1"/>
    </xf>
    <xf numFmtId="0" fontId="26" fillId="7" borderId="15" xfId="0" applyFont="1" applyFill="1" applyBorder="1" applyAlignment="1">
      <alignment horizontal="center" vertical="center" wrapText="1"/>
    </xf>
  </cellXfs>
  <cellStyles count="7">
    <cellStyle name="Millares" xfId="1" builtinId="3"/>
    <cellStyle name="Millares 2" xfId="3" xr:uid="{00000000-0005-0000-0000-000001000000}"/>
    <cellStyle name="Millares 2 2" xfId="6" xr:uid="{00000000-0005-0000-0000-000002000000}"/>
    <cellStyle name="Millares 3" xfId="5" xr:uid="{00000000-0005-0000-0000-000003000000}"/>
    <cellStyle name="Normal" xfId="0" builtinId="0"/>
    <cellStyle name="Normal 2" xfId="2" xr:uid="{00000000-0005-0000-0000-000005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647700</xdr:colOff>
      <xdr:row>0</xdr:row>
      <xdr:rowOff>0</xdr:rowOff>
    </xdr:from>
    <xdr:to>
      <xdr:col>2</xdr:col>
      <xdr:colOff>394662</xdr:colOff>
      <xdr:row>5</xdr:row>
      <xdr:rowOff>28575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90675" y="0"/>
          <a:ext cx="1061412" cy="9810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381001</xdr:colOff>
      <xdr:row>0</xdr:row>
      <xdr:rowOff>85725</xdr:rowOff>
    </xdr:from>
    <xdr:to>
      <xdr:col>2</xdr:col>
      <xdr:colOff>118438</xdr:colOff>
      <xdr:row>5</xdr:row>
      <xdr:rowOff>0</xdr:rowOff>
    </xdr:to>
    <xdr:pic>
      <xdr:nvPicPr>
        <xdr:cNvPr id="4" name="Picture 1" descr="escud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1" y="85725"/>
          <a:ext cx="1061412" cy="9810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0</xdr:row>
      <xdr:rowOff>1</xdr:rowOff>
    </xdr:from>
    <xdr:to>
      <xdr:col>1</xdr:col>
      <xdr:colOff>1524000</xdr:colOff>
      <xdr:row>5</xdr:row>
      <xdr:rowOff>1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33575" y="1"/>
          <a:ext cx="1028700" cy="7620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0</xdr:row>
      <xdr:rowOff>85726</xdr:rowOff>
    </xdr:from>
    <xdr:to>
      <xdr:col>2</xdr:col>
      <xdr:colOff>38100</xdr:colOff>
      <xdr:row>4</xdr:row>
      <xdr:rowOff>152400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85975" y="85726"/>
          <a:ext cx="771525" cy="828674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0</xdr:row>
      <xdr:rowOff>1</xdr:rowOff>
    </xdr:from>
    <xdr:to>
      <xdr:col>2</xdr:col>
      <xdr:colOff>28575</xdr:colOff>
      <xdr:row>5</xdr:row>
      <xdr:rowOff>1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"/>
          <a:ext cx="857250" cy="95250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76201</xdr:rowOff>
    </xdr:from>
    <xdr:to>
      <xdr:col>1</xdr:col>
      <xdr:colOff>438150</xdr:colOff>
      <xdr:row>6</xdr:row>
      <xdr:rowOff>154711</xdr:rowOff>
    </xdr:to>
    <xdr:pic>
      <xdr:nvPicPr>
        <xdr:cNvPr id="5" name="WordPictureWatermark265047663" descr="Hoja Timbrada-02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55" t="677" r="66333" b="85880"/>
        <a:stretch/>
      </xdr:blipFill>
      <xdr:spPr bwMode="auto">
        <a:xfrm>
          <a:off x="0" y="266701"/>
          <a:ext cx="1838325" cy="1031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714375</xdr:colOff>
      <xdr:row>0</xdr:row>
      <xdr:rowOff>47624</xdr:rowOff>
    </xdr:from>
    <xdr:to>
      <xdr:col>3</xdr:col>
      <xdr:colOff>752475</xdr:colOff>
      <xdr:row>4</xdr:row>
      <xdr:rowOff>123825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181350" y="47624"/>
          <a:ext cx="962025" cy="838201"/>
        </a:xfrm>
        <a:prstGeom prst="rect">
          <a:avLst/>
        </a:prstGeom>
        <a:noFill/>
      </xdr:spPr>
    </xdr:pic>
    <xdr:clientData/>
  </xdr:twoCellAnchor>
  <xdr:twoCellAnchor>
    <xdr:from>
      <xdr:col>5</xdr:col>
      <xdr:colOff>628651</xdr:colOff>
      <xdr:row>40</xdr:row>
      <xdr:rowOff>0</xdr:rowOff>
    </xdr:from>
    <xdr:to>
      <xdr:col>6</xdr:col>
      <xdr:colOff>873853</xdr:colOff>
      <xdr:row>44</xdr:row>
      <xdr:rowOff>190499</xdr:rowOff>
    </xdr:to>
    <xdr:pic>
      <xdr:nvPicPr>
        <xdr:cNvPr id="7" name="WordPictureWatermark265047663" descr="Hoja Timbrada-02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350" t="86074"/>
        <a:stretch/>
      </xdr:blipFill>
      <xdr:spPr bwMode="auto">
        <a:xfrm>
          <a:off x="6076951" y="9382125"/>
          <a:ext cx="1273902" cy="1133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276225</xdr:colOff>
      <xdr:row>1</xdr:row>
      <xdr:rowOff>38099</xdr:rowOff>
    </xdr:from>
    <xdr:to>
      <xdr:col>6</xdr:col>
      <xdr:colOff>869787</xdr:colOff>
      <xdr:row>6</xdr:row>
      <xdr:rowOff>228998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2609103-2324-4B8B-B598-9C57C1A6A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24525" y="228599"/>
          <a:ext cx="1622262" cy="11433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ISTICAS-N2\Backup%20PC1\base%20datos\ESTADISTICA%20DATOS\ESTADISTICAS%201\Base%20de%20datos\Datos\Datos%20Producci&#243;n%20pecuaria%202017\Producci&#243;n%20por%20me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che"/>
      <sheetName val="Miel"/>
      <sheetName val="Carne Bovina"/>
      <sheetName val="Carne cerdo"/>
      <sheetName val="Consolidado"/>
    </sheetNames>
    <sheetDataSet>
      <sheetData sheetId="0">
        <row r="14">
          <cell r="D14">
            <v>65443695.918367349</v>
          </cell>
        </row>
        <row r="28">
          <cell r="D28">
            <v>0</v>
          </cell>
        </row>
      </sheetData>
      <sheetData sheetId="1">
        <row r="14">
          <cell r="D14">
            <v>39995</v>
          </cell>
        </row>
      </sheetData>
      <sheetData sheetId="2">
        <row r="14">
          <cell r="D14">
            <v>6199210.7411775375</v>
          </cell>
        </row>
        <row r="28">
          <cell r="D28">
            <v>0</v>
          </cell>
        </row>
      </sheetData>
      <sheetData sheetId="3">
        <row r="14">
          <cell r="D14">
            <v>4227482.6877135672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topLeftCell="A10" workbookViewId="0">
      <selection activeCell="B14" sqref="B14:C18"/>
    </sheetView>
  </sheetViews>
  <sheetFormatPr baseColWidth="10" defaultRowHeight="15" x14ac:dyDescent="0.25"/>
  <cols>
    <col min="1" max="1" width="14.140625" bestFit="1" customWidth="1"/>
    <col min="2" max="2" width="19.7109375" customWidth="1"/>
    <col min="3" max="3" width="18.28515625" customWidth="1"/>
    <col min="5" max="6" width="15.140625" bestFit="1" customWidth="1"/>
    <col min="14" max="14" width="15.140625" bestFit="1" customWidth="1"/>
  </cols>
  <sheetData>
    <row r="1" spans="1:4" x14ac:dyDescent="0.25">
      <c r="D1" s="12"/>
    </row>
    <row r="2" spans="1:4" x14ac:dyDescent="0.25">
      <c r="D2" s="12"/>
    </row>
    <row r="3" spans="1:4" x14ac:dyDescent="0.25">
      <c r="D3" s="12"/>
    </row>
    <row r="4" spans="1:4" x14ac:dyDescent="0.25">
      <c r="D4" s="12"/>
    </row>
    <row r="5" spans="1:4" x14ac:dyDescent="0.25">
      <c r="D5" s="12"/>
    </row>
    <row r="6" spans="1:4" x14ac:dyDescent="0.25">
      <c r="A6" s="108" t="s">
        <v>25</v>
      </c>
      <c r="B6" s="108"/>
      <c r="C6" s="108"/>
      <c r="D6" s="108"/>
    </row>
    <row r="7" spans="1:4" ht="23.25" x14ac:dyDescent="0.35">
      <c r="A7" s="119" t="s">
        <v>26</v>
      </c>
      <c r="B7" s="119"/>
      <c r="C7" s="119"/>
      <c r="D7" s="119"/>
    </row>
    <row r="8" spans="1:4" ht="22.5" x14ac:dyDescent="0.35">
      <c r="A8" s="120" t="s">
        <v>27</v>
      </c>
      <c r="B8" s="120"/>
      <c r="C8" s="120"/>
      <c r="D8" s="120"/>
    </row>
    <row r="9" spans="1:4" ht="30" x14ac:dyDescent="0.4">
      <c r="A9" s="121" t="s">
        <v>123</v>
      </c>
      <c r="B9" s="121"/>
      <c r="C9" s="121"/>
      <c r="D9" s="121"/>
    </row>
    <row r="10" spans="1:4" ht="30" x14ac:dyDescent="0.4">
      <c r="A10" s="121" t="s">
        <v>124</v>
      </c>
      <c r="B10" s="121"/>
      <c r="C10" s="121"/>
      <c r="D10" s="121"/>
    </row>
    <row r="11" spans="1:4" ht="21" thickBot="1" x14ac:dyDescent="0.35">
      <c r="A11" s="122" t="s">
        <v>29</v>
      </c>
      <c r="B11" s="122"/>
      <c r="C11" s="122"/>
      <c r="D11" s="122"/>
    </row>
    <row r="12" spans="1:4" x14ac:dyDescent="0.25">
      <c r="A12" s="118" t="s">
        <v>54</v>
      </c>
      <c r="B12" s="118"/>
      <c r="C12" s="118"/>
    </row>
    <row r="13" spans="1:4" x14ac:dyDescent="0.25">
      <c r="A13" s="88" t="s">
        <v>79</v>
      </c>
      <c r="B13" s="89" t="s">
        <v>56</v>
      </c>
      <c r="C13" s="89" t="s">
        <v>57</v>
      </c>
    </row>
    <row r="14" spans="1:4" x14ac:dyDescent="0.25">
      <c r="A14" s="88" t="s">
        <v>1</v>
      </c>
      <c r="B14" s="90"/>
      <c r="C14" s="90"/>
    </row>
    <row r="15" spans="1:4" x14ac:dyDescent="0.25">
      <c r="A15" s="88" t="s">
        <v>2</v>
      </c>
      <c r="B15" s="90"/>
      <c r="C15" s="90"/>
    </row>
    <row r="16" spans="1:4" x14ac:dyDescent="0.25">
      <c r="A16" s="88" t="s">
        <v>3</v>
      </c>
      <c r="B16" s="90"/>
      <c r="C16" s="90"/>
    </row>
    <row r="17" spans="1:3" x14ac:dyDescent="0.25">
      <c r="A17" s="88" t="s">
        <v>51</v>
      </c>
      <c r="B17" s="90"/>
      <c r="C17" s="90"/>
    </row>
    <row r="18" spans="1:3" x14ac:dyDescent="0.25">
      <c r="A18" s="88" t="s">
        <v>5</v>
      </c>
      <c r="B18" s="90"/>
      <c r="C18" s="90"/>
    </row>
    <row r="19" spans="1:3" x14ac:dyDescent="0.25">
      <c r="A19" s="88" t="s">
        <v>21</v>
      </c>
      <c r="B19" s="90"/>
      <c r="C19" s="90"/>
    </row>
    <row r="20" spans="1:3" x14ac:dyDescent="0.25">
      <c r="A20" s="88" t="s">
        <v>7</v>
      </c>
      <c r="B20" s="90"/>
      <c r="C20" s="90"/>
    </row>
    <row r="21" spans="1:3" x14ac:dyDescent="0.25">
      <c r="A21" s="88" t="s">
        <v>9</v>
      </c>
      <c r="B21" s="90"/>
      <c r="C21" s="90"/>
    </row>
    <row r="22" spans="1:3" x14ac:dyDescent="0.25">
      <c r="A22" s="88" t="s">
        <v>10</v>
      </c>
      <c r="B22" s="90"/>
      <c r="C22" s="90"/>
    </row>
    <row r="23" spans="1:3" x14ac:dyDescent="0.25">
      <c r="A23" s="88" t="s">
        <v>11</v>
      </c>
      <c r="B23" s="90"/>
      <c r="C23" s="90"/>
    </row>
    <row r="24" spans="1:3" x14ac:dyDescent="0.25">
      <c r="A24" s="88" t="s">
        <v>12</v>
      </c>
      <c r="B24" s="90"/>
      <c r="C24" s="90"/>
    </row>
    <row r="25" spans="1:3" x14ac:dyDescent="0.25">
      <c r="A25" s="88" t="s">
        <v>33</v>
      </c>
      <c r="B25" s="90"/>
      <c r="C25" s="90"/>
    </row>
    <row r="26" spans="1:3" x14ac:dyDescent="0.25">
      <c r="A26" s="88" t="s">
        <v>0</v>
      </c>
      <c r="B26" s="90">
        <f>SUM(B14:B25)</f>
        <v>0</v>
      </c>
      <c r="C26" s="90">
        <f>SUM(C14:C25)</f>
        <v>0</v>
      </c>
    </row>
  </sheetData>
  <mergeCells count="7">
    <mergeCell ref="A12:C12"/>
    <mergeCell ref="A6:D6"/>
    <mergeCell ref="A7:D7"/>
    <mergeCell ref="A8:D8"/>
    <mergeCell ref="A9:D9"/>
    <mergeCell ref="A10:D10"/>
    <mergeCell ref="A11:D1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8"/>
  <sheetViews>
    <sheetView tabSelected="1" topLeftCell="A9" workbookViewId="0">
      <selection activeCell="F13" sqref="F13:G17"/>
    </sheetView>
  </sheetViews>
  <sheetFormatPr baseColWidth="10" defaultRowHeight="15" x14ac:dyDescent="0.25"/>
  <cols>
    <col min="1" max="1" width="22.85546875" customWidth="1"/>
    <col min="2" max="2" width="19.85546875" customWidth="1"/>
    <col min="3" max="3" width="15.85546875" bestFit="1" customWidth="1"/>
    <col min="4" max="4" width="15.5703125" bestFit="1" customWidth="1"/>
    <col min="5" max="5" width="15.140625" bestFit="1" customWidth="1"/>
    <col min="6" max="8" width="14" customWidth="1"/>
  </cols>
  <sheetData>
    <row r="1" spans="1:8" ht="15" customHeight="1" x14ac:dyDescent="0.4">
      <c r="D1" s="12"/>
      <c r="E1" s="1"/>
      <c r="F1" s="1"/>
      <c r="G1" s="1"/>
      <c r="H1" s="1"/>
    </row>
    <row r="2" spans="1:8" ht="15" customHeight="1" x14ac:dyDescent="0.4">
      <c r="D2" s="12"/>
      <c r="E2" s="1"/>
      <c r="F2" s="1"/>
      <c r="G2" s="1"/>
      <c r="H2" s="1"/>
    </row>
    <row r="3" spans="1:8" ht="15" customHeight="1" x14ac:dyDescent="0.4">
      <c r="D3" s="12"/>
      <c r="E3" s="1"/>
      <c r="F3" s="1"/>
      <c r="G3" s="1"/>
      <c r="H3" s="1"/>
    </row>
    <row r="4" spans="1:8" ht="24" customHeight="1" x14ac:dyDescent="0.25">
      <c r="D4" s="12"/>
    </row>
    <row r="5" spans="1:8" x14ac:dyDescent="0.25">
      <c r="D5" s="12"/>
    </row>
    <row r="6" spans="1:8" x14ac:dyDescent="0.25">
      <c r="A6" s="108" t="s">
        <v>25</v>
      </c>
      <c r="B6" s="108"/>
      <c r="C6" s="108"/>
      <c r="D6" s="108"/>
      <c r="G6" s="9"/>
      <c r="H6" s="9"/>
    </row>
    <row r="7" spans="1:8" ht="23.25" x14ac:dyDescent="0.35">
      <c r="A7" s="119" t="s">
        <v>26</v>
      </c>
      <c r="B7" s="119"/>
      <c r="C7" s="119"/>
      <c r="D7" s="119"/>
      <c r="G7" s="8"/>
    </row>
    <row r="8" spans="1:8" ht="22.5" x14ac:dyDescent="0.35">
      <c r="A8" s="120" t="s">
        <v>27</v>
      </c>
      <c r="B8" s="120"/>
      <c r="C8" s="120"/>
      <c r="D8" s="120"/>
      <c r="G8" s="9"/>
      <c r="H8" s="10"/>
    </row>
    <row r="9" spans="1:8" ht="30" x14ac:dyDescent="0.4">
      <c r="A9" s="121" t="s">
        <v>8</v>
      </c>
      <c r="B9" s="121"/>
      <c r="C9" s="121"/>
      <c r="D9" s="121"/>
      <c r="G9" s="8"/>
    </row>
    <row r="10" spans="1:8" ht="30" x14ac:dyDescent="0.4">
      <c r="A10" s="121" t="s">
        <v>132</v>
      </c>
      <c r="B10" s="121"/>
      <c r="C10" s="121"/>
      <c r="D10" s="121"/>
      <c r="F10" s="8"/>
    </row>
    <row r="11" spans="1:8" ht="21" thickBot="1" x14ac:dyDescent="0.35">
      <c r="A11" s="122" t="s">
        <v>29</v>
      </c>
      <c r="B11" s="122"/>
      <c r="C11" s="122"/>
      <c r="D11" s="122"/>
    </row>
    <row r="12" spans="1:8" ht="22.5" x14ac:dyDescent="0.3">
      <c r="A12" s="2" t="s">
        <v>6</v>
      </c>
      <c r="B12" s="3" t="s">
        <v>23</v>
      </c>
      <c r="C12" s="3" t="s">
        <v>19</v>
      </c>
      <c r="D12" s="3" t="s">
        <v>20</v>
      </c>
    </row>
    <row r="13" spans="1:8" ht="18.75" x14ac:dyDescent="0.3">
      <c r="A13" s="4" t="s">
        <v>1</v>
      </c>
      <c r="B13" s="5">
        <v>41647781</v>
      </c>
      <c r="C13" s="5">
        <f t="shared" ref="C13:C28" si="0">IF(B13="","",D13*0.47)</f>
        <v>36932937.867924526</v>
      </c>
      <c r="D13" s="5">
        <f t="shared" ref="D13:D28" si="1">IF(B13="","",B13/0.53)</f>
        <v>78580718.867924526</v>
      </c>
      <c r="E13" s="91"/>
      <c r="F13" s="8"/>
      <c r="G13" s="8"/>
    </row>
    <row r="14" spans="1:8" ht="18.75" x14ac:dyDescent="0.3">
      <c r="A14" s="4" t="s">
        <v>2</v>
      </c>
      <c r="B14" s="5">
        <v>42158951</v>
      </c>
      <c r="C14" s="5">
        <f t="shared" si="0"/>
        <v>37386239.566037729</v>
      </c>
      <c r="D14" s="5">
        <f t="shared" si="1"/>
        <v>79545190.566037729</v>
      </c>
      <c r="E14" s="8"/>
      <c r="F14" s="8"/>
      <c r="G14" s="9"/>
    </row>
    <row r="15" spans="1:8" ht="19.5" thickBot="1" x14ac:dyDescent="0.35">
      <c r="A15" s="6" t="s">
        <v>3</v>
      </c>
      <c r="B15" s="15">
        <v>44054816</v>
      </c>
      <c r="C15" s="15">
        <f t="shared" si="0"/>
        <v>39067478.339622632</v>
      </c>
      <c r="D15" s="15">
        <f t="shared" si="1"/>
        <v>83122294.339622632</v>
      </c>
      <c r="F15" s="8"/>
    </row>
    <row r="16" spans="1:8" ht="19.5" thickBot="1" x14ac:dyDescent="0.35">
      <c r="A16" s="7" t="s">
        <v>13</v>
      </c>
      <c r="B16" s="14">
        <f>SUM(B13:B15)</f>
        <v>127861548</v>
      </c>
      <c r="C16" s="14">
        <f t="shared" si="0"/>
        <v>113386655.7735849</v>
      </c>
      <c r="D16" s="14">
        <f t="shared" si="1"/>
        <v>241248203.7735849</v>
      </c>
      <c r="F16" s="8"/>
    </row>
    <row r="17" spans="1:8" ht="18.75" x14ac:dyDescent="0.3">
      <c r="A17" s="16" t="s">
        <v>51</v>
      </c>
      <c r="B17" s="15"/>
      <c r="C17" s="17" t="str">
        <f t="shared" si="0"/>
        <v/>
      </c>
      <c r="D17" s="17" t="str">
        <f t="shared" si="1"/>
        <v/>
      </c>
      <c r="F17" s="8"/>
      <c r="G17" s="10"/>
      <c r="H17" s="10"/>
    </row>
    <row r="18" spans="1:8" ht="18.75" x14ac:dyDescent="0.3">
      <c r="A18" s="4" t="s">
        <v>5</v>
      </c>
      <c r="B18" s="5"/>
      <c r="C18" s="5" t="str">
        <f t="shared" si="0"/>
        <v/>
      </c>
      <c r="D18" s="5" t="str">
        <f t="shared" si="1"/>
        <v/>
      </c>
      <c r="E18" s="9"/>
      <c r="F18" s="8"/>
      <c r="G18" s="10"/>
      <c r="H18" s="10"/>
    </row>
    <row r="19" spans="1:8" ht="19.5" thickBot="1" x14ac:dyDescent="0.35">
      <c r="A19" s="6" t="s">
        <v>21</v>
      </c>
      <c r="B19" s="15"/>
      <c r="C19" s="15" t="str">
        <f t="shared" si="0"/>
        <v/>
      </c>
      <c r="D19" s="15" t="str">
        <f t="shared" si="1"/>
        <v/>
      </c>
      <c r="E19" s="9"/>
      <c r="F19" s="8"/>
      <c r="G19" s="10"/>
      <c r="H19" s="10"/>
    </row>
    <row r="20" spans="1:8" ht="19.5" thickBot="1" x14ac:dyDescent="0.35">
      <c r="A20" s="7" t="s">
        <v>14</v>
      </c>
      <c r="B20" s="14">
        <f>SUM(B17:B19)</f>
        <v>0</v>
      </c>
      <c r="C20" s="14">
        <f t="shared" si="0"/>
        <v>0</v>
      </c>
      <c r="D20" s="14">
        <f t="shared" si="1"/>
        <v>0</v>
      </c>
      <c r="E20" s="9"/>
      <c r="F20" s="8"/>
      <c r="G20" s="10"/>
    </row>
    <row r="21" spans="1:8" ht="18.75" x14ac:dyDescent="0.3">
      <c r="A21" s="16" t="s">
        <v>7</v>
      </c>
      <c r="B21" s="17"/>
      <c r="C21" s="17" t="str">
        <f t="shared" si="0"/>
        <v/>
      </c>
      <c r="D21" s="17" t="str">
        <f t="shared" si="1"/>
        <v/>
      </c>
      <c r="E21" s="9"/>
      <c r="F21" s="8"/>
    </row>
    <row r="22" spans="1:8" ht="18.75" x14ac:dyDescent="0.3">
      <c r="A22" s="4" t="s">
        <v>9</v>
      </c>
      <c r="B22" s="41"/>
      <c r="C22" s="5" t="str">
        <f t="shared" si="0"/>
        <v/>
      </c>
      <c r="D22" s="5" t="str">
        <f t="shared" si="1"/>
        <v/>
      </c>
      <c r="F22" s="8"/>
      <c r="G22" s="9"/>
    </row>
    <row r="23" spans="1:8" ht="30.75" customHeight="1" thickBot="1" x14ac:dyDescent="0.35">
      <c r="A23" s="6" t="s">
        <v>10</v>
      </c>
      <c r="B23" s="42"/>
      <c r="C23" s="15" t="str">
        <f t="shared" si="0"/>
        <v/>
      </c>
      <c r="D23" s="15" t="str">
        <f t="shared" si="1"/>
        <v/>
      </c>
      <c r="G23" s="9"/>
    </row>
    <row r="24" spans="1:8" ht="19.5" thickBot="1" x14ac:dyDescent="0.35">
      <c r="A24" s="7" t="s">
        <v>15</v>
      </c>
      <c r="B24" s="14">
        <f>SUM(B21:B23)</f>
        <v>0</v>
      </c>
      <c r="C24" s="14">
        <f t="shared" si="0"/>
        <v>0</v>
      </c>
      <c r="D24" s="14">
        <f t="shared" si="1"/>
        <v>0</v>
      </c>
      <c r="G24" s="9"/>
    </row>
    <row r="25" spans="1:8" ht="18.75" x14ac:dyDescent="0.3">
      <c r="A25" s="16" t="s">
        <v>11</v>
      </c>
      <c r="B25" s="17"/>
      <c r="C25" s="17" t="str">
        <f t="shared" si="0"/>
        <v/>
      </c>
      <c r="D25" s="17" t="str">
        <f t="shared" si="1"/>
        <v/>
      </c>
    </row>
    <row r="26" spans="1:8" ht="18.75" x14ac:dyDescent="0.3">
      <c r="A26" s="4" t="s">
        <v>12</v>
      </c>
      <c r="B26" s="5"/>
      <c r="C26" s="5" t="str">
        <f t="shared" si="0"/>
        <v/>
      </c>
      <c r="D26" s="5" t="str">
        <f t="shared" si="1"/>
        <v/>
      </c>
    </row>
    <row r="27" spans="1:8" ht="19.5" thickBot="1" x14ac:dyDescent="0.35">
      <c r="A27" s="6" t="s">
        <v>33</v>
      </c>
      <c r="B27" s="15"/>
      <c r="C27" s="15" t="str">
        <f t="shared" si="0"/>
        <v/>
      </c>
      <c r="D27" s="15" t="str">
        <f t="shared" si="1"/>
        <v/>
      </c>
    </row>
    <row r="28" spans="1:8" ht="19.5" thickBot="1" x14ac:dyDescent="0.35">
      <c r="A28" s="7" t="s">
        <v>16</v>
      </c>
      <c r="B28" s="14">
        <f>SUM(B25:B27)</f>
        <v>0</v>
      </c>
      <c r="C28" s="14">
        <f t="shared" si="0"/>
        <v>0</v>
      </c>
      <c r="D28" s="14">
        <f t="shared" si="1"/>
        <v>0</v>
      </c>
    </row>
    <row r="29" spans="1:8" ht="19.5" thickBot="1" x14ac:dyDescent="0.35">
      <c r="A29" s="18" t="s">
        <v>0</v>
      </c>
      <c r="B29" s="19">
        <f>SUM(B28,B24,B20,B16)</f>
        <v>127861548</v>
      </c>
      <c r="C29" s="19">
        <f>IF(B29="","",D29*0.47)</f>
        <v>113386655.7735849</v>
      </c>
      <c r="D29" s="19">
        <f>IF(B29="","",B29/0.53)</f>
        <v>241248203.7735849</v>
      </c>
    </row>
    <row r="31" spans="1:8" ht="18.75" x14ac:dyDescent="0.3">
      <c r="A31" s="13"/>
      <c r="B31" s="9"/>
    </row>
    <row r="32" spans="1:8" ht="30" customHeight="1" x14ac:dyDescent="0.25">
      <c r="A32" s="106" t="s">
        <v>52</v>
      </c>
      <c r="B32" s="106"/>
      <c r="C32" s="106"/>
      <c r="D32" s="106"/>
    </row>
    <row r="33" spans="1:4" x14ac:dyDescent="0.25">
      <c r="A33" t="s">
        <v>53</v>
      </c>
    </row>
    <row r="37" spans="1:4" ht="45" x14ac:dyDescent="0.25">
      <c r="C37" s="21" t="s">
        <v>80</v>
      </c>
      <c r="D37">
        <v>881653862.07169807</v>
      </c>
    </row>
    <row r="38" spans="1:4" x14ac:dyDescent="0.25">
      <c r="C38" t="s">
        <v>81</v>
      </c>
    </row>
  </sheetData>
  <mergeCells count="7">
    <mergeCell ref="A10:D10"/>
    <mergeCell ref="A32:D32"/>
    <mergeCell ref="A11:D11"/>
    <mergeCell ref="A6:D6"/>
    <mergeCell ref="A7:D7"/>
    <mergeCell ref="A8:D8"/>
    <mergeCell ref="A9:D9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1"/>
  <sheetViews>
    <sheetView topLeftCell="A21" workbookViewId="0">
      <selection activeCell="G11" sqref="G11"/>
    </sheetView>
  </sheetViews>
  <sheetFormatPr baseColWidth="10" defaultRowHeight="15" x14ac:dyDescent="0.25"/>
  <cols>
    <col min="1" max="1" width="21.5703125" customWidth="1"/>
    <col min="2" max="2" width="24" bestFit="1" customWidth="1"/>
    <col min="3" max="3" width="15.85546875" bestFit="1" customWidth="1"/>
    <col min="4" max="4" width="12.7109375" bestFit="1" customWidth="1"/>
  </cols>
  <sheetData>
    <row r="1" spans="1:6" x14ac:dyDescent="0.25">
      <c r="D1" s="12"/>
    </row>
    <row r="2" spans="1:6" x14ac:dyDescent="0.25">
      <c r="D2" s="12"/>
    </row>
    <row r="3" spans="1:6" x14ac:dyDescent="0.25">
      <c r="D3" s="12"/>
    </row>
    <row r="4" spans="1:6" x14ac:dyDescent="0.25">
      <c r="D4" s="12"/>
    </row>
    <row r="5" spans="1:6" x14ac:dyDescent="0.25">
      <c r="D5" s="12"/>
    </row>
    <row r="6" spans="1:6" x14ac:dyDescent="0.25">
      <c r="A6" s="108" t="s">
        <v>25</v>
      </c>
      <c r="B6" s="108"/>
      <c r="C6" s="108"/>
      <c r="D6" s="108"/>
    </row>
    <row r="7" spans="1:6" ht="23.25" x14ac:dyDescent="0.35">
      <c r="A7" s="119" t="s">
        <v>26</v>
      </c>
      <c r="B7" s="119"/>
      <c r="C7" s="119"/>
      <c r="D7" s="119"/>
    </row>
    <row r="8" spans="1:6" ht="22.5" x14ac:dyDescent="0.35">
      <c r="A8" s="120" t="s">
        <v>27</v>
      </c>
      <c r="B8" s="120"/>
      <c r="C8" s="120"/>
      <c r="D8" s="120"/>
    </row>
    <row r="9" spans="1:6" ht="30" x14ac:dyDescent="0.4">
      <c r="A9" s="121" t="s">
        <v>17</v>
      </c>
      <c r="B9" s="121"/>
      <c r="C9" s="121"/>
      <c r="D9" s="121"/>
    </row>
    <row r="10" spans="1:6" ht="30" x14ac:dyDescent="0.25">
      <c r="A10" s="123" t="s">
        <v>133</v>
      </c>
      <c r="B10" s="123"/>
      <c r="C10" s="123"/>
      <c r="D10" s="123"/>
    </row>
    <row r="11" spans="1:6" ht="21" thickBot="1" x14ac:dyDescent="0.35">
      <c r="A11" s="122" t="s">
        <v>28</v>
      </c>
      <c r="B11" s="122"/>
      <c r="C11" s="122"/>
      <c r="D11" s="122"/>
      <c r="F11" s="8"/>
    </row>
    <row r="12" spans="1:6" ht="22.5" x14ac:dyDescent="0.3">
      <c r="A12" s="2" t="s">
        <v>6</v>
      </c>
      <c r="B12" s="3" t="s">
        <v>22</v>
      </c>
      <c r="C12" s="3" t="s">
        <v>19</v>
      </c>
      <c r="D12" s="3" t="s">
        <v>20</v>
      </c>
    </row>
    <row r="13" spans="1:6" ht="18.75" x14ac:dyDescent="0.3">
      <c r="A13" s="4" t="s">
        <v>1</v>
      </c>
      <c r="B13" s="5">
        <v>5200</v>
      </c>
      <c r="C13" s="5">
        <f>IF(B13="","",D13*0.6)</f>
        <v>7800</v>
      </c>
      <c r="D13" s="5">
        <f>IF(B13="","",B13/0.4)</f>
        <v>13000</v>
      </c>
    </row>
    <row r="14" spans="1:6" ht="18.75" x14ac:dyDescent="0.3">
      <c r="A14" s="4" t="s">
        <v>2</v>
      </c>
      <c r="B14" s="5">
        <v>11530</v>
      </c>
      <c r="C14" s="5">
        <f>IF(B14="","",D14*0.6)</f>
        <v>17295</v>
      </c>
      <c r="D14" s="5">
        <f t="shared" ref="D14:D29" si="0">IF(B14="","",B14/0.4)</f>
        <v>28825</v>
      </c>
    </row>
    <row r="15" spans="1:6" ht="19.5" thickBot="1" x14ac:dyDescent="0.35">
      <c r="A15" s="6" t="s">
        <v>3</v>
      </c>
      <c r="B15" s="15">
        <v>87681</v>
      </c>
      <c r="C15" s="15">
        <f t="shared" ref="C15:C29" si="1">IF(B15="","",D15*0.6)</f>
        <v>131521.5</v>
      </c>
      <c r="D15" s="15">
        <f t="shared" si="0"/>
        <v>219202.5</v>
      </c>
    </row>
    <row r="16" spans="1:6" ht="19.5" thickBot="1" x14ac:dyDescent="0.35">
      <c r="A16" s="7" t="s">
        <v>13</v>
      </c>
      <c r="B16" s="14">
        <f>SUM(B13:B15)</f>
        <v>104411</v>
      </c>
      <c r="C16" s="14">
        <f t="shared" si="1"/>
        <v>156616.5</v>
      </c>
      <c r="D16" s="14">
        <f t="shared" si="0"/>
        <v>261027.5</v>
      </c>
    </row>
    <row r="17" spans="1:7" ht="18.75" x14ac:dyDescent="0.3">
      <c r="A17" s="16" t="s">
        <v>4</v>
      </c>
      <c r="B17" s="17"/>
      <c r="C17" s="17" t="str">
        <f t="shared" si="1"/>
        <v/>
      </c>
      <c r="D17" s="17" t="str">
        <f t="shared" si="0"/>
        <v/>
      </c>
    </row>
    <row r="18" spans="1:7" ht="18.75" x14ac:dyDescent="0.3">
      <c r="A18" s="4" t="s">
        <v>5</v>
      </c>
      <c r="B18" s="5"/>
      <c r="C18" s="5" t="str">
        <f t="shared" si="1"/>
        <v/>
      </c>
      <c r="D18" s="5" t="str">
        <f t="shared" si="0"/>
        <v/>
      </c>
    </row>
    <row r="19" spans="1:7" ht="19.5" thickBot="1" x14ac:dyDescent="0.35">
      <c r="A19" s="6" t="s">
        <v>21</v>
      </c>
      <c r="B19" s="15"/>
      <c r="C19" s="15" t="str">
        <f t="shared" si="1"/>
        <v/>
      </c>
      <c r="D19" s="15" t="str">
        <f t="shared" si="0"/>
        <v/>
      </c>
    </row>
    <row r="20" spans="1:7" ht="19.5" thickBot="1" x14ac:dyDescent="0.35">
      <c r="A20" s="7" t="s">
        <v>14</v>
      </c>
      <c r="B20" s="14">
        <f>SUM(B17:B19)</f>
        <v>0</v>
      </c>
      <c r="C20" s="14">
        <f t="shared" si="1"/>
        <v>0</v>
      </c>
      <c r="D20" s="14">
        <f t="shared" si="0"/>
        <v>0</v>
      </c>
    </row>
    <row r="21" spans="1:7" ht="18.75" x14ac:dyDescent="0.3">
      <c r="A21" s="16" t="s">
        <v>7</v>
      </c>
      <c r="B21" s="15"/>
      <c r="C21" s="17" t="str">
        <f t="shared" si="1"/>
        <v/>
      </c>
      <c r="D21" s="17" t="str">
        <f t="shared" si="0"/>
        <v/>
      </c>
    </row>
    <row r="22" spans="1:7" ht="18.75" x14ac:dyDescent="0.3">
      <c r="A22" s="4" t="s">
        <v>9</v>
      </c>
      <c r="B22" s="5"/>
      <c r="C22" s="5" t="str">
        <f t="shared" si="1"/>
        <v/>
      </c>
      <c r="D22" s="5" t="str">
        <f t="shared" si="0"/>
        <v/>
      </c>
    </row>
    <row r="23" spans="1:7" ht="30" customHeight="1" thickBot="1" x14ac:dyDescent="0.35">
      <c r="A23" s="6" t="s">
        <v>10</v>
      </c>
      <c r="B23" s="15"/>
      <c r="C23" s="15" t="str">
        <f t="shared" si="1"/>
        <v/>
      </c>
      <c r="D23" s="15" t="str">
        <f t="shared" si="0"/>
        <v/>
      </c>
    </row>
    <row r="24" spans="1:7" ht="19.5" thickBot="1" x14ac:dyDescent="0.35">
      <c r="A24" s="7" t="s">
        <v>15</v>
      </c>
      <c r="B24" s="14">
        <f>SUM(B21:B23)</f>
        <v>0</v>
      </c>
      <c r="C24" s="14">
        <f t="shared" si="1"/>
        <v>0</v>
      </c>
      <c r="D24" s="14">
        <f t="shared" si="0"/>
        <v>0</v>
      </c>
    </row>
    <row r="25" spans="1:7" ht="18.75" x14ac:dyDescent="0.3">
      <c r="A25" s="16" t="s">
        <v>11</v>
      </c>
      <c r="B25" s="17"/>
      <c r="C25" s="17" t="str">
        <f t="shared" si="1"/>
        <v/>
      </c>
      <c r="D25" s="17" t="str">
        <f t="shared" si="0"/>
        <v/>
      </c>
    </row>
    <row r="26" spans="1:7" ht="18.75" x14ac:dyDescent="0.3">
      <c r="A26" s="4" t="s">
        <v>12</v>
      </c>
      <c r="B26" s="5"/>
      <c r="C26" s="5" t="str">
        <f t="shared" si="1"/>
        <v/>
      </c>
      <c r="D26" s="5" t="str">
        <f t="shared" si="0"/>
        <v/>
      </c>
    </row>
    <row r="27" spans="1:7" ht="19.5" thickBot="1" x14ac:dyDescent="0.35">
      <c r="A27" s="6" t="s">
        <v>33</v>
      </c>
      <c r="B27" s="15"/>
      <c r="C27" s="15" t="str">
        <f t="shared" si="1"/>
        <v/>
      </c>
      <c r="D27" s="15" t="str">
        <f t="shared" si="0"/>
        <v/>
      </c>
      <c r="G27" s="8"/>
    </row>
    <row r="28" spans="1:7" ht="19.5" thickBot="1" x14ac:dyDescent="0.35">
      <c r="A28" s="7" t="s">
        <v>16</v>
      </c>
      <c r="B28" s="14">
        <f>SUM(B25:B27)</f>
        <v>0</v>
      </c>
      <c r="C28" s="14">
        <f t="shared" si="1"/>
        <v>0</v>
      </c>
      <c r="D28" s="14">
        <f t="shared" si="0"/>
        <v>0</v>
      </c>
    </row>
    <row r="29" spans="1:7" ht="19.5" thickBot="1" x14ac:dyDescent="0.35">
      <c r="A29" s="18" t="s">
        <v>0</v>
      </c>
      <c r="B29" s="19">
        <f>SUM(B28,B24,B20,B16)</f>
        <v>104411</v>
      </c>
      <c r="C29" s="19">
        <f t="shared" si="1"/>
        <v>156616.5</v>
      </c>
      <c r="D29" s="19">
        <f t="shared" si="0"/>
        <v>261027.5</v>
      </c>
    </row>
    <row r="31" spans="1:7" ht="33.75" customHeight="1" x14ac:dyDescent="0.25">
      <c r="A31" s="106" t="s">
        <v>30</v>
      </c>
      <c r="B31" s="106"/>
      <c r="C31" s="106"/>
      <c r="D31" s="106"/>
    </row>
  </sheetData>
  <mergeCells count="7">
    <mergeCell ref="A9:D9"/>
    <mergeCell ref="A10:D10"/>
    <mergeCell ref="A31:D31"/>
    <mergeCell ref="A11:D11"/>
    <mergeCell ref="A6:D6"/>
    <mergeCell ref="A7:D7"/>
    <mergeCell ref="A8:D8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4"/>
  <sheetViews>
    <sheetView topLeftCell="A7" workbookViewId="0">
      <selection activeCell="E13" sqref="E13"/>
    </sheetView>
  </sheetViews>
  <sheetFormatPr baseColWidth="10" defaultRowHeight="15" x14ac:dyDescent="0.25"/>
  <cols>
    <col min="1" max="1" width="23.28515625" customWidth="1"/>
    <col min="2" max="2" width="19" customWidth="1"/>
    <col min="3" max="3" width="17.140625" customWidth="1"/>
    <col min="4" max="4" width="15.85546875" customWidth="1"/>
    <col min="6" max="6" width="16.85546875" customWidth="1"/>
    <col min="7" max="8" width="13.140625" bestFit="1" customWidth="1"/>
  </cols>
  <sheetData>
    <row r="1" spans="1:8" x14ac:dyDescent="0.25">
      <c r="D1" s="12"/>
    </row>
    <row r="2" spans="1:8" ht="15" customHeight="1" x14ac:dyDescent="0.25">
      <c r="D2" s="12"/>
    </row>
    <row r="3" spans="1:8" x14ac:dyDescent="0.25">
      <c r="D3" s="12"/>
    </row>
    <row r="4" spans="1:8" x14ac:dyDescent="0.25">
      <c r="D4" s="12"/>
    </row>
    <row r="5" spans="1:8" x14ac:dyDescent="0.25">
      <c r="D5" s="12"/>
    </row>
    <row r="6" spans="1:8" x14ac:dyDescent="0.25">
      <c r="A6" s="108" t="s">
        <v>25</v>
      </c>
      <c r="B6" s="108"/>
      <c r="C6" s="108"/>
      <c r="D6" s="108"/>
    </row>
    <row r="7" spans="1:8" ht="23.25" x14ac:dyDescent="0.35">
      <c r="A7" s="119" t="s">
        <v>26</v>
      </c>
      <c r="B7" s="119"/>
      <c r="C7" s="119"/>
      <c r="D7" s="119"/>
    </row>
    <row r="8" spans="1:8" ht="22.5" x14ac:dyDescent="0.35">
      <c r="A8" s="120" t="s">
        <v>27</v>
      </c>
      <c r="B8" s="120"/>
      <c r="C8" s="120"/>
      <c r="D8" s="120"/>
    </row>
    <row r="9" spans="1:8" ht="30" x14ac:dyDescent="0.4">
      <c r="A9" s="121" t="s">
        <v>18</v>
      </c>
      <c r="B9" s="121"/>
      <c r="C9" s="121"/>
      <c r="D9" s="121"/>
      <c r="F9" s="10"/>
    </row>
    <row r="10" spans="1:8" ht="30" x14ac:dyDescent="0.25">
      <c r="A10" s="123" t="s">
        <v>134</v>
      </c>
      <c r="B10" s="123"/>
      <c r="C10" s="123"/>
      <c r="D10" s="123"/>
      <c r="F10" s="10"/>
    </row>
    <row r="11" spans="1:8" ht="21" thickBot="1" x14ac:dyDescent="0.35">
      <c r="A11" s="122" t="s">
        <v>28</v>
      </c>
      <c r="B11" s="122"/>
      <c r="C11" s="122"/>
      <c r="D11" s="122"/>
    </row>
    <row r="12" spans="1:8" ht="22.5" x14ac:dyDescent="0.3">
      <c r="A12" s="2" t="s">
        <v>6</v>
      </c>
      <c r="B12" s="3" t="s">
        <v>24</v>
      </c>
      <c r="C12" s="3" t="s">
        <v>19</v>
      </c>
      <c r="D12" s="3" t="s">
        <v>20</v>
      </c>
      <c r="F12" s="8"/>
      <c r="G12" s="8"/>
    </row>
    <row r="13" spans="1:8" ht="18.75" x14ac:dyDescent="0.3">
      <c r="A13" s="4" t="s">
        <v>1</v>
      </c>
      <c r="B13" s="5">
        <v>3628377.4834437086</v>
      </c>
      <c r="C13" s="5">
        <f>IF(B13="","",D13*0.35)</f>
        <v>1953741.7218543044</v>
      </c>
      <c r="D13" s="5">
        <f>IF(B13="","",B13/0.65)</f>
        <v>5582119.2052980131</v>
      </c>
      <c r="E13" s="8"/>
      <c r="F13" s="8"/>
      <c r="G13" s="8"/>
      <c r="H13" s="8"/>
    </row>
    <row r="14" spans="1:8" ht="18.75" x14ac:dyDescent="0.3">
      <c r="A14" s="4" t="s">
        <v>2</v>
      </c>
      <c r="B14" s="5">
        <v>5115448.1538601108</v>
      </c>
      <c r="C14" s="5">
        <f t="shared" ref="C14:C29" si="0">IF(B14="","",D14*0.35)</f>
        <v>2754472.0828477517</v>
      </c>
      <c r="D14" s="5">
        <f t="shared" ref="D14:D29" si="1">IF(B14="","",B14/0.65)</f>
        <v>7869920.2367078625</v>
      </c>
      <c r="E14" s="8"/>
      <c r="F14" s="10"/>
    </row>
    <row r="15" spans="1:8" ht="19.5" thickBot="1" x14ac:dyDescent="0.35">
      <c r="A15" s="6" t="s">
        <v>3</v>
      </c>
      <c r="B15" s="5">
        <v>3224480.6314070579</v>
      </c>
      <c r="C15" s="15">
        <f t="shared" si="0"/>
        <v>1736258.8015268771</v>
      </c>
      <c r="D15" s="15">
        <f t="shared" si="1"/>
        <v>4960739.432933935</v>
      </c>
      <c r="F15" s="10"/>
    </row>
    <row r="16" spans="1:8" ht="19.5" thickBot="1" x14ac:dyDescent="0.35">
      <c r="A16" s="7" t="s">
        <v>13</v>
      </c>
      <c r="B16" s="14">
        <f>SUM(B13:B15)</f>
        <v>11968306.268710878</v>
      </c>
      <c r="C16" s="14">
        <f t="shared" si="0"/>
        <v>6444472.6062289337</v>
      </c>
      <c r="D16" s="14">
        <f t="shared" si="1"/>
        <v>18412778.87493981</v>
      </c>
      <c r="F16" s="10"/>
    </row>
    <row r="17" spans="1:8" ht="18.75" x14ac:dyDescent="0.3">
      <c r="A17" s="16" t="s">
        <v>51</v>
      </c>
      <c r="B17" s="17"/>
      <c r="C17" s="17" t="str">
        <f t="shared" si="0"/>
        <v/>
      </c>
      <c r="D17" s="17" t="str">
        <f t="shared" si="1"/>
        <v/>
      </c>
      <c r="F17" s="98"/>
      <c r="G17" s="98"/>
      <c r="H17" s="99"/>
    </row>
    <row r="18" spans="1:8" ht="18.75" x14ac:dyDescent="0.3">
      <c r="A18" s="4" t="s">
        <v>5</v>
      </c>
      <c r="B18" s="15"/>
      <c r="C18" s="5" t="str">
        <f>IF(B18="","",D18*0.35)</f>
        <v/>
      </c>
      <c r="D18" s="5" t="str">
        <f t="shared" si="1"/>
        <v/>
      </c>
      <c r="F18" s="9"/>
      <c r="G18" s="9"/>
      <c r="H18" s="40"/>
    </row>
    <row r="19" spans="1:8" ht="30" customHeight="1" thickBot="1" x14ac:dyDescent="0.35">
      <c r="A19" s="6" t="s">
        <v>21</v>
      </c>
      <c r="B19" s="15"/>
      <c r="C19" s="5" t="str">
        <f t="shared" si="0"/>
        <v/>
      </c>
      <c r="D19" s="5" t="str">
        <f t="shared" si="1"/>
        <v/>
      </c>
      <c r="F19" s="40"/>
      <c r="G19" s="9"/>
    </row>
    <row r="20" spans="1:8" ht="19.5" thickBot="1" x14ac:dyDescent="0.35">
      <c r="A20" s="7" t="s">
        <v>14</v>
      </c>
      <c r="B20" s="14">
        <f>SUM(B17:B19)</f>
        <v>0</v>
      </c>
      <c r="C20" s="14">
        <f t="shared" si="0"/>
        <v>0</v>
      </c>
      <c r="D20" s="14">
        <f t="shared" si="1"/>
        <v>0</v>
      </c>
      <c r="F20" s="40"/>
    </row>
    <row r="21" spans="1:8" ht="18.75" x14ac:dyDescent="0.3">
      <c r="A21" s="16" t="s">
        <v>7</v>
      </c>
      <c r="B21" s="17"/>
      <c r="C21" s="17" t="str">
        <f t="shared" si="0"/>
        <v/>
      </c>
      <c r="D21" s="17" t="str">
        <f t="shared" si="1"/>
        <v/>
      </c>
      <c r="F21" s="8"/>
      <c r="G21" s="8"/>
    </row>
    <row r="22" spans="1:8" ht="18.75" x14ac:dyDescent="0.3">
      <c r="A22" s="4" t="s">
        <v>9</v>
      </c>
      <c r="B22" s="17"/>
      <c r="C22" s="5" t="str">
        <f t="shared" si="0"/>
        <v/>
      </c>
      <c r="D22" s="5" t="str">
        <f t="shared" si="1"/>
        <v/>
      </c>
      <c r="F22" s="8"/>
    </row>
    <row r="23" spans="1:8" ht="19.5" thickBot="1" x14ac:dyDescent="0.35">
      <c r="A23" s="6" t="s">
        <v>10</v>
      </c>
      <c r="B23" s="15"/>
      <c r="C23" s="15" t="str">
        <f t="shared" si="0"/>
        <v/>
      </c>
      <c r="D23" s="15" t="str">
        <f t="shared" si="1"/>
        <v/>
      </c>
      <c r="F23" s="8"/>
    </row>
    <row r="24" spans="1:8" ht="19.5" thickBot="1" x14ac:dyDescent="0.35">
      <c r="A24" s="7" t="s">
        <v>15</v>
      </c>
      <c r="B24" s="14">
        <f>SUM(B21:B23)</f>
        <v>0</v>
      </c>
      <c r="C24" s="14">
        <f t="shared" si="0"/>
        <v>0</v>
      </c>
      <c r="D24" s="14">
        <f t="shared" si="1"/>
        <v>0</v>
      </c>
      <c r="F24" s="8"/>
    </row>
    <row r="25" spans="1:8" ht="18.75" x14ac:dyDescent="0.3">
      <c r="A25" s="16" t="s">
        <v>11</v>
      </c>
      <c r="B25" s="17"/>
      <c r="C25" s="17" t="str">
        <f t="shared" si="0"/>
        <v/>
      </c>
      <c r="D25" s="17" t="str">
        <f t="shared" si="1"/>
        <v/>
      </c>
      <c r="F25" s="10"/>
    </row>
    <row r="26" spans="1:8" ht="18.75" x14ac:dyDescent="0.3">
      <c r="A26" s="4" t="s">
        <v>12</v>
      </c>
      <c r="B26" s="5"/>
      <c r="C26" s="5" t="str">
        <f t="shared" si="0"/>
        <v/>
      </c>
      <c r="D26" s="5" t="str">
        <f t="shared" si="1"/>
        <v/>
      </c>
      <c r="F26" s="9"/>
    </row>
    <row r="27" spans="1:8" ht="19.5" thickBot="1" x14ac:dyDescent="0.35">
      <c r="A27" s="6" t="s">
        <v>33</v>
      </c>
      <c r="B27" s="15"/>
      <c r="C27" s="15" t="str">
        <f t="shared" si="0"/>
        <v/>
      </c>
      <c r="D27" s="5" t="str">
        <f t="shared" si="1"/>
        <v/>
      </c>
      <c r="F27" s="9"/>
    </row>
    <row r="28" spans="1:8" ht="19.5" thickBot="1" x14ac:dyDescent="0.35">
      <c r="A28" s="7" t="s">
        <v>16</v>
      </c>
      <c r="B28" s="14">
        <f>SUM(B25:B27)</f>
        <v>0</v>
      </c>
      <c r="C28" s="14">
        <f t="shared" si="0"/>
        <v>0</v>
      </c>
      <c r="D28" s="14">
        <f t="shared" si="1"/>
        <v>0</v>
      </c>
      <c r="F28" s="10"/>
    </row>
    <row r="29" spans="1:8" ht="19.5" thickBot="1" x14ac:dyDescent="0.35">
      <c r="A29" s="18" t="s">
        <v>0</v>
      </c>
      <c r="B29" s="19">
        <f>SUM(B28,B24,B20,B16)</f>
        <v>11968306.268710878</v>
      </c>
      <c r="C29" s="19">
        <f t="shared" si="0"/>
        <v>6444472.6062289337</v>
      </c>
      <c r="D29" s="19">
        <f t="shared" si="1"/>
        <v>18412778.87493981</v>
      </c>
    </row>
    <row r="31" spans="1:8" ht="30" customHeight="1" x14ac:dyDescent="0.25">
      <c r="A31" s="106" t="s">
        <v>31</v>
      </c>
      <c r="B31" s="106"/>
      <c r="C31" s="106"/>
      <c r="D31" s="106"/>
    </row>
    <row r="33" spans="1:1" ht="75" x14ac:dyDescent="0.25">
      <c r="A33" s="21" t="s">
        <v>34</v>
      </c>
    </row>
    <row r="34" spans="1:1" x14ac:dyDescent="0.25">
      <c r="A34" s="33" t="s">
        <v>50</v>
      </c>
    </row>
  </sheetData>
  <mergeCells count="7">
    <mergeCell ref="A9:D9"/>
    <mergeCell ref="A10:D10"/>
    <mergeCell ref="A31:D31"/>
    <mergeCell ref="A11:D11"/>
    <mergeCell ref="A6:D6"/>
    <mergeCell ref="A7:D7"/>
    <mergeCell ref="A8:D8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5"/>
  <sheetViews>
    <sheetView topLeftCell="A8" workbookViewId="0">
      <selection activeCell="E15" sqref="E15"/>
    </sheetView>
  </sheetViews>
  <sheetFormatPr baseColWidth="10" defaultRowHeight="15" x14ac:dyDescent="0.25"/>
  <cols>
    <col min="1" max="1" width="23.7109375" customWidth="1"/>
    <col min="2" max="2" width="20.28515625" customWidth="1"/>
    <col min="3" max="3" width="17.28515625" customWidth="1"/>
    <col min="4" max="4" width="18.85546875" customWidth="1"/>
    <col min="6" max="6" width="13.140625" bestFit="1" customWidth="1"/>
  </cols>
  <sheetData>
    <row r="1" spans="1:7" x14ac:dyDescent="0.25">
      <c r="D1" s="12"/>
    </row>
    <row r="2" spans="1:7" ht="15" customHeight="1" x14ac:dyDescent="0.25">
      <c r="D2" s="12"/>
    </row>
    <row r="3" spans="1:7" x14ac:dyDescent="0.25">
      <c r="D3" s="12"/>
    </row>
    <row r="4" spans="1:7" x14ac:dyDescent="0.25">
      <c r="D4" s="12"/>
    </row>
    <row r="5" spans="1:7" x14ac:dyDescent="0.25">
      <c r="D5" s="12"/>
    </row>
    <row r="6" spans="1:7" x14ac:dyDescent="0.25">
      <c r="A6" s="108" t="s">
        <v>25</v>
      </c>
      <c r="B6" s="108"/>
      <c r="C6" s="108"/>
      <c r="D6" s="108"/>
    </row>
    <row r="7" spans="1:7" ht="23.25" x14ac:dyDescent="0.35">
      <c r="A7" s="119" t="s">
        <v>26</v>
      </c>
      <c r="B7" s="119"/>
      <c r="C7" s="119"/>
      <c r="D7" s="119"/>
    </row>
    <row r="8" spans="1:7" ht="22.5" x14ac:dyDescent="0.35">
      <c r="A8" s="120" t="s">
        <v>27</v>
      </c>
      <c r="B8" s="120"/>
      <c r="C8" s="120"/>
      <c r="D8" s="120"/>
    </row>
    <row r="9" spans="1:7" ht="30" x14ac:dyDescent="0.4">
      <c r="A9" s="121" t="s">
        <v>18</v>
      </c>
      <c r="B9" s="121"/>
      <c r="C9" s="121"/>
      <c r="D9" s="121"/>
    </row>
    <row r="10" spans="1:7" ht="30" x14ac:dyDescent="0.4">
      <c r="A10" s="121" t="s">
        <v>135</v>
      </c>
      <c r="B10" s="121"/>
      <c r="C10" s="121"/>
      <c r="D10" s="121"/>
    </row>
    <row r="11" spans="1:7" ht="21" thickBot="1" x14ac:dyDescent="0.35">
      <c r="A11" s="122" t="s">
        <v>28</v>
      </c>
      <c r="B11" s="122"/>
      <c r="C11" s="122"/>
      <c r="D11" s="122"/>
    </row>
    <row r="12" spans="1:7" ht="22.5" x14ac:dyDescent="0.3">
      <c r="A12" s="2" t="s">
        <v>6</v>
      </c>
      <c r="B12" s="3" t="s">
        <v>24</v>
      </c>
      <c r="C12" s="3" t="s">
        <v>19</v>
      </c>
      <c r="D12" s="3" t="s">
        <v>20</v>
      </c>
      <c r="F12" s="8"/>
      <c r="G12" s="8"/>
    </row>
    <row r="13" spans="1:7" ht="18.75" x14ac:dyDescent="0.3">
      <c r="A13" s="4" t="s">
        <v>1</v>
      </c>
      <c r="B13" s="5">
        <v>2356984.9405787895</v>
      </c>
      <c r="C13" s="5">
        <f>IF(B13="","",D13*0.4)</f>
        <v>1571323.293719193</v>
      </c>
      <c r="D13" s="5">
        <f>IF(B13="","",B13/0.6)</f>
        <v>3928308.2342979824</v>
      </c>
      <c r="F13" s="8"/>
    </row>
    <row r="14" spans="1:7" ht="18.75" x14ac:dyDescent="0.3">
      <c r="A14" s="4" t="s">
        <v>2</v>
      </c>
      <c r="B14" s="5">
        <v>2439371.7681212011</v>
      </c>
      <c r="C14" s="5">
        <f t="shared" ref="C14:C29" si="0">IF(B14="","",D14*0.4)</f>
        <v>1626247.8454141342</v>
      </c>
      <c r="D14" s="5">
        <f t="shared" ref="D14:D29" si="1">IF(B14="","",B14/0.6)</f>
        <v>4065619.6135353353</v>
      </c>
      <c r="F14" s="8"/>
      <c r="G14" s="8"/>
    </row>
    <row r="15" spans="1:7" ht="19.5" thickBot="1" x14ac:dyDescent="0.35">
      <c r="A15" s="6" t="s">
        <v>3</v>
      </c>
      <c r="B15" s="15">
        <v>2019574.5259911094</v>
      </c>
      <c r="C15" s="15">
        <f t="shared" si="0"/>
        <v>1346383.0173274064</v>
      </c>
      <c r="D15" s="15">
        <f t="shared" si="1"/>
        <v>3365957.5433185156</v>
      </c>
      <c r="F15" s="8"/>
    </row>
    <row r="16" spans="1:7" ht="19.5" thickBot="1" x14ac:dyDescent="0.35">
      <c r="A16" s="7" t="s">
        <v>13</v>
      </c>
      <c r="B16" s="14">
        <f>SUM(B13:B15)</f>
        <v>6815931.2346910993</v>
      </c>
      <c r="C16" s="14">
        <f t="shared" si="0"/>
        <v>4543954.1564607332</v>
      </c>
      <c r="D16" s="14">
        <f t="shared" si="1"/>
        <v>11359885.391151832</v>
      </c>
      <c r="E16" s="8"/>
      <c r="F16" s="8"/>
    </row>
    <row r="17" spans="1:6" ht="18.75" x14ac:dyDescent="0.3">
      <c r="A17" s="16" t="s">
        <v>51</v>
      </c>
      <c r="B17" s="17"/>
      <c r="C17" s="17" t="str">
        <f>IF(B17="","",D17*0.4)</f>
        <v/>
      </c>
      <c r="D17" s="17" t="str">
        <f t="shared" si="1"/>
        <v/>
      </c>
      <c r="F17" s="40"/>
    </row>
    <row r="18" spans="1:6" ht="18.75" x14ac:dyDescent="0.3">
      <c r="A18" s="4" t="s">
        <v>5</v>
      </c>
      <c r="B18" s="5"/>
      <c r="C18" s="5" t="str">
        <f t="shared" si="0"/>
        <v/>
      </c>
      <c r="D18" s="5" t="str">
        <f t="shared" si="1"/>
        <v/>
      </c>
      <c r="F18" s="8"/>
    </row>
    <row r="19" spans="1:6" ht="19.5" thickBot="1" x14ac:dyDescent="0.35">
      <c r="A19" s="6" t="s">
        <v>21</v>
      </c>
      <c r="B19" s="15"/>
      <c r="C19" s="15" t="str">
        <f>IF(B19="","",D19*0.4)</f>
        <v/>
      </c>
      <c r="D19" s="15" t="str">
        <f t="shared" si="1"/>
        <v/>
      </c>
      <c r="F19" s="8"/>
    </row>
    <row r="20" spans="1:6" ht="19.5" thickBot="1" x14ac:dyDescent="0.35">
      <c r="A20" s="7" t="s">
        <v>14</v>
      </c>
      <c r="B20" s="14">
        <f>SUM(B17:B19)</f>
        <v>0</v>
      </c>
      <c r="C20" s="14">
        <f t="shared" si="0"/>
        <v>0</v>
      </c>
      <c r="D20" s="14">
        <f t="shared" si="1"/>
        <v>0</v>
      </c>
      <c r="F20" s="8"/>
    </row>
    <row r="21" spans="1:6" ht="18.75" x14ac:dyDescent="0.3">
      <c r="A21" s="16" t="s">
        <v>7</v>
      </c>
      <c r="B21" s="17"/>
      <c r="C21" s="17" t="str">
        <f t="shared" si="0"/>
        <v/>
      </c>
      <c r="D21" s="17" t="str">
        <f t="shared" si="1"/>
        <v/>
      </c>
      <c r="F21" s="8"/>
    </row>
    <row r="22" spans="1:6" ht="18.75" x14ac:dyDescent="0.3">
      <c r="A22" s="4" t="s">
        <v>9</v>
      </c>
      <c r="B22" s="17"/>
      <c r="C22" s="5" t="str">
        <f t="shared" si="0"/>
        <v/>
      </c>
      <c r="D22" s="5" t="str">
        <f t="shared" si="1"/>
        <v/>
      </c>
      <c r="F22" s="8"/>
    </row>
    <row r="23" spans="1:6" ht="30.75" customHeight="1" thickBot="1" x14ac:dyDescent="0.35">
      <c r="A23" s="6" t="s">
        <v>10</v>
      </c>
      <c r="B23" s="15"/>
      <c r="C23" s="15" t="str">
        <f t="shared" si="0"/>
        <v/>
      </c>
      <c r="D23" s="15" t="str">
        <f t="shared" si="1"/>
        <v/>
      </c>
      <c r="F23" s="8"/>
    </row>
    <row r="24" spans="1:6" ht="19.5" thickBot="1" x14ac:dyDescent="0.35">
      <c r="A24" s="7" t="s">
        <v>15</v>
      </c>
      <c r="B24" s="14">
        <f>SUM(B21:B23)</f>
        <v>0</v>
      </c>
      <c r="C24" s="14">
        <f t="shared" si="0"/>
        <v>0</v>
      </c>
      <c r="D24" s="14">
        <f t="shared" si="1"/>
        <v>0</v>
      </c>
      <c r="F24" s="8"/>
    </row>
    <row r="25" spans="1:6" ht="18.75" x14ac:dyDescent="0.3">
      <c r="A25" s="16" t="s">
        <v>11</v>
      </c>
      <c r="B25" s="17"/>
      <c r="C25" s="17" t="str">
        <f t="shared" si="0"/>
        <v/>
      </c>
      <c r="D25" s="17" t="str">
        <f t="shared" si="1"/>
        <v/>
      </c>
    </row>
    <row r="26" spans="1:6" ht="18.75" x14ac:dyDescent="0.3">
      <c r="A26" s="4" t="s">
        <v>12</v>
      </c>
      <c r="B26" s="5"/>
      <c r="C26" s="5" t="str">
        <f t="shared" si="0"/>
        <v/>
      </c>
      <c r="D26" s="5" t="str">
        <f t="shared" si="1"/>
        <v/>
      </c>
    </row>
    <row r="27" spans="1:6" ht="19.5" thickBot="1" x14ac:dyDescent="0.35">
      <c r="A27" s="6" t="s">
        <v>33</v>
      </c>
      <c r="B27" s="15"/>
      <c r="C27" s="15" t="str">
        <f t="shared" si="0"/>
        <v/>
      </c>
      <c r="D27" s="15" t="str">
        <f t="shared" si="1"/>
        <v/>
      </c>
    </row>
    <row r="28" spans="1:6" ht="19.5" thickBot="1" x14ac:dyDescent="0.35">
      <c r="A28" s="7" t="s">
        <v>16</v>
      </c>
      <c r="B28" s="14">
        <f>SUM(B25:B27)</f>
        <v>0</v>
      </c>
      <c r="C28" s="14">
        <f t="shared" si="0"/>
        <v>0</v>
      </c>
      <c r="D28" s="14">
        <f t="shared" si="1"/>
        <v>0</v>
      </c>
    </row>
    <row r="29" spans="1:6" ht="19.5" thickBot="1" x14ac:dyDescent="0.35">
      <c r="A29" s="18" t="s">
        <v>0</v>
      </c>
      <c r="B29" s="19">
        <f>SUM(B28,B24,B20,B16)</f>
        <v>6815931.2346910993</v>
      </c>
      <c r="C29" s="19">
        <f t="shared" si="0"/>
        <v>4543954.1564607332</v>
      </c>
      <c r="D29" s="19">
        <f t="shared" si="1"/>
        <v>11359885.391151832</v>
      </c>
    </row>
    <row r="31" spans="1:6" ht="15.75" x14ac:dyDescent="0.25">
      <c r="A31" s="11"/>
    </row>
    <row r="32" spans="1:6" ht="30" customHeight="1" x14ac:dyDescent="0.25">
      <c r="A32" s="106" t="s">
        <v>32</v>
      </c>
      <c r="B32" s="106"/>
      <c r="C32" s="106"/>
      <c r="D32" s="106"/>
    </row>
    <row r="33" spans="1:4" ht="13.5" customHeight="1" x14ac:dyDescent="0.25">
      <c r="A33" s="20"/>
      <c r="B33" s="20"/>
      <c r="C33" s="20"/>
      <c r="D33" s="20"/>
    </row>
    <row r="34" spans="1:4" ht="105" x14ac:dyDescent="0.25">
      <c r="A34" s="21" t="s">
        <v>35</v>
      </c>
    </row>
    <row r="35" spans="1:4" x14ac:dyDescent="0.25">
      <c r="A35" s="33" t="s">
        <v>50</v>
      </c>
    </row>
  </sheetData>
  <mergeCells count="7">
    <mergeCell ref="A9:D9"/>
    <mergeCell ref="A10:D10"/>
    <mergeCell ref="A32:D32"/>
    <mergeCell ref="A11:D11"/>
    <mergeCell ref="A6:D6"/>
    <mergeCell ref="A7:D7"/>
    <mergeCell ref="A8:D8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6:L40"/>
  <sheetViews>
    <sheetView showGridLines="0" topLeftCell="A7" workbookViewId="0">
      <selection activeCell="H16" sqref="H16"/>
    </sheetView>
  </sheetViews>
  <sheetFormatPr baseColWidth="10" defaultRowHeight="15" x14ac:dyDescent="0.25"/>
  <cols>
    <col min="1" max="1" width="21" customWidth="1"/>
    <col min="2" max="2" width="16" customWidth="1"/>
    <col min="3" max="3" width="13.85546875" customWidth="1"/>
    <col min="4" max="6" width="15.42578125" customWidth="1"/>
    <col min="7" max="7" width="13.140625" customWidth="1"/>
    <col min="9" max="9" width="14.140625" bestFit="1" customWidth="1"/>
    <col min="10" max="11" width="13.140625" bestFit="1" customWidth="1"/>
    <col min="12" max="12" width="11.5703125" bestFit="1" customWidth="1"/>
  </cols>
  <sheetData>
    <row r="6" spans="1:11" x14ac:dyDescent="0.25">
      <c r="A6" s="108" t="s">
        <v>25</v>
      </c>
      <c r="B6" s="108"/>
      <c r="C6" s="108"/>
      <c r="D6" s="108"/>
      <c r="E6" s="108"/>
      <c r="F6" s="108"/>
      <c r="G6" s="108"/>
    </row>
    <row r="7" spans="1:11" ht="18.75" x14ac:dyDescent="0.3">
      <c r="A7" s="109" t="s">
        <v>36</v>
      </c>
      <c r="B7" s="109"/>
      <c r="C7" s="109"/>
      <c r="D7" s="109"/>
      <c r="E7" s="109"/>
      <c r="F7" s="109"/>
      <c r="G7" s="109"/>
    </row>
    <row r="8" spans="1:11" ht="19.5" x14ac:dyDescent="0.35">
      <c r="A8" s="110" t="s">
        <v>27</v>
      </c>
      <c r="B8" s="110"/>
      <c r="C8" s="110"/>
      <c r="D8" s="110"/>
      <c r="E8" s="110"/>
      <c r="F8" s="110"/>
      <c r="G8" s="110"/>
    </row>
    <row r="9" spans="1:11" ht="19.5" x14ac:dyDescent="0.35">
      <c r="A9" s="107" t="s">
        <v>136</v>
      </c>
      <c r="B9" s="107"/>
      <c r="C9" s="107"/>
      <c r="D9" s="107"/>
      <c r="E9" s="107"/>
      <c r="F9" s="107"/>
      <c r="G9" s="107"/>
    </row>
    <row r="10" spans="1:11" ht="15.75" x14ac:dyDescent="0.25">
      <c r="A10" s="114" t="s">
        <v>6</v>
      </c>
      <c r="B10" s="114" t="s">
        <v>39</v>
      </c>
      <c r="C10" s="111" t="s">
        <v>37</v>
      </c>
      <c r="D10" s="112"/>
      <c r="E10" s="112"/>
      <c r="F10" s="113"/>
      <c r="G10" s="114" t="s">
        <v>38</v>
      </c>
    </row>
    <row r="11" spans="1:11" ht="18.75" x14ac:dyDescent="0.3">
      <c r="A11" s="115"/>
      <c r="B11" s="115"/>
      <c r="C11" s="35" t="s">
        <v>61</v>
      </c>
      <c r="D11" s="35" t="s">
        <v>62</v>
      </c>
      <c r="E11" s="100" t="s">
        <v>125</v>
      </c>
      <c r="F11" s="35" t="s">
        <v>126</v>
      </c>
      <c r="G11" s="115"/>
      <c r="H11" s="22"/>
    </row>
    <row r="12" spans="1:11" ht="15.75" x14ac:dyDescent="0.25">
      <c r="A12" s="36" t="s">
        <v>40</v>
      </c>
      <c r="B12" s="36" t="s">
        <v>41</v>
      </c>
      <c r="C12" s="116" t="s">
        <v>42</v>
      </c>
      <c r="D12" s="116"/>
      <c r="E12" s="116"/>
      <c r="F12" s="116"/>
      <c r="G12" s="116"/>
      <c r="H12" s="23"/>
    </row>
    <row r="13" spans="1:11" ht="15.75" x14ac:dyDescent="0.25">
      <c r="A13" s="24" t="s">
        <v>1</v>
      </c>
      <c r="B13" s="25">
        <f>Leche!D13</f>
        <v>78580718.867924526</v>
      </c>
      <c r="C13" s="25">
        <f>'Carne Bovina'!D13</f>
        <v>5582119.2052980131</v>
      </c>
      <c r="D13" s="25">
        <f>'Carne cerdo'!D13</f>
        <v>3928308.2342979824</v>
      </c>
      <c r="E13" s="25">
        <v>843.69046539054705</v>
      </c>
      <c r="F13" s="25">
        <v>528.44053343010069</v>
      </c>
      <c r="G13" s="25">
        <f>Miel!D13</f>
        <v>13000</v>
      </c>
      <c r="H13" s="26"/>
      <c r="I13" s="10"/>
      <c r="J13" s="40"/>
      <c r="K13" s="39"/>
    </row>
    <row r="14" spans="1:11" ht="15.75" x14ac:dyDescent="0.25">
      <c r="A14" s="24" t="s">
        <v>2</v>
      </c>
      <c r="B14" s="25">
        <f>Leche!D14</f>
        <v>79545190.566037729</v>
      </c>
      <c r="C14" s="25">
        <f>'Carne Bovina'!D14</f>
        <v>7869920.2367078625</v>
      </c>
      <c r="D14" s="25">
        <f>'Carne cerdo'!D14</f>
        <v>4065619.6135353353</v>
      </c>
      <c r="E14" s="25">
        <v>344.28014152227161</v>
      </c>
      <c r="F14" s="25">
        <v>401.43336659711508</v>
      </c>
      <c r="G14" s="25">
        <f>Miel!D14</f>
        <v>28825</v>
      </c>
      <c r="H14" s="26"/>
      <c r="I14" s="40"/>
      <c r="K14" s="39"/>
    </row>
    <row r="15" spans="1:11" ht="15.75" x14ac:dyDescent="0.25">
      <c r="A15" s="24" t="s">
        <v>3</v>
      </c>
      <c r="B15" s="25">
        <f>Leche!D15</f>
        <v>83122294.339622632</v>
      </c>
      <c r="C15" s="25">
        <f>'Carne Bovina'!D15</f>
        <v>4960739.432933935</v>
      </c>
      <c r="D15" s="25">
        <f>'Carne cerdo'!D15</f>
        <v>3365957.5433185156</v>
      </c>
      <c r="E15" s="25">
        <v>989.7487072484804</v>
      </c>
      <c r="F15" s="25">
        <v>844.59765943935406</v>
      </c>
      <c r="G15" s="25">
        <f>Miel!D15</f>
        <v>219202.5</v>
      </c>
      <c r="H15" s="26"/>
      <c r="I15" s="40"/>
    </row>
    <row r="16" spans="1:11" ht="15.75" x14ac:dyDescent="0.25">
      <c r="A16" s="27" t="s">
        <v>43</v>
      </c>
      <c r="B16" s="28">
        <f>SUM(B13:B15)</f>
        <v>241248203.7735849</v>
      </c>
      <c r="C16" s="28">
        <f t="shared" ref="C16:G16" si="0">SUM(C13:C15)</f>
        <v>18412778.87493981</v>
      </c>
      <c r="D16" s="28">
        <f t="shared" si="0"/>
        <v>11359885.391151834</v>
      </c>
      <c r="E16" s="28">
        <f t="shared" si="0"/>
        <v>2177.7193141612993</v>
      </c>
      <c r="F16" s="28">
        <f t="shared" si="0"/>
        <v>1774.4715594665699</v>
      </c>
      <c r="G16" s="28">
        <f t="shared" si="0"/>
        <v>261027.5</v>
      </c>
      <c r="H16" s="29"/>
      <c r="I16" s="40"/>
    </row>
    <row r="17" spans="1:12" ht="15.75" x14ac:dyDescent="0.25">
      <c r="A17" s="30" t="s">
        <v>44</v>
      </c>
      <c r="B17" s="31"/>
      <c r="C17" s="31"/>
      <c r="D17" s="31"/>
      <c r="E17" s="31"/>
      <c r="F17" s="31"/>
      <c r="G17" s="31"/>
      <c r="H17" s="29"/>
    </row>
    <row r="18" spans="1:12" ht="15.75" x14ac:dyDescent="0.25">
      <c r="A18" s="24" t="s">
        <v>51</v>
      </c>
      <c r="B18" s="25" t="str">
        <f>Leche!D17</f>
        <v/>
      </c>
      <c r="C18" s="25" t="str">
        <f>'Carne Bovina'!D17</f>
        <v/>
      </c>
      <c r="D18" s="25" t="str">
        <f>'Carne cerdo'!D17</f>
        <v/>
      </c>
      <c r="E18" s="102"/>
      <c r="F18" s="102"/>
      <c r="G18" s="25" t="str">
        <f>Miel!D17</f>
        <v/>
      </c>
      <c r="H18" s="26"/>
    </row>
    <row r="19" spans="1:12" ht="15.75" x14ac:dyDescent="0.25">
      <c r="A19" s="24" t="s">
        <v>5</v>
      </c>
      <c r="B19" s="25" t="str">
        <f>Leche!D18</f>
        <v/>
      </c>
      <c r="C19" s="25" t="str">
        <f>'Carne Bovina'!D18</f>
        <v/>
      </c>
      <c r="D19" s="25" t="str">
        <f>'Carne cerdo'!D18</f>
        <v/>
      </c>
      <c r="E19" s="25"/>
      <c r="F19" s="25"/>
      <c r="G19" s="25" t="str">
        <f>Miel!D18</f>
        <v/>
      </c>
      <c r="H19" s="26"/>
      <c r="I19" s="40"/>
    </row>
    <row r="20" spans="1:12" ht="15.75" x14ac:dyDescent="0.25">
      <c r="A20" s="24" t="s">
        <v>21</v>
      </c>
      <c r="B20" s="25" t="str">
        <f>Leche!D19</f>
        <v/>
      </c>
      <c r="C20" s="25" t="str">
        <f>'Carne Bovina'!D19</f>
        <v/>
      </c>
      <c r="D20" s="25" t="str">
        <f>'Carne cerdo'!D19</f>
        <v/>
      </c>
      <c r="E20" s="25"/>
      <c r="F20" s="25"/>
      <c r="G20" s="25" t="str">
        <f>Miel!D19</f>
        <v/>
      </c>
      <c r="H20" s="26"/>
      <c r="I20" s="40"/>
    </row>
    <row r="21" spans="1:12" ht="15.75" x14ac:dyDescent="0.25">
      <c r="A21" s="27" t="s">
        <v>43</v>
      </c>
      <c r="B21" s="28">
        <f>SUM(B18:B20)</f>
        <v>0</v>
      </c>
      <c r="C21" s="28">
        <f>SUM(C18:C20)</f>
        <v>0</v>
      </c>
      <c r="D21" s="28">
        <f>SUM(D18:D20)</f>
        <v>0</v>
      </c>
      <c r="E21" s="28">
        <f t="shared" ref="E21:F21" si="1">SUM(E18:E20)</f>
        <v>0</v>
      </c>
      <c r="F21" s="28">
        <f t="shared" si="1"/>
        <v>0</v>
      </c>
      <c r="G21" s="28">
        <f>SUM(G18:G20)</f>
        <v>0</v>
      </c>
      <c r="H21" s="26"/>
    </row>
    <row r="22" spans="1:12" ht="15.75" x14ac:dyDescent="0.25">
      <c r="A22" s="30" t="s">
        <v>45</v>
      </c>
      <c r="B22" s="31"/>
      <c r="C22" s="31"/>
      <c r="D22" s="31"/>
      <c r="E22" s="31"/>
      <c r="F22" s="31"/>
      <c r="G22" s="31"/>
      <c r="H22" s="26"/>
      <c r="I22" s="9"/>
      <c r="J22" s="9"/>
      <c r="K22" s="9"/>
      <c r="L22" s="9"/>
    </row>
    <row r="23" spans="1:12" ht="15.75" x14ac:dyDescent="0.25">
      <c r="A23" s="24" t="s">
        <v>7</v>
      </c>
      <c r="B23" s="25" t="str">
        <f>Leche!D21</f>
        <v/>
      </c>
      <c r="C23" s="25" t="str">
        <f>'Carne Bovina'!D21</f>
        <v/>
      </c>
      <c r="D23" s="25" t="str">
        <f>'Carne cerdo'!D21</f>
        <v/>
      </c>
      <c r="E23" s="25"/>
      <c r="F23" s="25"/>
      <c r="G23" s="25" t="str">
        <f>Miel!D21</f>
        <v/>
      </c>
      <c r="H23" s="26"/>
      <c r="I23" s="9"/>
      <c r="J23" s="9"/>
      <c r="K23" s="9"/>
      <c r="L23" s="9"/>
    </row>
    <row r="24" spans="1:12" ht="15.75" x14ac:dyDescent="0.25">
      <c r="A24" s="24" t="s">
        <v>9</v>
      </c>
      <c r="B24" s="25" t="str">
        <f>Leche!D22</f>
        <v/>
      </c>
      <c r="C24" s="25" t="str">
        <f>'Carne Bovina'!D22</f>
        <v/>
      </c>
      <c r="D24" s="25" t="str">
        <f>'Carne cerdo'!D22</f>
        <v/>
      </c>
      <c r="E24" s="25"/>
      <c r="F24" s="25"/>
      <c r="G24" s="25" t="str">
        <f>Miel!D22</f>
        <v/>
      </c>
      <c r="H24" s="26"/>
      <c r="I24" s="103"/>
      <c r="J24" s="9"/>
      <c r="K24" s="9"/>
      <c r="L24" s="9"/>
    </row>
    <row r="25" spans="1:12" ht="15.75" x14ac:dyDescent="0.25">
      <c r="A25" s="24" t="s">
        <v>10</v>
      </c>
      <c r="B25" s="25" t="str">
        <f>Leche!D23</f>
        <v/>
      </c>
      <c r="C25" s="25" t="str">
        <f>'Carne Bovina'!D23</f>
        <v/>
      </c>
      <c r="D25" s="25" t="str">
        <f>'Carne cerdo'!D23</f>
        <v/>
      </c>
      <c r="E25" s="25"/>
      <c r="F25" s="25"/>
      <c r="G25" s="25" t="str">
        <f>Miel!D23</f>
        <v/>
      </c>
      <c r="H25" s="26"/>
    </row>
    <row r="26" spans="1:12" ht="15.75" x14ac:dyDescent="0.25">
      <c r="A26" s="27" t="s">
        <v>43</v>
      </c>
      <c r="B26" s="28">
        <f>SUM(B23:B25)</f>
        <v>0</v>
      </c>
      <c r="C26" s="28">
        <f>SUM(C23:C25)</f>
        <v>0</v>
      </c>
      <c r="D26" s="28">
        <f>SUM(D23:D25)</f>
        <v>0</v>
      </c>
      <c r="E26" s="28">
        <f t="shared" ref="E26:F26" si="2">SUM(E23:E25)</f>
        <v>0</v>
      </c>
      <c r="F26" s="28">
        <f t="shared" si="2"/>
        <v>0</v>
      </c>
      <c r="G26" s="28">
        <f>SUM(G23:G25)</f>
        <v>0</v>
      </c>
      <c r="H26" s="26"/>
      <c r="I26" s="104"/>
      <c r="J26" s="104"/>
    </row>
    <row r="27" spans="1:12" ht="15.75" x14ac:dyDescent="0.25">
      <c r="A27" s="30" t="s">
        <v>46</v>
      </c>
      <c r="B27" s="31" t="str">
        <f>IF([1]Leche!B28="","",[1]Leche!D28)</f>
        <v/>
      </c>
      <c r="C27" s="31" t="str">
        <f>IF('[1]Carne Bovina'!B28="","",'[1]Carne Bovina'!D28)</f>
        <v/>
      </c>
      <c r="D27" s="31"/>
      <c r="E27" s="31"/>
      <c r="F27" s="31"/>
      <c r="G27" s="31"/>
      <c r="H27" s="26"/>
      <c r="I27" s="40"/>
      <c r="J27" s="40"/>
    </row>
    <row r="28" spans="1:12" ht="15.75" x14ac:dyDescent="0.25">
      <c r="A28" s="24" t="s">
        <v>11</v>
      </c>
      <c r="B28" s="25" t="str">
        <f>Leche!D25</f>
        <v/>
      </c>
      <c r="C28" s="25" t="str">
        <f>'Carne Bovina'!D25</f>
        <v/>
      </c>
      <c r="D28" s="25" t="str">
        <f>'Carne cerdo'!D25</f>
        <v/>
      </c>
      <c r="E28" s="25"/>
      <c r="F28" s="25"/>
      <c r="G28" s="25" t="str">
        <f>Miel!D25</f>
        <v/>
      </c>
      <c r="H28" s="26"/>
    </row>
    <row r="29" spans="1:12" ht="15.75" x14ac:dyDescent="0.25">
      <c r="A29" s="24" t="s">
        <v>12</v>
      </c>
      <c r="B29" s="25" t="str">
        <f>Leche!D26</f>
        <v/>
      </c>
      <c r="C29" s="25" t="str">
        <f>'Carne Bovina'!D26</f>
        <v/>
      </c>
      <c r="D29" s="25" t="str">
        <f>'Carne cerdo'!D26</f>
        <v/>
      </c>
      <c r="E29" s="25"/>
      <c r="F29" s="25"/>
      <c r="G29" s="25" t="str">
        <f>Miel!D26</f>
        <v/>
      </c>
      <c r="H29" s="26"/>
    </row>
    <row r="30" spans="1:12" ht="15.75" x14ac:dyDescent="0.25">
      <c r="A30" s="24" t="s">
        <v>33</v>
      </c>
      <c r="B30" s="25" t="str">
        <f>Leche!D27</f>
        <v/>
      </c>
      <c r="C30" s="25" t="str">
        <f>'Carne Bovina'!D27</f>
        <v/>
      </c>
      <c r="D30" s="25" t="str">
        <f>'Carne cerdo'!D27</f>
        <v/>
      </c>
      <c r="E30" s="25"/>
      <c r="F30" s="25"/>
      <c r="G30" s="25" t="str">
        <f>Miel!D27</f>
        <v/>
      </c>
      <c r="H30" s="26"/>
    </row>
    <row r="31" spans="1:12" ht="15.75" x14ac:dyDescent="0.25">
      <c r="A31" s="32" t="s">
        <v>43</v>
      </c>
      <c r="B31" s="28">
        <f t="shared" ref="B31:G31" si="3">SUM(B28:B30)</f>
        <v>0</v>
      </c>
      <c r="C31" s="28">
        <f t="shared" si="3"/>
        <v>0</v>
      </c>
      <c r="D31" s="28">
        <f t="shared" si="3"/>
        <v>0</v>
      </c>
      <c r="E31" s="28">
        <f t="shared" si="3"/>
        <v>0</v>
      </c>
      <c r="F31" s="28">
        <f t="shared" si="3"/>
        <v>0</v>
      </c>
      <c r="G31" s="28">
        <f t="shared" si="3"/>
        <v>0</v>
      </c>
      <c r="H31" s="26"/>
    </row>
    <row r="32" spans="1:12" ht="15.75" x14ac:dyDescent="0.25">
      <c r="A32" s="37" t="s">
        <v>0</v>
      </c>
      <c r="B32" s="38">
        <f>B31+B26+B21+B16</f>
        <v>241248203.7735849</v>
      </c>
      <c r="C32" s="38">
        <f>C31+C26+C21+C16</f>
        <v>18412778.87493981</v>
      </c>
      <c r="D32" s="38">
        <f>D31+D26+D21+D16</f>
        <v>11359885.391151834</v>
      </c>
      <c r="E32" s="38">
        <f t="shared" ref="E32:F32" si="4">E31+E26+E21+E16</f>
        <v>2177.7193141612993</v>
      </c>
      <c r="F32" s="38">
        <f t="shared" si="4"/>
        <v>1774.4715594665699</v>
      </c>
      <c r="G32" s="38">
        <f>G31+G26+G21+G16</f>
        <v>261027.5</v>
      </c>
      <c r="H32" s="26"/>
    </row>
    <row r="34" spans="1:8" ht="30" customHeight="1" x14ac:dyDescent="0.25">
      <c r="A34" s="117" t="s">
        <v>47</v>
      </c>
      <c r="B34" s="117"/>
      <c r="C34" s="117"/>
      <c r="D34" s="117"/>
      <c r="E34" s="117"/>
      <c r="F34" s="117"/>
      <c r="G34" s="117"/>
      <c r="H34" s="34"/>
    </row>
    <row r="35" spans="1:8" ht="45.75" customHeight="1" x14ac:dyDescent="0.25">
      <c r="A35" s="117" t="s">
        <v>63</v>
      </c>
      <c r="B35" s="117"/>
      <c r="C35" s="117"/>
      <c r="D35" s="117"/>
      <c r="E35" s="117"/>
      <c r="F35" s="117"/>
      <c r="G35" s="117"/>
    </row>
    <row r="36" spans="1:8" ht="33" customHeight="1" x14ac:dyDescent="0.25">
      <c r="A36" s="105" t="s">
        <v>48</v>
      </c>
      <c r="B36" s="105"/>
      <c r="C36" s="105"/>
      <c r="D36" s="105"/>
      <c r="E36" s="105"/>
      <c r="F36" s="105"/>
      <c r="G36" s="105"/>
    </row>
    <row r="37" spans="1:8" ht="51.75" customHeight="1" x14ac:dyDescent="0.25">
      <c r="A37" s="105" t="s">
        <v>131</v>
      </c>
      <c r="B37" s="105"/>
      <c r="C37" s="105"/>
      <c r="D37" s="105"/>
      <c r="E37" s="105"/>
      <c r="F37" s="105"/>
      <c r="G37" s="105"/>
    </row>
    <row r="38" spans="1:8" ht="27" customHeight="1" x14ac:dyDescent="0.25">
      <c r="A38" s="105" t="s">
        <v>130</v>
      </c>
      <c r="B38" s="105"/>
      <c r="C38" s="105"/>
      <c r="D38" s="105"/>
      <c r="E38" s="105"/>
      <c r="F38" s="105"/>
      <c r="G38" s="105"/>
    </row>
    <row r="39" spans="1:8" ht="29.25" customHeight="1" x14ac:dyDescent="0.25">
      <c r="A39" s="106" t="s">
        <v>49</v>
      </c>
      <c r="B39" s="106"/>
      <c r="C39" s="106"/>
      <c r="D39" s="106"/>
      <c r="E39" s="20"/>
      <c r="F39" s="20"/>
      <c r="G39" s="21"/>
    </row>
    <row r="40" spans="1:8" ht="9" customHeight="1" x14ac:dyDescent="0.25">
      <c r="A40" s="101"/>
      <c r="B40" s="101"/>
      <c r="C40" s="101"/>
      <c r="D40" s="101"/>
      <c r="E40" s="101"/>
      <c r="F40" s="101"/>
      <c r="G40" s="101"/>
    </row>
  </sheetData>
  <mergeCells count="15">
    <mergeCell ref="A38:G38"/>
    <mergeCell ref="A39:D39"/>
    <mergeCell ref="A9:G9"/>
    <mergeCell ref="A6:G6"/>
    <mergeCell ref="A7:G7"/>
    <mergeCell ref="A8:G8"/>
    <mergeCell ref="A37:G37"/>
    <mergeCell ref="C10:F10"/>
    <mergeCell ref="G10:G11"/>
    <mergeCell ref="C12:G12"/>
    <mergeCell ref="A35:G35"/>
    <mergeCell ref="A36:G36"/>
    <mergeCell ref="A34:G34"/>
    <mergeCell ref="A10:A11"/>
    <mergeCell ref="B10:B11"/>
  </mergeCells>
  <printOptions horizontalCentered="1"/>
  <pageMargins left="0.70866141732283472" right="0.70866141732283472" top="0.19685039370078741" bottom="0.19685039370078741" header="0.31496062992125984" footer="0.31496062992125984"/>
  <pageSetup scale="81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30"/>
  <sheetViews>
    <sheetView workbookViewId="0">
      <selection activeCell="G31" sqref="G31"/>
    </sheetView>
  </sheetViews>
  <sheetFormatPr baseColWidth="10" defaultRowHeight="15" x14ac:dyDescent="0.25"/>
  <cols>
    <col min="1" max="1" width="11.7109375" bestFit="1" customWidth="1"/>
    <col min="2" max="2" width="13.85546875" bestFit="1" customWidth="1"/>
    <col min="3" max="5" width="9.5703125" bestFit="1" customWidth="1"/>
    <col min="6" max="6" width="10.5703125" customWidth="1"/>
    <col min="7" max="7" width="9.5703125" bestFit="1" customWidth="1"/>
    <col min="8" max="8" width="6" bestFit="1" customWidth="1"/>
    <col min="9" max="9" width="5.7109375" bestFit="1" customWidth="1"/>
    <col min="10" max="10" width="10.5703125" customWidth="1"/>
    <col min="11" max="11" width="5.140625" bestFit="1" customWidth="1"/>
    <col min="12" max="12" width="7.140625" bestFit="1" customWidth="1"/>
    <col min="14" max="14" width="9.7109375" customWidth="1"/>
    <col min="15" max="15" width="8.140625" bestFit="1" customWidth="1"/>
    <col min="16" max="16" width="11" bestFit="1" customWidth="1"/>
    <col min="17" max="17" width="10.140625" bestFit="1" customWidth="1"/>
    <col min="18" max="18" width="10" customWidth="1"/>
    <col min="19" max="19" width="9.7109375" customWidth="1"/>
  </cols>
  <sheetData>
    <row r="1" spans="1:20" x14ac:dyDescent="0.25">
      <c r="A1" s="125" t="s">
        <v>82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</row>
    <row r="2" spans="1:20" x14ac:dyDescent="0.25">
      <c r="A2" s="125" t="s">
        <v>83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20" x14ac:dyDescent="0.25">
      <c r="A3" s="125" t="s">
        <v>84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</row>
    <row r="4" spans="1:20" ht="45" customHeight="1" x14ac:dyDescent="0.25">
      <c r="A4" s="124" t="s">
        <v>85</v>
      </c>
      <c r="B4" s="124" t="s">
        <v>86</v>
      </c>
      <c r="C4" s="124" t="s">
        <v>94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</row>
    <row r="5" spans="1:20" s="94" customFormat="1" ht="30" x14ac:dyDescent="0.25">
      <c r="A5" s="124"/>
      <c r="B5" s="124"/>
      <c r="C5" s="95" t="s">
        <v>1</v>
      </c>
      <c r="D5" s="95" t="s">
        <v>2</v>
      </c>
      <c r="E5" s="95" t="s">
        <v>3</v>
      </c>
      <c r="F5" s="96" t="s">
        <v>90</v>
      </c>
      <c r="G5" s="95" t="s">
        <v>51</v>
      </c>
      <c r="H5" s="95" t="s">
        <v>5</v>
      </c>
      <c r="I5" s="95" t="s">
        <v>21</v>
      </c>
      <c r="J5" s="96" t="s">
        <v>91</v>
      </c>
      <c r="K5" s="95" t="s">
        <v>7</v>
      </c>
      <c r="L5" s="95" t="s">
        <v>9</v>
      </c>
      <c r="M5" s="95" t="s">
        <v>10</v>
      </c>
      <c r="N5" s="96" t="s">
        <v>92</v>
      </c>
      <c r="O5" s="95" t="s">
        <v>11</v>
      </c>
      <c r="P5" s="95" t="s">
        <v>12</v>
      </c>
      <c r="Q5" s="95" t="s">
        <v>33</v>
      </c>
      <c r="R5" s="96" t="s">
        <v>93</v>
      </c>
      <c r="S5" s="96" t="s">
        <v>95</v>
      </c>
    </row>
    <row r="6" spans="1:20" x14ac:dyDescent="0.25">
      <c r="A6" s="126" t="s">
        <v>87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33"/>
    </row>
    <row r="7" spans="1:20" x14ac:dyDescent="0.25">
      <c r="A7" s="88" t="s">
        <v>88</v>
      </c>
      <c r="B7" s="88" t="s">
        <v>89</v>
      </c>
      <c r="C7" s="97">
        <v>85.35</v>
      </c>
      <c r="D7" s="97">
        <v>84.8</v>
      </c>
      <c r="E7" s="97">
        <v>84.2</v>
      </c>
      <c r="F7" s="97">
        <f>SUM(C7:E7)/3</f>
        <v>84.783333333333317</v>
      </c>
      <c r="G7" s="97">
        <v>85.35</v>
      </c>
      <c r="H7" s="97"/>
      <c r="I7" s="97"/>
      <c r="J7" s="97">
        <f>SUM(G7:I7)/3</f>
        <v>28.45</v>
      </c>
      <c r="K7" s="97"/>
      <c r="L7" s="97"/>
      <c r="M7" s="97"/>
      <c r="N7" s="97">
        <f>SUM(K7:M7)/3</f>
        <v>0</v>
      </c>
      <c r="O7" s="97"/>
      <c r="P7" s="97"/>
      <c r="Q7" s="97"/>
      <c r="R7" s="97">
        <f>SUM(O7:Q7)/3</f>
        <v>0</v>
      </c>
      <c r="S7" s="97">
        <f>(R7+N7+J7+F7)/4</f>
        <v>28.30833333333333</v>
      </c>
    </row>
    <row r="8" spans="1:20" x14ac:dyDescent="0.25">
      <c r="A8" s="88" t="s">
        <v>96</v>
      </c>
      <c r="B8" s="88" t="s">
        <v>89</v>
      </c>
      <c r="C8" s="97">
        <v>34</v>
      </c>
      <c r="D8" s="97">
        <v>0</v>
      </c>
      <c r="E8" s="97">
        <v>79</v>
      </c>
      <c r="F8" s="97">
        <f t="shared" ref="F8:F30" si="0">SUM(C8:E8)/3</f>
        <v>37.666666666666664</v>
      </c>
      <c r="G8" s="97">
        <v>75</v>
      </c>
      <c r="H8" s="97"/>
      <c r="I8" s="97"/>
      <c r="J8" s="97">
        <f t="shared" ref="J8:J30" si="1">SUM(G8:I8)/3</f>
        <v>25</v>
      </c>
      <c r="K8" s="97"/>
      <c r="L8" s="97"/>
      <c r="M8" s="97"/>
      <c r="N8" s="97">
        <f t="shared" ref="N8:N30" si="2">SUM(K8:M8)/3</f>
        <v>0</v>
      </c>
      <c r="O8" s="97"/>
      <c r="P8" s="97"/>
      <c r="Q8" s="97"/>
      <c r="R8" s="97">
        <f t="shared" ref="R8:R30" si="3">SUM(O8:Q8)/3</f>
        <v>0</v>
      </c>
      <c r="S8" s="97">
        <f t="shared" ref="S8:S30" si="4">(R8+N8+J8+F8)/4</f>
        <v>15.666666666666666</v>
      </c>
    </row>
    <row r="9" spans="1:20" x14ac:dyDescent="0.25">
      <c r="A9" s="88" t="s">
        <v>97</v>
      </c>
      <c r="B9" s="88" t="s">
        <v>89</v>
      </c>
      <c r="C9" s="97">
        <v>184.75</v>
      </c>
      <c r="D9" s="97">
        <v>186.6</v>
      </c>
      <c r="E9" s="97">
        <v>180.5</v>
      </c>
      <c r="F9" s="97">
        <f t="shared" si="0"/>
        <v>183.95000000000002</v>
      </c>
      <c r="G9" s="97">
        <v>184.75</v>
      </c>
      <c r="H9" s="97"/>
      <c r="I9" s="97"/>
      <c r="J9" s="97">
        <f t="shared" si="1"/>
        <v>61.583333333333336</v>
      </c>
      <c r="K9" s="97"/>
      <c r="L9" s="97"/>
      <c r="M9" s="97"/>
      <c r="N9" s="97">
        <f t="shared" si="2"/>
        <v>0</v>
      </c>
      <c r="O9" s="97"/>
      <c r="P9" s="97"/>
      <c r="Q9" s="97"/>
      <c r="R9" s="97">
        <f t="shared" si="3"/>
        <v>0</v>
      </c>
      <c r="S9" s="97">
        <f t="shared" si="4"/>
        <v>61.38333333333334</v>
      </c>
    </row>
    <row r="10" spans="1:20" x14ac:dyDescent="0.25">
      <c r="A10" s="88" t="s">
        <v>98</v>
      </c>
      <c r="B10" s="88" t="s">
        <v>89</v>
      </c>
      <c r="C10" s="97">
        <v>127.25</v>
      </c>
      <c r="D10" s="97">
        <v>129.33000000000001</v>
      </c>
      <c r="E10" s="97">
        <v>127.2</v>
      </c>
      <c r="F10" s="97">
        <f t="shared" si="0"/>
        <v>127.92666666666668</v>
      </c>
      <c r="G10" s="97">
        <v>128.5</v>
      </c>
      <c r="H10" s="97"/>
      <c r="I10" s="97"/>
      <c r="J10" s="97">
        <f t="shared" si="1"/>
        <v>42.833333333333336</v>
      </c>
      <c r="K10" s="97"/>
      <c r="L10" s="97"/>
      <c r="M10" s="97"/>
      <c r="N10" s="97">
        <f t="shared" si="2"/>
        <v>0</v>
      </c>
      <c r="O10" s="97"/>
      <c r="P10" s="97"/>
      <c r="Q10" s="97"/>
      <c r="R10" s="97">
        <f t="shared" si="3"/>
        <v>0</v>
      </c>
      <c r="S10" s="97">
        <f t="shared" si="4"/>
        <v>42.690000000000005</v>
      </c>
    </row>
    <row r="11" spans="1:20" x14ac:dyDescent="0.25">
      <c r="A11" s="88" t="s">
        <v>99</v>
      </c>
      <c r="B11" s="88" t="s">
        <v>89</v>
      </c>
      <c r="C11" s="97">
        <v>326</v>
      </c>
      <c r="D11" s="97">
        <v>331.33</v>
      </c>
      <c r="E11" s="97">
        <v>319.5</v>
      </c>
      <c r="F11" s="97">
        <f t="shared" si="0"/>
        <v>325.60999999999996</v>
      </c>
      <c r="G11" s="97">
        <v>314.25</v>
      </c>
      <c r="H11" s="97"/>
      <c r="I11" s="97"/>
      <c r="J11" s="97">
        <f t="shared" si="1"/>
        <v>104.75</v>
      </c>
      <c r="K11" s="97"/>
      <c r="L11" s="97"/>
      <c r="M11" s="97"/>
      <c r="N11" s="97">
        <f t="shared" si="2"/>
        <v>0</v>
      </c>
      <c r="O11" s="97"/>
      <c r="P11" s="97"/>
      <c r="Q11" s="97"/>
      <c r="R11" s="97">
        <f t="shared" si="3"/>
        <v>0</v>
      </c>
      <c r="S11" s="97">
        <f t="shared" si="4"/>
        <v>107.58999999999999</v>
      </c>
    </row>
    <row r="12" spans="1:20" x14ac:dyDescent="0.25">
      <c r="A12" s="88" t="s">
        <v>100</v>
      </c>
      <c r="B12" s="88" t="s">
        <v>89</v>
      </c>
      <c r="C12" s="97">
        <v>123.75</v>
      </c>
      <c r="D12" s="97">
        <v>125.6</v>
      </c>
      <c r="E12" s="97">
        <v>124.7</v>
      </c>
      <c r="F12" s="97">
        <f t="shared" si="0"/>
        <v>124.68333333333334</v>
      </c>
      <c r="G12" s="97">
        <v>125</v>
      </c>
      <c r="H12" s="97"/>
      <c r="I12" s="97"/>
      <c r="J12" s="97">
        <f t="shared" si="1"/>
        <v>41.666666666666664</v>
      </c>
      <c r="K12" s="97"/>
      <c r="L12" s="97"/>
      <c r="M12" s="97"/>
      <c r="N12" s="97">
        <f t="shared" si="2"/>
        <v>0</v>
      </c>
      <c r="O12" s="97"/>
      <c r="P12" s="97"/>
      <c r="Q12" s="97"/>
      <c r="R12" s="97">
        <f t="shared" si="3"/>
        <v>0</v>
      </c>
      <c r="S12" s="97">
        <f t="shared" si="4"/>
        <v>41.587499999999999</v>
      </c>
    </row>
    <row r="13" spans="1:20" x14ac:dyDescent="0.25">
      <c r="A13" s="88" t="s">
        <v>101</v>
      </c>
      <c r="B13" s="88" t="s">
        <v>89</v>
      </c>
      <c r="C13" s="97">
        <v>170.75</v>
      </c>
      <c r="D13" s="97">
        <v>175</v>
      </c>
      <c r="E13" s="97">
        <v>173.3</v>
      </c>
      <c r="F13" s="97">
        <f t="shared" si="0"/>
        <v>173.01666666666665</v>
      </c>
      <c r="G13" s="97">
        <v>200</v>
      </c>
      <c r="H13" s="97"/>
      <c r="I13" s="97"/>
      <c r="J13" s="97">
        <f t="shared" si="1"/>
        <v>66.666666666666671</v>
      </c>
      <c r="K13" s="97"/>
      <c r="L13" s="97"/>
      <c r="M13" s="97"/>
      <c r="N13" s="97">
        <f t="shared" si="2"/>
        <v>0</v>
      </c>
      <c r="O13" s="97"/>
      <c r="P13" s="97"/>
      <c r="Q13" s="97"/>
      <c r="R13" s="97">
        <f t="shared" si="3"/>
        <v>0</v>
      </c>
      <c r="S13" s="97">
        <f t="shared" si="4"/>
        <v>59.920833333333334</v>
      </c>
    </row>
    <row r="14" spans="1:20" x14ac:dyDescent="0.25">
      <c r="A14" s="88" t="s">
        <v>102</v>
      </c>
      <c r="B14" s="88" t="s">
        <v>89</v>
      </c>
      <c r="C14" s="97">
        <v>170.75</v>
      </c>
      <c r="D14" s="97">
        <v>174.33</v>
      </c>
      <c r="E14" s="97">
        <v>170</v>
      </c>
      <c r="F14" s="97">
        <f t="shared" si="0"/>
        <v>171.69333333333336</v>
      </c>
      <c r="G14" s="97">
        <v>190</v>
      </c>
      <c r="H14" s="97"/>
      <c r="I14" s="97"/>
      <c r="J14" s="97">
        <f t="shared" si="1"/>
        <v>63.333333333333336</v>
      </c>
      <c r="K14" s="97"/>
      <c r="L14" s="97"/>
      <c r="M14" s="97"/>
      <c r="N14" s="97">
        <f t="shared" si="2"/>
        <v>0</v>
      </c>
      <c r="O14" s="97"/>
      <c r="P14" s="97"/>
      <c r="Q14" s="97"/>
      <c r="R14" s="97">
        <f t="shared" si="3"/>
        <v>0</v>
      </c>
      <c r="S14" s="97">
        <f t="shared" si="4"/>
        <v>58.756666666666675</v>
      </c>
    </row>
    <row r="15" spans="1:20" x14ac:dyDescent="0.25">
      <c r="A15" s="88" t="s">
        <v>103</v>
      </c>
      <c r="B15" s="88" t="s">
        <v>89</v>
      </c>
      <c r="C15" s="97">
        <v>225</v>
      </c>
      <c r="D15" s="97">
        <v>250</v>
      </c>
      <c r="E15" s="97">
        <v>263</v>
      </c>
      <c r="F15" s="97">
        <f t="shared" si="0"/>
        <v>246</v>
      </c>
      <c r="G15" s="97">
        <v>302.5</v>
      </c>
      <c r="H15" s="97"/>
      <c r="I15" s="97"/>
      <c r="J15" s="97">
        <f t="shared" si="1"/>
        <v>100.83333333333333</v>
      </c>
      <c r="K15" s="97"/>
      <c r="L15" s="97"/>
      <c r="M15" s="97"/>
      <c r="N15" s="97">
        <f t="shared" si="2"/>
        <v>0</v>
      </c>
      <c r="O15" s="97"/>
      <c r="P15" s="97"/>
      <c r="Q15" s="97"/>
      <c r="R15" s="97">
        <f t="shared" si="3"/>
        <v>0</v>
      </c>
      <c r="S15" s="97">
        <f t="shared" si="4"/>
        <v>86.708333333333329</v>
      </c>
    </row>
    <row r="16" spans="1:20" x14ac:dyDescent="0.25">
      <c r="A16" s="88" t="s">
        <v>104</v>
      </c>
      <c r="B16" s="88" t="s">
        <v>89</v>
      </c>
      <c r="C16" s="97">
        <v>0</v>
      </c>
      <c r="D16" s="97">
        <v>250</v>
      </c>
      <c r="E16" s="97">
        <v>0</v>
      </c>
      <c r="F16" s="97">
        <f t="shared" si="0"/>
        <v>83.333333333333329</v>
      </c>
      <c r="G16" s="97">
        <v>0</v>
      </c>
      <c r="H16" s="97"/>
      <c r="I16" s="97"/>
      <c r="J16" s="97">
        <f t="shared" si="1"/>
        <v>0</v>
      </c>
      <c r="K16" s="97"/>
      <c r="L16" s="97"/>
      <c r="M16" s="97"/>
      <c r="N16" s="97">
        <f t="shared" si="2"/>
        <v>0</v>
      </c>
      <c r="O16" s="97"/>
      <c r="P16" s="97"/>
      <c r="Q16" s="97"/>
      <c r="R16" s="97">
        <f t="shared" si="3"/>
        <v>0</v>
      </c>
      <c r="S16" s="97">
        <f t="shared" si="4"/>
        <v>20.833333333333332</v>
      </c>
    </row>
    <row r="17" spans="1:19" x14ac:dyDescent="0.25">
      <c r="A17" s="126" t="s">
        <v>105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</row>
    <row r="18" spans="1:19" x14ac:dyDescent="0.25">
      <c r="A18" s="88" t="s">
        <v>106</v>
      </c>
      <c r="B18" s="88" t="s">
        <v>117</v>
      </c>
      <c r="C18" s="97">
        <v>190</v>
      </c>
      <c r="D18" s="97">
        <v>190</v>
      </c>
      <c r="E18" s="97">
        <v>187</v>
      </c>
      <c r="F18" s="97">
        <f t="shared" si="0"/>
        <v>189</v>
      </c>
      <c r="G18" s="97">
        <v>189.5</v>
      </c>
      <c r="H18" s="97"/>
      <c r="I18" s="97"/>
      <c r="J18" s="97">
        <f t="shared" si="1"/>
        <v>63.166666666666664</v>
      </c>
      <c r="K18" s="97"/>
      <c r="L18" s="97"/>
      <c r="M18" s="97"/>
      <c r="N18" s="97">
        <f t="shared" si="2"/>
        <v>0</v>
      </c>
      <c r="O18" s="97"/>
      <c r="P18" s="97"/>
      <c r="Q18" s="97"/>
      <c r="R18" s="97">
        <f t="shared" si="3"/>
        <v>0</v>
      </c>
      <c r="S18" s="97">
        <f t="shared" si="4"/>
        <v>63.041666666666664</v>
      </c>
    </row>
    <row r="19" spans="1:19" x14ac:dyDescent="0.25">
      <c r="A19" s="88" t="s">
        <v>101</v>
      </c>
      <c r="B19" s="88" t="s">
        <v>118</v>
      </c>
      <c r="C19" s="97">
        <v>0</v>
      </c>
      <c r="D19" s="97">
        <v>0</v>
      </c>
      <c r="E19" s="97">
        <v>35</v>
      </c>
      <c r="F19" s="97">
        <f t="shared" si="0"/>
        <v>11.666666666666666</v>
      </c>
      <c r="G19" s="97">
        <v>634.6</v>
      </c>
      <c r="H19" s="97"/>
      <c r="I19" s="97"/>
      <c r="J19" s="97">
        <f t="shared" si="1"/>
        <v>211.53333333333333</v>
      </c>
      <c r="K19" s="97"/>
      <c r="L19" s="97"/>
      <c r="M19" s="97"/>
      <c r="N19" s="97">
        <f t="shared" si="2"/>
        <v>0</v>
      </c>
      <c r="O19" s="97"/>
      <c r="P19" s="97"/>
      <c r="Q19" s="97"/>
      <c r="R19" s="97">
        <f t="shared" si="3"/>
        <v>0</v>
      </c>
      <c r="S19" s="97">
        <f t="shared" si="4"/>
        <v>55.8</v>
      </c>
    </row>
    <row r="20" spans="1:19" x14ac:dyDescent="0.25">
      <c r="A20" s="88" t="s">
        <v>107</v>
      </c>
      <c r="B20" s="88" t="s">
        <v>119</v>
      </c>
      <c r="C20" s="97">
        <v>0</v>
      </c>
      <c r="D20" s="97">
        <v>0</v>
      </c>
      <c r="E20" s="97">
        <v>0</v>
      </c>
      <c r="F20" s="97">
        <f t="shared" si="0"/>
        <v>0</v>
      </c>
      <c r="G20" s="97">
        <v>0</v>
      </c>
      <c r="H20" s="97"/>
      <c r="I20" s="97"/>
      <c r="J20" s="97">
        <f t="shared" si="1"/>
        <v>0</v>
      </c>
      <c r="K20" s="97"/>
      <c r="L20" s="97"/>
      <c r="M20" s="97"/>
      <c r="N20" s="97">
        <f t="shared" si="2"/>
        <v>0</v>
      </c>
      <c r="O20" s="97"/>
      <c r="P20" s="97"/>
      <c r="Q20" s="97"/>
      <c r="R20" s="97">
        <f t="shared" si="3"/>
        <v>0</v>
      </c>
      <c r="S20" s="97">
        <f t="shared" si="4"/>
        <v>0</v>
      </c>
    </row>
    <row r="21" spans="1:19" x14ac:dyDescent="0.25">
      <c r="A21" s="88" t="s">
        <v>108</v>
      </c>
      <c r="B21" s="88" t="s">
        <v>118</v>
      </c>
      <c r="C21" s="97">
        <v>12.08</v>
      </c>
      <c r="D21" s="97">
        <v>12.7</v>
      </c>
      <c r="E21" s="97">
        <v>11.33</v>
      </c>
      <c r="F21" s="97">
        <f t="shared" si="0"/>
        <v>12.036666666666667</v>
      </c>
      <c r="G21" s="97">
        <v>12.51</v>
      </c>
      <c r="H21" s="97"/>
      <c r="I21" s="97"/>
      <c r="J21" s="97">
        <f t="shared" si="1"/>
        <v>4.17</v>
      </c>
      <c r="K21" s="97"/>
      <c r="L21" s="97"/>
      <c r="M21" s="97"/>
      <c r="N21" s="97">
        <f t="shared" si="2"/>
        <v>0</v>
      </c>
      <c r="O21" s="97"/>
      <c r="P21" s="97"/>
      <c r="Q21" s="97"/>
      <c r="R21" s="97">
        <f t="shared" si="3"/>
        <v>0</v>
      </c>
      <c r="S21" s="97">
        <f t="shared" si="4"/>
        <v>4.0516666666666667</v>
      </c>
    </row>
    <row r="22" spans="1:19" x14ac:dyDescent="0.25">
      <c r="A22" s="126" t="s">
        <v>109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</row>
    <row r="23" spans="1:19" x14ac:dyDescent="0.25">
      <c r="A23" s="88" t="s">
        <v>110</v>
      </c>
      <c r="B23" s="88" t="s">
        <v>89</v>
      </c>
      <c r="C23" s="97">
        <v>216</v>
      </c>
      <c r="D23" s="97">
        <v>217</v>
      </c>
      <c r="E23" s="97">
        <v>217.25</v>
      </c>
      <c r="F23" s="97">
        <f t="shared" si="0"/>
        <v>216.75</v>
      </c>
      <c r="G23" s="97">
        <v>221.3</v>
      </c>
      <c r="H23" s="97"/>
      <c r="I23" s="97"/>
      <c r="J23" s="97">
        <f t="shared" si="1"/>
        <v>73.766666666666666</v>
      </c>
      <c r="K23" s="97"/>
      <c r="L23" s="97"/>
      <c r="M23" s="97"/>
      <c r="N23" s="97">
        <f t="shared" si="2"/>
        <v>0</v>
      </c>
      <c r="O23" s="97"/>
      <c r="P23" s="97"/>
      <c r="Q23" s="97"/>
      <c r="R23" s="97">
        <f t="shared" si="3"/>
        <v>0</v>
      </c>
      <c r="S23" s="97">
        <f t="shared" si="4"/>
        <v>72.629166666666663</v>
      </c>
    </row>
    <row r="24" spans="1:19" x14ac:dyDescent="0.25">
      <c r="A24" s="88" t="s">
        <v>111</v>
      </c>
      <c r="B24" s="88" t="s">
        <v>89</v>
      </c>
      <c r="C24" s="97">
        <v>178.25</v>
      </c>
      <c r="D24" s="97">
        <v>177.8</v>
      </c>
      <c r="E24" s="97">
        <v>171</v>
      </c>
      <c r="F24" s="97">
        <f t="shared" si="0"/>
        <v>175.68333333333331</v>
      </c>
      <c r="G24" s="97">
        <v>181.15</v>
      </c>
      <c r="H24" s="97"/>
      <c r="I24" s="97"/>
      <c r="J24" s="97">
        <f t="shared" si="1"/>
        <v>60.383333333333333</v>
      </c>
      <c r="K24" s="97"/>
      <c r="L24" s="97"/>
      <c r="M24" s="97"/>
      <c r="N24" s="97">
        <f t="shared" si="2"/>
        <v>0</v>
      </c>
      <c r="O24" s="97"/>
      <c r="P24" s="97"/>
      <c r="Q24" s="97"/>
      <c r="R24" s="97">
        <f t="shared" si="3"/>
        <v>0</v>
      </c>
      <c r="S24" s="97">
        <f t="shared" si="4"/>
        <v>59.016666666666659</v>
      </c>
    </row>
    <row r="25" spans="1:19" x14ac:dyDescent="0.25">
      <c r="A25" s="88" t="s">
        <v>112</v>
      </c>
      <c r="B25" s="88" t="s">
        <v>89</v>
      </c>
      <c r="C25" s="97">
        <v>0</v>
      </c>
      <c r="D25" s="97">
        <v>0</v>
      </c>
      <c r="E25" s="97">
        <v>83</v>
      </c>
      <c r="F25" s="97">
        <f t="shared" si="0"/>
        <v>27.666666666666668</v>
      </c>
      <c r="G25" s="97">
        <v>0</v>
      </c>
      <c r="H25" s="97"/>
      <c r="I25" s="97"/>
      <c r="J25" s="97">
        <f t="shared" si="1"/>
        <v>0</v>
      </c>
      <c r="K25" s="97"/>
      <c r="L25" s="97"/>
      <c r="M25" s="97"/>
      <c r="N25" s="97">
        <f t="shared" si="2"/>
        <v>0</v>
      </c>
      <c r="O25" s="97"/>
      <c r="P25" s="97"/>
      <c r="Q25" s="97"/>
      <c r="R25" s="97">
        <f t="shared" si="3"/>
        <v>0</v>
      </c>
      <c r="S25" s="97">
        <f t="shared" si="4"/>
        <v>6.916666666666667</v>
      </c>
    </row>
    <row r="26" spans="1:19" x14ac:dyDescent="0.25">
      <c r="A26" s="88" t="s">
        <v>113</v>
      </c>
      <c r="B26" s="88"/>
      <c r="C26" s="97">
        <v>344</v>
      </c>
      <c r="D26" s="97">
        <v>344.6</v>
      </c>
      <c r="E26" s="97">
        <v>342.5</v>
      </c>
      <c r="F26" s="97">
        <f t="shared" si="0"/>
        <v>343.7</v>
      </c>
      <c r="G26" s="97">
        <v>342.63</v>
      </c>
      <c r="H26" s="97"/>
      <c r="I26" s="97"/>
      <c r="J26" s="97">
        <f t="shared" si="1"/>
        <v>114.21</v>
      </c>
      <c r="K26" s="97"/>
      <c r="L26" s="97"/>
      <c r="M26" s="97"/>
      <c r="N26" s="97">
        <f t="shared" si="2"/>
        <v>0</v>
      </c>
      <c r="O26" s="97"/>
      <c r="P26" s="97"/>
      <c r="Q26" s="97"/>
      <c r="R26" s="97">
        <f t="shared" si="3"/>
        <v>0</v>
      </c>
      <c r="S26" s="97">
        <f t="shared" si="4"/>
        <v>114.47749999999999</v>
      </c>
    </row>
    <row r="27" spans="1:19" x14ac:dyDescent="0.25">
      <c r="A27" s="126" t="s">
        <v>39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</row>
    <row r="28" spans="1:19" x14ac:dyDescent="0.25">
      <c r="A28" s="88" t="s">
        <v>114</v>
      </c>
      <c r="B28" s="88" t="s">
        <v>120</v>
      </c>
      <c r="C28" s="97">
        <v>0</v>
      </c>
      <c r="D28" s="97">
        <v>0</v>
      </c>
      <c r="E28" s="97">
        <v>150</v>
      </c>
      <c r="F28" s="97">
        <f t="shared" si="0"/>
        <v>50</v>
      </c>
      <c r="G28" s="97">
        <v>150</v>
      </c>
      <c r="H28" s="97"/>
      <c r="I28" s="97"/>
      <c r="J28" s="97">
        <f t="shared" si="1"/>
        <v>50</v>
      </c>
      <c r="K28" s="97"/>
      <c r="L28" s="97"/>
      <c r="M28" s="97"/>
      <c r="N28" s="97">
        <f t="shared" si="2"/>
        <v>0</v>
      </c>
      <c r="O28" s="97"/>
      <c r="P28" s="97"/>
      <c r="Q28" s="97"/>
      <c r="R28" s="97">
        <f t="shared" si="3"/>
        <v>0</v>
      </c>
      <c r="S28" s="97">
        <f t="shared" si="4"/>
        <v>25</v>
      </c>
    </row>
    <row r="29" spans="1:19" x14ac:dyDescent="0.25">
      <c r="A29" s="88" t="s">
        <v>115</v>
      </c>
      <c r="B29" s="88" t="s">
        <v>121</v>
      </c>
      <c r="C29" s="97">
        <v>70</v>
      </c>
      <c r="D29" s="97">
        <v>70</v>
      </c>
      <c r="E29" s="97">
        <v>71.25</v>
      </c>
      <c r="F29" s="97">
        <f t="shared" si="0"/>
        <v>70.416666666666671</v>
      </c>
      <c r="G29" s="97">
        <v>70</v>
      </c>
      <c r="H29" s="97"/>
      <c r="I29" s="97"/>
      <c r="J29" s="97">
        <f t="shared" si="1"/>
        <v>23.333333333333332</v>
      </c>
      <c r="K29" s="97"/>
      <c r="L29" s="97"/>
      <c r="M29" s="97"/>
      <c r="N29" s="97">
        <f t="shared" si="2"/>
        <v>0</v>
      </c>
      <c r="O29" s="97"/>
      <c r="P29" s="97"/>
      <c r="Q29" s="97"/>
      <c r="R29" s="97">
        <f t="shared" si="3"/>
        <v>0</v>
      </c>
      <c r="S29" s="97">
        <f t="shared" si="4"/>
        <v>23.4375</v>
      </c>
    </row>
    <row r="30" spans="1:19" x14ac:dyDescent="0.25">
      <c r="A30" s="88" t="s">
        <v>116</v>
      </c>
      <c r="B30" s="88" t="s">
        <v>122</v>
      </c>
      <c r="C30" s="97">
        <v>1471.65</v>
      </c>
      <c r="D30" s="97">
        <v>1440</v>
      </c>
      <c r="E30" s="97">
        <v>1520</v>
      </c>
      <c r="F30" s="97">
        <f t="shared" si="0"/>
        <v>1477.2166666666665</v>
      </c>
      <c r="G30" s="97">
        <v>1373</v>
      </c>
      <c r="H30" s="97"/>
      <c r="I30" s="97"/>
      <c r="J30" s="97">
        <f t="shared" si="1"/>
        <v>457.66666666666669</v>
      </c>
      <c r="K30" s="97"/>
      <c r="L30" s="97"/>
      <c r="M30" s="97"/>
      <c r="N30" s="97">
        <f t="shared" si="2"/>
        <v>0</v>
      </c>
      <c r="O30" s="97"/>
      <c r="P30" s="97"/>
      <c r="Q30" s="97"/>
      <c r="R30" s="97">
        <f t="shared" si="3"/>
        <v>0</v>
      </c>
      <c r="S30" s="97">
        <f t="shared" si="4"/>
        <v>483.7208333333333</v>
      </c>
    </row>
  </sheetData>
  <mergeCells count="10">
    <mergeCell ref="C4:S4"/>
    <mergeCell ref="A1:S1"/>
    <mergeCell ref="A2:S2"/>
    <mergeCell ref="A3:S3"/>
    <mergeCell ref="A27:S27"/>
    <mergeCell ref="A22:S22"/>
    <mergeCell ref="A17:S17"/>
    <mergeCell ref="A6:S6"/>
    <mergeCell ref="A4:A5"/>
    <mergeCell ref="B4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-0.249977111117893"/>
    <pageSetUpPr fitToPage="1"/>
  </sheetPr>
  <dimension ref="A1:AI188"/>
  <sheetViews>
    <sheetView topLeftCell="A10" zoomScale="99" zoomScaleNormal="99" workbookViewId="0">
      <selection activeCell="I20" sqref="I20"/>
    </sheetView>
  </sheetViews>
  <sheetFormatPr baseColWidth="10" defaultRowHeight="15" x14ac:dyDescent="0.25"/>
  <cols>
    <col min="1" max="1" width="12.7109375" customWidth="1"/>
    <col min="2" max="2" width="13.5703125" customWidth="1"/>
    <col min="3" max="3" width="13.28515625" customWidth="1"/>
    <col min="4" max="4" width="13.7109375" customWidth="1"/>
    <col min="5" max="5" width="12.140625" customWidth="1"/>
    <col min="6" max="6" width="11.7109375" customWidth="1"/>
    <col min="7" max="7" width="13" bestFit="1" customWidth="1"/>
    <col min="8" max="8" width="13.140625" customWidth="1"/>
    <col min="9" max="9" width="15.28515625" customWidth="1"/>
    <col min="10" max="10" width="13.42578125" customWidth="1"/>
    <col min="11" max="11" width="13.140625" customWidth="1"/>
    <col min="12" max="12" width="11.140625" customWidth="1"/>
    <col min="13" max="13" width="13" customWidth="1"/>
    <col min="14" max="14" width="15.42578125" style="43" customWidth="1"/>
    <col min="15" max="15" width="14.140625" style="43" customWidth="1"/>
    <col min="16" max="16" width="13.42578125" style="43" customWidth="1"/>
    <col min="17" max="35" width="11.42578125" style="43"/>
  </cols>
  <sheetData>
    <row r="1" spans="1:19" s="43" customFormat="1" ht="1.5" customHeight="1" x14ac:dyDescent="0.25"/>
    <row r="2" spans="1:19" s="43" customFormat="1" hidden="1" x14ac:dyDescent="0.25"/>
    <row r="3" spans="1:19" s="43" customFormat="1" x14ac:dyDescent="0.25"/>
    <row r="4" spans="1:19" s="43" customFormat="1" x14ac:dyDescent="0.25">
      <c r="A4" s="44"/>
      <c r="B4" s="44"/>
      <c r="C4" s="44"/>
      <c r="D4" s="44"/>
    </row>
    <row r="5" spans="1:19" x14ac:dyDescent="0.25">
      <c r="A5" s="44"/>
      <c r="B5" s="44"/>
      <c r="C5" s="44"/>
      <c r="D5" s="44"/>
      <c r="E5" s="43"/>
      <c r="F5" s="43"/>
      <c r="G5" s="43"/>
      <c r="H5" s="43"/>
      <c r="I5" s="43"/>
      <c r="J5" s="43"/>
      <c r="K5" s="43"/>
      <c r="L5" s="43"/>
      <c r="M5" s="43"/>
    </row>
    <row r="6" spans="1:19" ht="15.75" x14ac:dyDescent="0.25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</row>
    <row r="7" spans="1:19" ht="15.75" x14ac:dyDescent="0.25">
      <c r="A7" s="130"/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</row>
    <row r="8" spans="1:19" ht="16.5" customHeight="1" x14ac:dyDescent="0.25">
      <c r="A8" s="131" t="s">
        <v>129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</row>
    <row r="9" spans="1:19" ht="4.5" customHeight="1" thickBot="1" x14ac:dyDescent="0.3">
      <c r="A9" s="45"/>
      <c r="B9" s="45"/>
      <c r="C9" s="45"/>
      <c r="D9" s="45"/>
      <c r="E9" s="43"/>
      <c r="F9" s="43"/>
      <c r="G9" s="43"/>
      <c r="H9" s="43"/>
      <c r="I9" s="43"/>
      <c r="J9" s="43"/>
      <c r="K9" s="43"/>
      <c r="L9" s="43"/>
      <c r="M9" s="43"/>
    </row>
    <row r="10" spans="1:19" ht="21" customHeight="1" x14ac:dyDescent="0.25">
      <c r="A10" s="132" t="s">
        <v>70</v>
      </c>
      <c r="B10" s="127">
        <v>2024</v>
      </c>
      <c r="C10" s="128"/>
      <c r="D10" s="128"/>
      <c r="E10" s="128"/>
      <c r="F10" s="128"/>
      <c r="G10" s="134"/>
      <c r="H10" s="127">
        <v>2025</v>
      </c>
      <c r="I10" s="128"/>
      <c r="J10" s="128"/>
      <c r="K10" s="128"/>
      <c r="L10" s="128"/>
      <c r="M10" s="129"/>
      <c r="N10" s="127" t="s">
        <v>71</v>
      </c>
      <c r="O10" s="128"/>
      <c r="P10" s="128"/>
      <c r="Q10" s="128"/>
      <c r="R10" s="128"/>
      <c r="S10" s="129"/>
    </row>
    <row r="11" spans="1:19" ht="50.25" customHeight="1" thickBot="1" x14ac:dyDescent="0.3">
      <c r="A11" s="133"/>
      <c r="B11" s="46" t="s">
        <v>72</v>
      </c>
      <c r="C11" s="47" t="s">
        <v>127</v>
      </c>
      <c r="D11" s="47" t="s">
        <v>128</v>
      </c>
      <c r="E11" s="47" t="s">
        <v>73</v>
      </c>
      <c r="F11" s="47" t="s">
        <v>74</v>
      </c>
      <c r="G11" s="48" t="s">
        <v>75</v>
      </c>
      <c r="H11" s="47" t="s">
        <v>72</v>
      </c>
      <c r="I11" s="47" t="s">
        <v>127</v>
      </c>
      <c r="J11" s="47" t="s">
        <v>128</v>
      </c>
      <c r="K11" s="47" t="s">
        <v>73</v>
      </c>
      <c r="L11" s="47" t="s">
        <v>74</v>
      </c>
      <c r="M11" s="49" t="s">
        <v>76</v>
      </c>
      <c r="N11" s="47" t="s">
        <v>72</v>
      </c>
      <c r="O11" s="47" t="s">
        <v>127</v>
      </c>
      <c r="P11" s="47" t="s">
        <v>128</v>
      </c>
      <c r="Q11" s="47" t="s">
        <v>73</v>
      </c>
      <c r="R11" s="47" t="s">
        <v>74</v>
      </c>
      <c r="S11" s="49" t="s">
        <v>76</v>
      </c>
    </row>
    <row r="12" spans="1:19" s="43" customFormat="1" ht="3.75" customHeight="1" x14ac:dyDescent="0.25">
      <c r="A12" s="50"/>
      <c r="B12" s="51"/>
      <c r="C12" s="52"/>
      <c r="D12" s="52"/>
      <c r="E12" s="53"/>
      <c r="F12" s="53"/>
      <c r="G12" s="54"/>
      <c r="H12" s="51"/>
      <c r="I12" s="52"/>
      <c r="J12" s="52"/>
      <c r="K12" s="53"/>
      <c r="L12" s="53"/>
      <c r="M12" s="55"/>
      <c r="S12" s="56"/>
    </row>
    <row r="13" spans="1:19" x14ac:dyDescent="0.25">
      <c r="A13" s="57" t="s">
        <v>55</v>
      </c>
      <c r="B13" s="58">
        <v>5285236.9288457464</v>
      </c>
      <c r="C13" s="59">
        <v>1575.3424657534247</v>
      </c>
      <c r="D13" s="59">
        <v>1587.5895854123196</v>
      </c>
      <c r="E13" s="59">
        <v>5777717.2206365708</v>
      </c>
      <c r="F13" s="59">
        <v>13306.5</v>
      </c>
      <c r="G13" s="60">
        <v>76479537.735849053</v>
      </c>
      <c r="H13" s="59">
        <f>'Carne cerdo'!D13</f>
        <v>3928308.2342979824</v>
      </c>
      <c r="I13" s="59">
        <f>IF(Consolidado!E13="","",Consolidado!E13)</f>
        <v>843.69046539054705</v>
      </c>
      <c r="J13" s="59">
        <f>IF(Consolidado!F13="","",Consolidado!F13)</f>
        <v>528.44053343010069</v>
      </c>
      <c r="K13" s="59">
        <f>'Carne Bovina'!D13</f>
        <v>5582119.2052980131</v>
      </c>
      <c r="L13" s="59">
        <f>Miel!D13</f>
        <v>13000</v>
      </c>
      <c r="M13" s="61">
        <f>Leche!D13</f>
        <v>78580718.867924526</v>
      </c>
      <c r="N13" s="93">
        <f t="shared" ref="N13:P13" si="0">IF(H13="","",(H13-B13)/B13)</f>
        <v>-0.256739425841427</v>
      </c>
      <c r="O13" s="93">
        <f t="shared" si="0"/>
        <v>-0.46443996544773969</v>
      </c>
      <c r="P13" s="93">
        <f t="shared" si="0"/>
        <v>-0.66714285714285715</v>
      </c>
      <c r="Q13" s="93">
        <f>IF(K13="","",(K13-E13)/E13)</f>
        <v>-3.3853857478509025E-2</v>
      </c>
      <c r="R13" s="93">
        <f>IF(L13="","",(L13-F13)/F13)</f>
        <v>-2.3033855634464358E-2</v>
      </c>
      <c r="S13" s="92">
        <f>IF(M13="","",(M13-G13)/G13)</f>
        <v>2.7473768726645493E-2</v>
      </c>
    </row>
    <row r="14" spans="1:19" x14ac:dyDescent="0.25">
      <c r="A14" s="57" t="s">
        <v>77</v>
      </c>
      <c r="B14" s="58">
        <v>3783779.3704073303</v>
      </c>
      <c r="C14" s="59">
        <v>1020.5933049079198</v>
      </c>
      <c r="D14" s="59">
        <v>925.33792978318058</v>
      </c>
      <c r="E14" s="59">
        <v>6014956.8384985235</v>
      </c>
      <c r="F14" s="59">
        <v>108926.1</v>
      </c>
      <c r="G14" s="60">
        <v>76368443.396226406</v>
      </c>
      <c r="H14" s="59">
        <f>'Carne cerdo'!D14</f>
        <v>4065619.6135353353</v>
      </c>
      <c r="I14" s="59">
        <f>IF(Consolidado!E14="","",Consolidado!E14)</f>
        <v>344.28014152227161</v>
      </c>
      <c r="J14" s="59">
        <f>IF(Consolidado!F14="","",Consolidado!F14)</f>
        <v>401.43336659711508</v>
      </c>
      <c r="K14" s="59">
        <f>'Carne Bovina'!D14</f>
        <v>7869920.2367078625</v>
      </c>
      <c r="L14" s="59">
        <f>Miel!D14</f>
        <v>28825</v>
      </c>
      <c r="M14" s="61">
        <f>Leche!D14</f>
        <v>79545190.566037729</v>
      </c>
      <c r="N14" s="93">
        <f t="shared" ref="N14:N24" si="1">IF(H14="","",(H14-B14)/B14)</f>
        <v>7.4486436849954166E-2</v>
      </c>
      <c r="O14" s="93">
        <f t="shared" ref="O14:O24" si="2">IF(I14="","",(I14-C14)/C14)</f>
        <v>-0.66266666666666663</v>
      </c>
      <c r="P14" s="93">
        <f t="shared" ref="P14:P24" si="3">IF(J14="","",(J14-D14)/D14)</f>
        <v>-0.56617647058823528</v>
      </c>
      <c r="Q14" s="93">
        <f t="shared" ref="Q14:Q24" si="4">IF(K14="","",(K14-E14)/E14)</f>
        <v>0.30839180529720678</v>
      </c>
      <c r="R14" s="93">
        <f t="shared" ref="R14:R24" si="5">IF(L14="","",(L14-F14)/F14)</f>
        <v>-0.73537104513977825</v>
      </c>
      <c r="S14" s="92">
        <f t="shared" ref="S14:S24" si="6">IF(M14="","",(M14-G14)/G14)</f>
        <v>4.1597642017256249E-2</v>
      </c>
    </row>
    <row r="15" spans="1:19" x14ac:dyDescent="0.25">
      <c r="A15" s="57" t="s">
        <v>78</v>
      </c>
      <c r="B15" s="58">
        <v>4172645.8314433456</v>
      </c>
      <c r="C15" s="59">
        <v>860.92715231788077</v>
      </c>
      <c r="D15" s="59">
        <v>800.59874807221263</v>
      </c>
      <c r="E15" s="59">
        <v>5052901.9741938179</v>
      </c>
      <c r="F15" s="59">
        <v>76911.25</v>
      </c>
      <c r="G15" s="60">
        <v>76773688.679245278</v>
      </c>
      <c r="H15" s="59">
        <f>'Carne cerdo'!D15</f>
        <v>3365957.5433185156</v>
      </c>
      <c r="I15" s="59">
        <f>IF(Consolidado!E15="","",Consolidado!E15)</f>
        <v>989.7487072484804</v>
      </c>
      <c r="J15" s="59">
        <f>IF(Consolidado!F15="","",Consolidado!F15)</f>
        <v>844.59765943935406</v>
      </c>
      <c r="K15" s="59">
        <f>'Carne Bovina'!D15</f>
        <v>4960739.432933935</v>
      </c>
      <c r="L15" s="59">
        <f>Miel!D15</f>
        <v>219202.5</v>
      </c>
      <c r="M15" s="61">
        <f>Leche!D15</f>
        <v>83122294.339622632</v>
      </c>
      <c r="N15" s="93">
        <f t="shared" si="1"/>
        <v>-0.19332776389646067</v>
      </c>
      <c r="O15" s="93">
        <f t="shared" si="2"/>
        <v>0.14963119072708111</v>
      </c>
      <c r="P15" s="93">
        <f t="shared" si="3"/>
        <v>5.4957507082152975E-2</v>
      </c>
      <c r="Q15" s="93">
        <f t="shared" si="4"/>
        <v>-1.8239526856166123E-2</v>
      </c>
      <c r="R15" s="93">
        <f t="shared" si="5"/>
        <v>1.8500706983698745</v>
      </c>
      <c r="S15" s="92">
        <f t="shared" si="6"/>
        <v>8.2692466254960767E-2</v>
      </c>
    </row>
    <row r="16" spans="1:19" x14ac:dyDescent="0.25">
      <c r="A16" s="57" t="s">
        <v>58</v>
      </c>
      <c r="B16" s="58">
        <v>4885843.9928634074</v>
      </c>
      <c r="C16" s="59">
        <v>800.14515104780901</v>
      </c>
      <c r="D16" s="59">
        <v>974.32640841876071</v>
      </c>
      <c r="E16" s="59">
        <v>5280897.982540004</v>
      </c>
      <c r="F16" s="59">
        <v>106876.74999999999</v>
      </c>
      <c r="G16" s="60">
        <v>77261311.320754707</v>
      </c>
      <c r="H16" s="58" t="str">
        <f>'Carne cerdo'!D17</f>
        <v/>
      </c>
      <c r="I16" s="59" t="str">
        <f>IF(Consolidado!E18="","",Consolidado!E18)</f>
        <v/>
      </c>
      <c r="J16" s="59" t="str">
        <f>IF(Consolidado!F18="","",Consolidado!F18)</f>
        <v/>
      </c>
      <c r="K16" s="59" t="str">
        <f>'Carne Bovina'!D17</f>
        <v/>
      </c>
      <c r="L16" s="59" t="str">
        <f>Miel!D17</f>
        <v/>
      </c>
      <c r="M16" s="61" t="str">
        <f>Leche!D17</f>
        <v/>
      </c>
      <c r="N16" s="93" t="str">
        <f t="shared" si="1"/>
        <v/>
      </c>
      <c r="O16" s="93" t="str">
        <f t="shared" si="2"/>
        <v/>
      </c>
      <c r="P16" s="93" t="str">
        <f t="shared" si="3"/>
        <v/>
      </c>
      <c r="Q16" s="93" t="str">
        <f t="shared" si="4"/>
        <v/>
      </c>
      <c r="R16" s="93" t="str">
        <f t="shared" si="5"/>
        <v/>
      </c>
      <c r="S16" s="92" t="str">
        <f t="shared" si="6"/>
        <v/>
      </c>
    </row>
    <row r="17" spans="1:20" x14ac:dyDescent="0.25">
      <c r="A17" s="57" t="s">
        <v>59</v>
      </c>
      <c r="B17" s="58">
        <v>4238889.896882277</v>
      </c>
      <c r="C17" s="59">
        <v>835.07212192688007</v>
      </c>
      <c r="D17" s="59">
        <v>984.75913998004171</v>
      </c>
      <c r="E17" s="59">
        <v>5366920.2157726148</v>
      </c>
      <c r="F17" s="59">
        <v>12000</v>
      </c>
      <c r="G17" s="60">
        <v>78191150.943396226</v>
      </c>
      <c r="H17" s="58" t="str">
        <f>'Carne cerdo'!D18</f>
        <v/>
      </c>
      <c r="I17" s="59" t="str">
        <f>IF(Consolidado!E19="","",Consolidado!E19)</f>
        <v/>
      </c>
      <c r="J17" s="59" t="str">
        <f>IF(Consolidado!F19="","",Consolidado!F19)</f>
        <v/>
      </c>
      <c r="K17" s="59" t="str">
        <f>'Carne Bovina'!D18</f>
        <v/>
      </c>
      <c r="L17" s="59" t="str">
        <f>Miel!D18</f>
        <v/>
      </c>
      <c r="M17" s="61" t="str">
        <f>Leche!D18</f>
        <v/>
      </c>
      <c r="N17" s="93" t="str">
        <f t="shared" si="1"/>
        <v/>
      </c>
      <c r="O17" s="93" t="str">
        <f t="shared" si="2"/>
        <v/>
      </c>
      <c r="P17" s="93" t="str">
        <f t="shared" si="3"/>
        <v/>
      </c>
      <c r="Q17" s="93" t="str">
        <f t="shared" si="4"/>
        <v/>
      </c>
      <c r="R17" s="93" t="str">
        <f t="shared" si="5"/>
        <v/>
      </c>
      <c r="S17" s="92" t="str">
        <f t="shared" si="6"/>
        <v/>
      </c>
    </row>
    <row r="18" spans="1:20" x14ac:dyDescent="0.25">
      <c r="A18" s="57" t="s">
        <v>60</v>
      </c>
      <c r="B18" s="58">
        <v>5167785.5393268624</v>
      </c>
      <c r="C18" s="59">
        <v>1245.58</v>
      </c>
      <c r="D18" s="59">
        <v>977.05</v>
      </c>
      <c r="E18" s="59">
        <v>10589294.4123825</v>
      </c>
      <c r="F18" s="59">
        <v>41430</v>
      </c>
      <c r="G18" s="60">
        <v>77664109.433962256</v>
      </c>
      <c r="H18" s="58" t="str">
        <f>'Carne cerdo'!D19</f>
        <v/>
      </c>
      <c r="I18" s="59" t="str">
        <f>IF(Consolidado!E20="","",Consolidado!E20)</f>
        <v/>
      </c>
      <c r="J18" s="59" t="str">
        <f>IF(Consolidado!F20="","",Consolidado!F20)</f>
        <v/>
      </c>
      <c r="K18" s="59" t="str">
        <f>'Carne Bovina'!D19</f>
        <v/>
      </c>
      <c r="L18" s="59" t="str">
        <f>Miel!D19</f>
        <v/>
      </c>
      <c r="M18" s="61" t="str">
        <f>Leche!D19</f>
        <v/>
      </c>
      <c r="N18" s="93" t="str">
        <f t="shared" si="1"/>
        <v/>
      </c>
      <c r="O18" s="93" t="str">
        <f t="shared" si="2"/>
        <v/>
      </c>
      <c r="P18" s="93" t="str">
        <f t="shared" si="3"/>
        <v/>
      </c>
      <c r="Q18" s="93" t="str">
        <f t="shared" si="4"/>
        <v/>
      </c>
      <c r="R18" s="93" t="str">
        <f t="shared" si="5"/>
        <v/>
      </c>
      <c r="S18" s="92" t="str">
        <f t="shared" si="6"/>
        <v/>
      </c>
    </row>
    <row r="19" spans="1:20" x14ac:dyDescent="0.25">
      <c r="A19" s="57" t="s">
        <v>64</v>
      </c>
      <c r="B19" s="58">
        <v>3975199.5826907372</v>
      </c>
      <c r="C19" s="59">
        <v>1698.720856391182</v>
      </c>
      <c r="D19" s="59">
        <v>2218.0894493332121</v>
      </c>
      <c r="E19" s="59">
        <v>6156301.8583521163</v>
      </c>
      <c r="F19" s="59">
        <v>25375</v>
      </c>
      <c r="G19" s="60">
        <v>77837415.094339624</v>
      </c>
      <c r="H19" s="58" t="str">
        <f>'Carne cerdo'!D21</f>
        <v/>
      </c>
      <c r="I19" s="59" t="str">
        <f>IF(Consolidado!E23="","",Consolidado!E23)</f>
        <v/>
      </c>
      <c r="J19" s="59" t="str">
        <f>IF(Consolidado!F23="","",Consolidado!F23)</f>
        <v/>
      </c>
      <c r="K19" s="59" t="str">
        <f>'Carne Bovina'!D21</f>
        <v/>
      </c>
      <c r="L19" s="59" t="str">
        <f>Miel!D21</f>
        <v/>
      </c>
      <c r="M19" s="61" t="str">
        <f>Leche!D21</f>
        <v/>
      </c>
      <c r="N19" s="93" t="str">
        <f t="shared" si="1"/>
        <v/>
      </c>
      <c r="O19" s="93" t="str">
        <f t="shared" si="2"/>
        <v/>
      </c>
      <c r="P19" s="93" t="str">
        <f t="shared" si="3"/>
        <v/>
      </c>
      <c r="Q19" s="93" t="str">
        <f t="shared" si="4"/>
        <v/>
      </c>
      <c r="R19" s="93" t="str">
        <f t="shared" si="5"/>
        <v/>
      </c>
      <c r="S19" s="92" t="str">
        <f t="shared" si="6"/>
        <v/>
      </c>
    </row>
    <row r="20" spans="1:20" x14ac:dyDescent="0.25">
      <c r="A20" s="57" t="s">
        <v>65</v>
      </c>
      <c r="B20" s="58">
        <v>4964695.0316005927</v>
      </c>
      <c r="C20" s="59">
        <v>757.96062777828172</v>
      </c>
      <c r="D20" s="59">
        <v>690.37467114215724</v>
      </c>
      <c r="E20" s="59">
        <v>6021166.9306833958</v>
      </c>
      <c r="F20" s="59">
        <v>8225</v>
      </c>
      <c r="G20" s="60">
        <v>77741566.03773585</v>
      </c>
      <c r="H20" s="58" t="str">
        <f>'Carne cerdo'!D22</f>
        <v/>
      </c>
      <c r="I20" s="59" t="str">
        <f>IF(Consolidado!E24="","",Consolidado!E24)</f>
        <v/>
      </c>
      <c r="J20" s="59" t="str">
        <f>IF(Consolidado!F24="","",Consolidado!F24)</f>
        <v/>
      </c>
      <c r="K20" s="59" t="str">
        <f>'Carne Bovina'!D22</f>
        <v/>
      </c>
      <c r="L20" s="59" t="str">
        <f>Miel!D22</f>
        <v/>
      </c>
      <c r="M20" s="61" t="str">
        <f>Leche!D22</f>
        <v/>
      </c>
      <c r="N20" s="93" t="str">
        <f t="shared" si="1"/>
        <v/>
      </c>
      <c r="O20" s="93" t="str">
        <f t="shared" si="2"/>
        <v/>
      </c>
      <c r="P20" s="93" t="str">
        <f t="shared" si="3"/>
        <v/>
      </c>
      <c r="Q20" s="93" t="str">
        <f t="shared" si="4"/>
        <v/>
      </c>
      <c r="R20" s="93" t="str">
        <f t="shared" si="5"/>
        <v/>
      </c>
      <c r="S20" s="92" t="str">
        <f t="shared" si="6"/>
        <v/>
      </c>
    </row>
    <row r="21" spans="1:20" x14ac:dyDescent="0.25">
      <c r="A21" s="57" t="s">
        <v>66</v>
      </c>
      <c r="B21" s="58">
        <v>4673260.4554114128</v>
      </c>
      <c r="C21" s="59">
        <v>1514.5604644833529</v>
      </c>
      <c r="D21" s="59">
        <v>824.63939036559918</v>
      </c>
      <c r="E21" s="59">
        <v>6067883.2371475026</v>
      </c>
      <c r="F21" s="59">
        <v>12950</v>
      </c>
      <c r="G21" s="60">
        <v>78031233.96226415</v>
      </c>
      <c r="H21" s="58" t="str">
        <f>'Carne cerdo'!D23</f>
        <v/>
      </c>
      <c r="I21" s="59" t="str">
        <f>IF(Consolidado!E25="","",Consolidado!E25)</f>
        <v/>
      </c>
      <c r="J21" s="59" t="str">
        <f>IF(Consolidado!F25="","",Consolidado!F25)</f>
        <v/>
      </c>
      <c r="K21" s="59" t="str">
        <f>'Carne Bovina'!D23</f>
        <v/>
      </c>
      <c r="L21" s="59" t="str">
        <f>Miel!D23</f>
        <v/>
      </c>
      <c r="M21" s="61" t="str">
        <f>Leche!D23</f>
        <v/>
      </c>
      <c r="N21" s="93" t="str">
        <f t="shared" si="1"/>
        <v/>
      </c>
      <c r="O21" s="93" t="str">
        <f t="shared" si="2"/>
        <v/>
      </c>
      <c r="P21" s="93" t="str">
        <f t="shared" si="3"/>
        <v/>
      </c>
      <c r="Q21" s="93" t="str">
        <f t="shared" si="4"/>
        <v/>
      </c>
      <c r="R21" s="93" t="str">
        <f t="shared" si="5"/>
        <v/>
      </c>
      <c r="S21" s="92" t="str">
        <f t="shared" si="6"/>
        <v/>
      </c>
    </row>
    <row r="22" spans="1:20" x14ac:dyDescent="0.25">
      <c r="A22" s="57" t="s">
        <v>67</v>
      </c>
      <c r="B22" s="58">
        <v>4333458.8285100851</v>
      </c>
      <c r="C22" s="59">
        <v>540.23405606459221</v>
      </c>
      <c r="D22" s="59">
        <v>908.10124285584686</v>
      </c>
      <c r="E22" s="59">
        <v>5851070.1400568038</v>
      </c>
      <c r="F22" s="59">
        <v>3375</v>
      </c>
      <c r="G22" s="60">
        <v>78420481.132075474</v>
      </c>
      <c r="H22" s="58" t="str">
        <f>'Carne cerdo'!D25</f>
        <v/>
      </c>
      <c r="I22" s="59" t="str">
        <f>IF(Consolidado!E28="","",Consolidado!E28)</f>
        <v/>
      </c>
      <c r="J22" s="59" t="str">
        <f>IF(Consolidado!F28="","",Consolidado!F28)</f>
        <v/>
      </c>
      <c r="K22" s="59" t="str">
        <f>'Carne Bovina'!D25</f>
        <v/>
      </c>
      <c r="L22" s="59" t="str">
        <f>Miel!D25</f>
        <v/>
      </c>
      <c r="M22" s="61" t="str">
        <f>Leche!D25</f>
        <v/>
      </c>
      <c r="N22" s="93" t="str">
        <f t="shared" si="1"/>
        <v/>
      </c>
      <c r="O22" s="93" t="str">
        <f t="shared" si="2"/>
        <v/>
      </c>
      <c r="P22" s="93" t="str">
        <f t="shared" si="3"/>
        <v/>
      </c>
      <c r="Q22" s="93" t="str">
        <f t="shared" si="4"/>
        <v/>
      </c>
      <c r="R22" s="93" t="str">
        <f t="shared" si="5"/>
        <v/>
      </c>
      <c r="S22" s="92" t="str">
        <f t="shared" si="6"/>
        <v/>
      </c>
    </row>
    <row r="23" spans="1:20" x14ac:dyDescent="0.25">
      <c r="A23" s="57" t="s">
        <v>68</v>
      </c>
      <c r="B23" s="58">
        <v>4149962.956243007</v>
      </c>
      <c r="C23" s="59">
        <v>1217.9080105234509</v>
      </c>
      <c r="D23" s="59">
        <v>904.01886963621519</v>
      </c>
      <c r="E23" s="59">
        <v>6295720.8354559345</v>
      </c>
      <c r="F23" s="59">
        <v>5145</v>
      </c>
      <c r="G23" s="60">
        <v>79423379.245283008</v>
      </c>
      <c r="H23" s="58" t="str">
        <f>'Carne cerdo'!D26</f>
        <v/>
      </c>
      <c r="I23" s="59" t="str">
        <f>IF(Consolidado!E29="","",Consolidado!E29)</f>
        <v/>
      </c>
      <c r="J23" s="59" t="str">
        <f>IF(Consolidado!F29="","",Consolidado!F29)</f>
        <v/>
      </c>
      <c r="K23" s="59" t="str">
        <f>'Carne Bovina'!D26</f>
        <v/>
      </c>
      <c r="L23" s="59" t="str">
        <f>Miel!D26</f>
        <v/>
      </c>
      <c r="M23" s="61" t="str">
        <f>Leche!D26</f>
        <v/>
      </c>
      <c r="N23" s="93" t="str">
        <f t="shared" si="1"/>
        <v/>
      </c>
      <c r="O23" s="93" t="str">
        <f t="shared" si="2"/>
        <v/>
      </c>
      <c r="P23" s="93" t="str">
        <f t="shared" si="3"/>
        <v/>
      </c>
      <c r="Q23" s="93" t="str">
        <f t="shared" si="4"/>
        <v/>
      </c>
      <c r="R23" s="93" t="str">
        <f t="shared" si="5"/>
        <v/>
      </c>
      <c r="S23" s="92" t="str">
        <f t="shared" si="6"/>
        <v/>
      </c>
    </row>
    <row r="24" spans="1:20" x14ac:dyDescent="0.25">
      <c r="A24" s="57" t="s">
        <v>69</v>
      </c>
      <c r="B24" s="58">
        <v>5047332.0935014673</v>
      </c>
      <c r="C24" s="59">
        <v>1163.4763675950285</v>
      </c>
      <c r="D24" s="59">
        <v>1053.7058876893766</v>
      </c>
      <c r="E24" s="59">
        <v>6008699.9909280585</v>
      </c>
      <c r="F24" s="59">
        <v>7500</v>
      </c>
      <c r="G24" s="60">
        <v>78950231.132075474</v>
      </c>
      <c r="H24" s="58" t="str">
        <f>'Carne cerdo'!D27</f>
        <v/>
      </c>
      <c r="I24" s="59" t="str">
        <f>IF(Consolidado!E30="","",Consolidado!E30)</f>
        <v/>
      </c>
      <c r="J24" s="59" t="str">
        <f>IF(Consolidado!F30="","",Consolidado!F30)</f>
        <v/>
      </c>
      <c r="K24" s="59" t="str">
        <f>'Carne Bovina'!D27</f>
        <v/>
      </c>
      <c r="L24" s="59" t="str">
        <f>Miel!D27</f>
        <v/>
      </c>
      <c r="M24" s="61" t="str">
        <f>Leche!D27</f>
        <v/>
      </c>
      <c r="N24" s="93" t="str">
        <f t="shared" si="1"/>
        <v/>
      </c>
      <c r="O24" s="93" t="str">
        <f t="shared" si="2"/>
        <v/>
      </c>
      <c r="P24" s="93" t="str">
        <f t="shared" si="3"/>
        <v/>
      </c>
      <c r="Q24" s="93" t="str">
        <f t="shared" si="4"/>
        <v/>
      </c>
      <c r="R24" s="93" t="str">
        <f t="shared" si="5"/>
        <v/>
      </c>
      <c r="S24" s="92" t="str">
        <f t="shared" si="6"/>
        <v/>
      </c>
    </row>
    <row r="25" spans="1:20" ht="17.25" customHeight="1" thickBot="1" x14ac:dyDescent="0.3">
      <c r="A25" s="63" t="s">
        <v>20</v>
      </c>
      <c r="B25" s="64">
        <f>SUM(B13:B24)</f>
        <v>54678090.507726267</v>
      </c>
      <c r="C25" s="65">
        <f t="shared" ref="C25:G25" si="7">SUM(C13:C24)</f>
        <v>13230.520578789803</v>
      </c>
      <c r="D25" s="65">
        <f>SUM(D13:D24)</f>
        <v>12848.591322688921</v>
      </c>
      <c r="E25" s="65">
        <f t="shared" si="7"/>
        <v>74483531.636647835</v>
      </c>
      <c r="F25" s="65">
        <f t="shared" si="7"/>
        <v>422020.6</v>
      </c>
      <c r="G25" s="65">
        <f t="shared" si="7"/>
        <v>933142548.11320734</v>
      </c>
      <c r="H25" s="64">
        <f>IF(H13="","",SUM(H13:H24))</f>
        <v>11359885.391151834</v>
      </c>
      <c r="I25" s="65">
        <f t="shared" ref="I25:M25" si="8">IF(I13="","",SUM(I13:I24))</f>
        <v>2177.7193141612993</v>
      </c>
      <c r="J25" s="65">
        <f t="shared" si="8"/>
        <v>1774.4715594665699</v>
      </c>
      <c r="K25" s="65">
        <f t="shared" si="8"/>
        <v>18412778.87493981</v>
      </c>
      <c r="L25" s="65">
        <f t="shared" si="8"/>
        <v>261027.5</v>
      </c>
      <c r="M25" s="66">
        <f t="shared" si="8"/>
        <v>241248203.7735849</v>
      </c>
      <c r="N25" s="67">
        <f t="shared" ref="N25" si="9">IF(H25="","",(H25-B25)/B25)</f>
        <v>-0.79224063449058035</v>
      </c>
      <c r="O25" s="68">
        <f t="shared" ref="O25" si="10">IF(I25="","",(I25-C25)/C25)</f>
        <v>-0.8354018421880951</v>
      </c>
      <c r="P25" s="68">
        <f t="shared" ref="P25" si="11">IF(J25="","",(J25-D25)/D25)</f>
        <v>-0.86189368819497847</v>
      </c>
      <c r="Q25" s="68">
        <f t="shared" ref="Q25" si="12">IF(K25="","",(K25-E25)/E25)</f>
        <v>-0.75279396035136115</v>
      </c>
      <c r="R25" s="68">
        <f t="shared" ref="R25" si="13">IF(L25="","",(L25-F25)/F25)</f>
        <v>-0.3814816148785154</v>
      </c>
      <c r="S25" s="69">
        <f>IF(M25="","",(M25-G25)/G25)</f>
        <v>-0.74146693421987553</v>
      </c>
      <c r="T25" s="62"/>
    </row>
    <row r="26" spans="1:20" ht="7.5" customHeight="1" x14ac:dyDescent="0.25">
      <c r="A26" s="70"/>
      <c r="B26" s="71"/>
      <c r="C26" s="72"/>
      <c r="D26" s="72"/>
      <c r="E26" s="71"/>
      <c r="F26" s="71"/>
      <c r="G26" s="73"/>
      <c r="H26" s="74"/>
      <c r="I26" s="72"/>
      <c r="J26" s="72"/>
      <c r="K26" s="71"/>
      <c r="L26" s="71"/>
      <c r="M26" s="75"/>
      <c r="N26" s="74"/>
      <c r="O26" s="72"/>
      <c r="P26" s="72"/>
      <c r="Q26" s="71"/>
      <c r="R26" s="71"/>
      <c r="S26" s="75"/>
    </row>
    <row r="27" spans="1:20" ht="3" customHeight="1" x14ac:dyDescent="0.25">
      <c r="A27" s="76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</row>
    <row r="28" spans="1:20" s="43" customFormat="1" ht="11.25" customHeight="1" x14ac:dyDescent="0.25">
      <c r="A28" s="77"/>
      <c r="B28" s="77"/>
      <c r="C28" s="77"/>
      <c r="D28" s="77"/>
      <c r="E28" s="77"/>
      <c r="F28" s="77"/>
      <c r="G28" s="77"/>
      <c r="H28" s="78"/>
      <c r="I28" s="77"/>
      <c r="J28" s="77"/>
      <c r="K28" s="77"/>
      <c r="L28" s="77"/>
      <c r="M28" s="77"/>
    </row>
    <row r="29" spans="1:20" s="43" customFormat="1" ht="11.25" customHeight="1" x14ac:dyDescent="0.25">
      <c r="A29" s="117" t="s">
        <v>47</v>
      </c>
      <c r="B29" s="117"/>
      <c r="C29" s="117"/>
      <c r="D29" s="117"/>
      <c r="E29" s="117"/>
      <c r="F29" s="117"/>
      <c r="G29" s="117"/>
      <c r="H29" s="78"/>
      <c r="I29" s="77"/>
      <c r="J29" s="77"/>
      <c r="K29" s="77"/>
      <c r="L29" s="79"/>
      <c r="M29" s="77"/>
    </row>
    <row r="30" spans="1:20" s="43" customFormat="1" ht="44.25" customHeight="1" x14ac:dyDescent="0.25">
      <c r="A30" s="117" t="s">
        <v>63</v>
      </c>
      <c r="B30" s="117"/>
      <c r="C30" s="117"/>
      <c r="D30" s="117"/>
      <c r="E30" s="117"/>
      <c r="F30" s="117"/>
      <c r="G30" s="117"/>
      <c r="H30" s="80"/>
      <c r="I30" s="81"/>
      <c r="J30" s="82"/>
      <c r="L30" s="81"/>
    </row>
    <row r="31" spans="1:20" s="43" customFormat="1" ht="34.5" customHeight="1" x14ac:dyDescent="0.25">
      <c r="A31" s="105" t="s">
        <v>48</v>
      </c>
      <c r="B31" s="105"/>
      <c r="C31" s="105"/>
      <c r="D31" s="105"/>
      <c r="E31" s="105"/>
      <c r="F31" s="105"/>
      <c r="G31" s="105"/>
      <c r="I31" s="81"/>
    </row>
    <row r="32" spans="1:20" s="43" customFormat="1" ht="66.75" customHeight="1" x14ac:dyDescent="0.25">
      <c r="A32" s="105" t="s">
        <v>131</v>
      </c>
      <c r="B32" s="105"/>
      <c r="C32" s="105"/>
      <c r="D32" s="105"/>
      <c r="E32" s="105"/>
      <c r="F32" s="105"/>
      <c r="G32" s="105"/>
      <c r="H32" s="83"/>
      <c r="I32" s="83"/>
      <c r="J32" s="83"/>
      <c r="K32" s="83"/>
      <c r="L32" s="83"/>
      <c r="M32" s="81"/>
    </row>
    <row r="33" spans="1:13" s="43" customFormat="1" ht="30" customHeight="1" x14ac:dyDescent="0.25">
      <c r="A33" s="105" t="s">
        <v>130</v>
      </c>
      <c r="B33" s="105"/>
      <c r="C33" s="105"/>
      <c r="D33" s="105"/>
      <c r="E33" s="105"/>
      <c r="F33" s="105"/>
      <c r="G33" s="105"/>
      <c r="H33" s="81"/>
      <c r="I33" s="81"/>
      <c r="J33" s="81"/>
      <c r="K33" s="81"/>
      <c r="L33" s="81"/>
      <c r="M33" s="81"/>
    </row>
    <row r="34" spans="1:13" s="43" customFormat="1" x14ac:dyDescent="0.25">
      <c r="A34" s="106" t="s">
        <v>49</v>
      </c>
      <c r="B34" s="106"/>
      <c r="C34" s="106"/>
      <c r="D34" s="106"/>
      <c r="E34" s="20"/>
      <c r="F34" s="20"/>
      <c r="G34" s="21"/>
      <c r="H34" s="81"/>
      <c r="I34" s="81"/>
      <c r="J34" s="81"/>
      <c r="K34" s="81"/>
      <c r="L34" s="81"/>
      <c r="M34" s="81"/>
    </row>
    <row r="35" spans="1:13" s="43" customFormat="1" x14ac:dyDescent="0.25">
      <c r="B35" s="84"/>
      <c r="C35" s="84"/>
      <c r="D35" s="84"/>
      <c r="E35" s="84"/>
      <c r="F35" s="84"/>
      <c r="G35" s="84"/>
      <c r="H35" s="81"/>
      <c r="I35" s="81"/>
      <c r="J35" s="81"/>
      <c r="K35" s="81"/>
      <c r="L35" s="81"/>
      <c r="M35" s="81"/>
    </row>
    <row r="36" spans="1:13" s="43" customFormat="1" x14ac:dyDescent="0.25">
      <c r="B36" s="84"/>
      <c r="C36" s="85"/>
      <c r="D36" s="86"/>
      <c r="E36" s="84"/>
      <c r="F36" s="85"/>
      <c r="G36" s="84"/>
      <c r="H36" s="81"/>
      <c r="I36" s="81"/>
      <c r="J36" s="81"/>
      <c r="K36" s="81"/>
      <c r="L36" s="81"/>
      <c r="M36" s="81"/>
    </row>
    <row r="37" spans="1:13" s="43" customFormat="1" x14ac:dyDescent="0.25">
      <c r="B37" s="84"/>
      <c r="C37" s="85"/>
      <c r="D37" s="86"/>
      <c r="E37" s="84"/>
      <c r="F37" s="85"/>
      <c r="G37" s="84"/>
      <c r="H37" s="81"/>
      <c r="I37" s="81"/>
      <c r="J37" s="81"/>
      <c r="K37" s="81"/>
      <c r="L37" s="81"/>
      <c r="M37" s="81"/>
    </row>
    <row r="38" spans="1:13" s="43" customFormat="1" x14ac:dyDescent="0.25">
      <c r="B38" s="84"/>
      <c r="C38" s="85"/>
      <c r="D38" s="86"/>
      <c r="E38" s="84"/>
      <c r="F38" s="85"/>
      <c r="G38" s="84"/>
      <c r="H38" s="81"/>
      <c r="I38" s="81"/>
      <c r="J38" s="81"/>
      <c r="K38" s="81"/>
      <c r="L38" s="81"/>
      <c r="M38" s="81"/>
    </row>
    <row r="39" spans="1:13" s="43" customFormat="1" x14ac:dyDescent="0.25">
      <c r="B39" s="84"/>
      <c r="C39" s="85"/>
      <c r="D39" s="86"/>
      <c r="E39" s="84"/>
      <c r="F39" s="85"/>
      <c r="G39" s="84"/>
      <c r="H39" s="81"/>
      <c r="I39" s="81"/>
      <c r="J39" s="81"/>
      <c r="K39" s="81"/>
      <c r="L39" s="81"/>
      <c r="M39" s="81"/>
    </row>
    <row r="40" spans="1:13" s="43" customFormat="1" x14ac:dyDescent="0.25">
      <c r="B40" s="85"/>
      <c r="C40" s="85"/>
      <c r="D40" s="86"/>
      <c r="E40" s="84"/>
      <c r="F40" s="85"/>
      <c r="G40" s="84"/>
      <c r="H40" s="81"/>
      <c r="I40" s="81"/>
      <c r="J40" s="81"/>
      <c r="K40" s="81"/>
      <c r="L40" s="81"/>
      <c r="M40" s="81"/>
    </row>
    <row r="41" spans="1:13" s="43" customFormat="1" x14ac:dyDescent="0.25">
      <c r="B41" s="86"/>
      <c r="C41" s="85"/>
      <c r="D41" s="86"/>
      <c r="E41" s="84"/>
      <c r="F41" s="85"/>
      <c r="G41" s="84"/>
      <c r="H41" s="81"/>
      <c r="I41" s="81"/>
      <c r="J41" s="81"/>
      <c r="K41" s="81"/>
      <c r="L41" s="81"/>
      <c r="M41" s="81"/>
    </row>
    <row r="42" spans="1:13" s="43" customFormat="1" x14ac:dyDescent="0.25">
      <c r="B42" s="84"/>
      <c r="C42" s="85"/>
      <c r="D42" s="86"/>
      <c r="E42" s="84"/>
      <c r="F42" s="85"/>
      <c r="G42" s="84"/>
      <c r="H42" s="81"/>
      <c r="I42" s="81"/>
      <c r="J42" s="81"/>
      <c r="K42" s="81"/>
      <c r="L42" s="81"/>
      <c r="M42" s="81"/>
    </row>
    <row r="43" spans="1:13" s="43" customFormat="1" x14ac:dyDescent="0.25">
      <c r="B43" s="85"/>
      <c r="C43" s="85"/>
      <c r="D43" s="86"/>
      <c r="E43" s="84"/>
      <c r="F43" s="85"/>
      <c r="G43" s="84"/>
    </row>
    <row r="44" spans="1:13" s="43" customFormat="1" x14ac:dyDescent="0.25">
      <c r="B44" s="84"/>
      <c r="C44" s="85"/>
      <c r="D44" s="86"/>
      <c r="E44" s="84"/>
      <c r="F44" s="85"/>
      <c r="G44" s="84"/>
    </row>
    <row r="45" spans="1:13" s="43" customFormat="1" x14ac:dyDescent="0.25">
      <c r="B45" s="84"/>
      <c r="C45" s="85"/>
      <c r="D45" s="86"/>
      <c r="E45" s="84"/>
      <c r="F45" s="85"/>
      <c r="G45" s="84"/>
    </row>
    <row r="46" spans="1:13" s="43" customFormat="1" x14ac:dyDescent="0.25">
      <c r="B46" s="84"/>
      <c r="C46" s="85"/>
      <c r="D46" s="86"/>
      <c r="E46" s="84"/>
      <c r="F46" s="85"/>
      <c r="G46" s="84"/>
    </row>
    <row r="47" spans="1:13" s="43" customFormat="1" x14ac:dyDescent="0.25"/>
    <row r="48" spans="1:13" s="43" customFormat="1" x14ac:dyDescent="0.25">
      <c r="B48" s="87"/>
      <c r="C48" s="87"/>
      <c r="D48" s="87"/>
      <c r="E48" s="87"/>
      <c r="F48" s="87"/>
      <c r="G48" s="87"/>
    </row>
    <row r="49" spans="2:13" s="43" customFormat="1" x14ac:dyDescent="0.25">
      <c r="B49" s="87"/>
      <c r="C49" s="87"/>
      <c r="D49" s="87"/>
      <c r="E49" s="87"/>
      <c r="F49" s="87"/>
      <c r="G49" s="87"/>
    </row>
    <row r="50" spans="2:13" s="43" customFormat="1" x14ac:dyDescent="0.25">
      <c r="B50" s="87"/>
      <c r="C50" s="87"/>
      <c r="D50" s="87"/>
      <c r="E50" s="87"/>
      <c r="F50" s="87"/>
      <c r="G50" s="87"/>
    </row>
    <row r="51" spans="2:13" s="43" customFormat="1" x14ac:dyDescent="0.25">
      <c r="B51" s="87"/>
      <c r="C51" s="87"/>
      <c r="D51" s="87"/>
      <c r="E51" s="87"/>
      <c r="F51" s="87"/>
      <c r="G51" s="87"/>
    </row>
    <row r="52" spans="2:13" s="43" customFormat="1" x14ac:dyDescent="0.25">
      <c r="B52" s="87"/>
      <c r="C52" s="87"/>
      <c r="D52" s="87"/>
      <c r="E52" s="87"/>
      <c r="F52" s="87"/>
      <c r="G52" s="87"/>
    </row>
    <row r="53" spans="2:13" s="43" customFormat="1" x14ac:dyDescent="0.25">
      <c r="B53" s="87"/>
      <c r="C53" s="87"/>
      <c r="D53" s="87"/>
      <c r="E53" s="87"/>
      <c r="F53" s="87"/>
      <c r="G53" s="87"/>
    </row>
    <row r="54" spans="2:13" s="43" customFormat="1" x14ac:dyDescent="0.25">
      <c r="B54" s="87"/>
      <c r="C54" s="87"/>
      <c r="D54" s="87"/>
      <c r="E54" s="87"/>
      <c r="F54" s="87"/>
      <c r="G54" s="87"/>
      <c r="M54" s="81"/>
    </row>
    <row r="55" spans="2:13" s="43" customFormat="1" x14ac:dyDescent="0.25">
      <c r="B55" s="87"/>
      <c r="C55" s="87"/>
      <c r="D55" s="87"/>
      <c r="E55" s="87"/>
      <c r="F55" s="87"/>
      <c r="G55" s="87"/>
    </row>
    <row r="56" spans="2:13" s="43" customFormat="1" x14ac:dyDescent="0.25">
      <c r="B56" s="87"/>
      <c r="C56" s="87"/>
      <c r="D56" s="87"/>
      <c r="E56" s="87"/>
      <c r="F56" s="87"/>
      <c r="G56" s="87"/>
    </row>
    <row r="57" spans="2:13" s="43" customFormat="1" x14ac:dyDescent="0.25">
      <c r="B57" s="87"/>
      <c r="C57" s="87"/>
      <c r="D57" s="87"/>
      <c r="E57" s="87"/>
      <c r="F57" s="87"/>
      <c r="G57" s="87"/>
    </row>
    <row r="58" spans="2:13" s="43" customFormat="1" x14ac:dyDescent="0.25">
      <c r="B58" s="87"/>
      <c r="C58" s="87"/>
      <c r="D58" s="87"/>
      <c r="E58" s="87"/>
      <c r="F58" s="87"/>
      <c r="G58" s="87"/>
    </row>
    <row r="59" spans="2:13" s="43" customFormat="1" x14ac:dyDescent="0.25">
      <c r="B59" s="87"/>
      <c r="C59" s="87"/>
      <c r="D59" s="87"/>
      <c r="E59" s="87"/>
      <c r="F59" s="87"/>
      <c r="G59" s="87"/>
    </row>
    <row r="60" spans="2:13" s="43" customFormat="1" x14ac:dyDescent="0.25"/>
    <row r="61" spans="2:13" s="43" customFormat="1" x14ac:dyDescent="0.25"/>
    <row r="62" spans="2:13" s="43" customFormat="1" x14ac:dyDescent="0.25"/>
    <row r="63" spans="2:13" s="43" customFormat="1" x14ac:dyDescent="0.25"/>
    <row r="64" spans="2:13" s="43" customFormat="1" x14ac:dyDescent="0.25"/>
    <row r="65" s="43" customFormat="1" x14ac:dyDescent="0.25"/>
    <row r="66" s="43" customFormat="1" x14ac:dyDescent="0.25"/>
    <row r="67" s="43" customFormat="1" x14ac:dyDescent="0.25"/>
    <row r="68" s="43" customFormat="1" x14ac:dyDescent="0.25"/>
    <row r="69" s="43" customFormat="1" x14ac:dyDescent="0.25"/>
    <row r="70" s="43" customFormat="1" x14ac:dyDescent="0.25"/>
    <row r="71" s="43" customFormat="1" x14ac:dyDescent="0.25"/>
    <row r="72" s="43" customFormat="1" x14ac:dyDescent="0.25"/>
    <row r="73" s="43" customFormat="1" x14ac:dyDescent="0.25"/>
    <row r="74" s="43" customFormat="1" x14ac:dyDescent="0.25"/>
    <row r="75" s="43" customFormat="1" x14ac:dyDescent="0.25"/>
    <row r="76" s="43" customFormat="1" x14ac:dyDescent="0.25"/>
    <row r="77" s="43" customFormat="1" x14ac:dyDescent="0.25"/>
    <row r="78" s="43" customFormat="1" x14ac:dyDescent="0.25"/>
    <row r="79" s="43" customFormat="1" x14ac:dyDescent="0.25"/>
    <row r="80" s="43" customFormat="1" x14ac:dyDescent="0.25"/>
    <row r="81" s="43" customFormat="1" x14ac:dyDescent="0.25"/>
    <row r="82" s="43" customFormat="1" x14ac:dyDescent="0.25"/>
    <row r="83" s="43" customFormat="1" x14ac:dyDescent="0.25"/>
    <row r="84" s="43" customFormat="1" x14ac:dyDescent="0.25"/>
    <row r="85" s="43" customFormat="1" x14ac:dyDescent="0.25"/>
    <row r="86" s="43" customFormat="1" x14ac:dyDescent="0.25"/>
    <row r="87" s="43" customFormat="1" x14ac:dyDescent="0.25"/>
    <row r="88" s="43" customFormat="1" x14ac:dyDescent="0.25"/>
    <row r="89" s="43" customFormat="1" x14ac:dyDescent="0.25"/>
    <row r="90" s="43" customFormat="1" x14ac:dyDescent="0.25"/>
    <row r="91" s="43" customFormat="1" x14ac:dyDescent="0.25"/>
    <row r="92" s="43" customFormat="1" x14ac:dyDescent="0.25"/>
    <row r="93" s="43" customFormat="1" x14ac:dyDescent="0.25"/>
    <row r="94" s="43" customFormat="1" x14ac:dyDescent="0.25"/>
    <row r="95" s="43" customFormat="1" x14ac:dyDescent="0.25"/>
    <row r="96" s="43" customFormat="1" x14ac:dyDescent="0.25"/>
    <row r="97" s="43" customFormat="1" x14ac:dyDescent="0.25"/>
    <row r="98" s="43" customFormat="1" x14ac:dyDescent="0.25"/>
    <row r="99" s="43" customFormat="1" x14ac:dyDescent="0.25"/>
    <row r="100" s="43" customFormat="1" x14ac:dyDescent="0.25"/>
    <row r="101" s="43" customFormat="1" x14ac:dyDescent="0.25"/>
    <row r="102" s="43" customFormat="1" x14ac:dyDescent="0.25"/>
    <row r="103" s="43" customFormat="1" x14ac:dyDescent="0.25"/>
    <row r="104" s="43" customFormat="1" x14ac:dyDescent="0.25"/>
    <row r="105" s="43" customFormat="1" x14ac:dyDescent="0.25"/>
    <row r="106" s="43" customFormat="1" x14ac:dyDescent="0.25"/>
    <row r="107" s="43" customFormat="1" x14ac:dyDescent="0.25"/>
    <row r="108" s="43" customFormat="1" x14ac:dyDescent="0.25"/>
    <row r="109" s="43" customFormat="1" x14ac:dyDescent="0.25"/>
    <row r="110" s="43" customFormat="1" x14ac:dyDescent="0.25"/>
    <row r="111" s="43" customFormat="1" x14ac:dyDescent="0.25"/>
    <row r="112" s="43" customFormat="1" x14ac:dyDescent="0.25"/>
    <row r="113" s="43" customFormat="1" x14ac:dyDescent="0.25"/>
    <row r="114" s="43" customFormat="1" x14ac:dyDescent="0.25"/>
    <row r="115" s="43" customFormat="1" x14ac:dyDescent="0.25"/>
    <row r="116" s="43" customFormat="1" x14ac:dyDescent="0.25"/>
    <row r="117" s="43" customFormat="1" x14ac:dyDescent="0.25"/>
    <row r="118" s="43" customFormat="1" x14ac:dyDescent="0.25"/>
    <row r="119" s="43" customFormat="1" x14ac:dyDescent="0.25"/>
    <row r="120" s="43" customFormat="1" x14ac:dyDescent="0.25"/>
    <row r="121" s="43" customFormat="1" x14ac:dyDescent="0.25"/>
    <row r="122" s="43" customFormat="1" x14ac:dyDescent="0.25"/>
    <row r="123" s="43" customFormat="1" x14ac:dyDescent="0.25"/>
    <row r="124" s="43" customFormat="1" x14ac:dyDescent="0.25"/>
    <row r="125" s="43" customFormat="1" x14ac:dyDescent="0.25"/>
    <row r="126" s="43" customFormat="1" x14ac:dyDescent="0.25"/>
    <row r="127" s="43" customFormat="1" x14ac:dyDescent="0.25"/>
    <row r="128" s="43" customFormat="1" x14ac:dyDescent="0.25"/>
    <row r="129" s="43" customFormat="1" x14ac:dyDescent="0.25"/>
    <row r="130" s="43" customFormat="1" x14ac:dyDescent="0.25"/>
    <row r="131" s="43" customFormat="1" x14ac:dyDescent="0.25"/>
    <row r="132" s="43" customFormat="1" x14ac:dyDescent="0.25"/>
    <row r="133" s="43" customFormat="1" x14ac:dyDescent="0.25"/>
    <row r="134" s="43" customFormat="1" x14ac:dyDescent="0.25"/>
    <row r="135" s="43" customFormat="1" x14ac:dyDescent="0.25"/>
    <row r="136" s="43" customFormat="1" x14ac:dyDescent="0.25"/>
    <row r="137" s="43" customFormat="1" x14ac:dyDescent="0.25"/>
    <row r="138" s="43" customFormat="1" x14ac:dyDescent="0.25"/>
    <row r="139" s="43" customFormat="1" x14ac:dyDescent="0.25"/>
    <row r="140" s="43" customFormat="1" x14ac:dyDescent="0.25"/>
    <row r="141" s="43" customFormat="1" x14ac:dyDescent="0.25"/>
    <row r="142" s="43" customFormat="1" x14ac:dyDescent="0.25"/>
    <row r="143" s="43" customFormat="1" x14ac:dyDescent="0.25"/>
    <row r="144" s="43" customFormat="1" x14ac:dyDescent="0.25"/>
    <row r="145" s="43" customFormat="1" x14ac:dyDescent="0.25"/>
    <row r="146" s="43" customFormat="1" x14ac:dyDescent="0.25"/>
    <row r="147" s="43" customFormat="1" x14ac:dyDescent="0.25"/>
    <row r="148" s="43" customFormat="1" x14ac:dyDescent="0.25"/>
    <row r="149" s="43" customFormat="1" x14ac:dyDescent="0.25"/>
    <row r="150" s="43" customFormat="1" x14ac:dyDescent="0.25"/>
    <row r="151" s="43" customFormat="1" x14ac:dyDescent="0.25"/>
    <row r="152" s="43" customFormat="1" x14ac:dyDescent="0.25"/>
    <row r="153" s="43" customFormat="1" x14ac:dyDescent="0.25"/>
    <row r="154" s="43" customFormat="1" x14ac:dyDescent="0.25"/>
    <row r="155" s="43" customFormat="1" x14ac:dyDescent="0.25"/>
    <row r="156" s="43" customFormat="1" x14ac:dyDescent="0.25"/>
    <row r="157" s="43" customFormat="1" x14ac:dyDescent="0.25"/>
    <row r="158" s="43" customFormat="1" x14ac:dyDescent="0.25"/>
    <row r="159" s="43" customFormat="1" x14ac:dyDescent="0.25"/>
    <row r="160" s="43" customFormat="1" x14ac:dyDescent="0.25"/>
    <row r="161" s="43" customFormat="1" x14ac:dyDescent="0.25"/>
    <row r="162" s="43" customFormat="1" x14ac:dyDescent="0.25"/>
    <row r="163" s="43" customFormat="1" x14ac:dyDescent="0.25"/>
    <row r="164" s="43" customFormat="1" x14ac:dyDescent="0.25"/>
    <row r="165" s="43" customFormat="1" x14ac:dyDescent="0.25"/>
    <row r="166" s="43" customFormat="1" x14ac:dyDescent="0.25"/>
    <row r="167" s="43" customFormat="1" x14ac:dyDescent="0.25"/>
    <row r="168" s="43" customFormat="1" x14ac:dyDescent="0.25"/>
    <row r="169" s="43" customFormat="1" x14ac:dyDescent="0.25"/>
    <row r="170" s="43" customFormat="1" x14ac:dyDescent="0.25"/>
    <row r="171" s="43" customFormat="1" x14ac:dyDescent="0.25"/>
    <row r="172" s="43" customFormat="1" x14ac:dyDescent="0.25"/>
    <row r="173" s="43" customFormat="1" x14ac:dyDescent="0.25"/>
    <row r="174" s="43" customFormat="1" x14ac:dyDescent="0.25"/>
    <row r="175" s="43" customFormat="1" x14ac:dyDescent="0.25"/>
    <row r="176" s="43" customFormat="1" x14ac:dyDescent="0.25"/>
    <row r="177" s="43" customFormat="1" x14ac:dyDescent="0.25"/>
    <row r="178" s="43" customFormat="1" x14ac:dyDescent="0.25"/>
    <row r="179" s="43" customFormat="1" x14ac:dyDescent="0.25"/>
    <row r="180" s="43" customFormat="1" x14ac:dyDescent="0.25"/>
    <row r="181" s="43" customFormat="1" x14ac:dyDescent="0.25"/>
    <row r="182" s="43" customFormat="1" x14ac:dyDescent="0.25"/>
    <row r="183" s="43" customFormat="1" x14ac:dyDescent="0.25"/>
    <row r="184" s="43" customFormat="1" x14ac:dyDescent="0.25"/>
    <row r="185" s="43" customFormat="1" x14ac:dyDescent="0.25"/>
    <row r="186" s="43" customFormat="1" x14ac:dyDescent="0.25"/>
    <row r="187" s="43" customFormat="1" x14ac:dyDescent="0.25"/>
    <row r="188" s="43" customFormat="1" x14ac:dyDescent="0.25"/>
  </sheetData>
  <mergeCells count="13">
    <mergeCell ref="N10:S10"/>
    <mergeCell ref="A6:M6"/>
    <mergeCell ref="A7:M7"/>
    <mergeCell ref="A8:M8"/>
    <mergeCell ref="A10:A11"/>
    <mergeCell ref="B10:G10"/>
    <mergeCell ref="H10:M10"/>
    <mergeCell ref="A34:D34"/>
    <mergeCell ref="A29:G29"/>
    <mergeCell ref="A30:G30"/>
    <mergeCell ref="A31:G31"/>
    <mergeCell ref="A32:G32"/>
    <mergeCell ref="A33:G33"/>
  </mergeCells>
  <pageMargins left="1.22" right="0.24" top="0.7" bottom="0.74803149606299213" header="0.35433070866141736" footer="0.31496062992125984"/>
  <pageSetup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Pollo y Huevo</vt:lpstr>
      <vt:lpstr>Leche</vt:lpstr>
      <vt:lpstr>Miel</vt:lpstr>
      <vt:lpstr>Carne Bovina</vt:lpstr>
      <vt:lpstr>Carne cerdo</vt:lpstr>
      <vt:lpstr>Consolidado</vt:lpstr>
      <vt:lpstr>Precios CONAPROPE</vt:lpstr>
      <vt:lpstr>Datos Mensuales</vt:lpstr>
      <vt:lpstr>'Datos Mensuales'!Área_de_impresión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Programa MEGALECHE</dc:creator>
  <cp:lastModifiedBy>Victor Vanderlinder</cp:lastModifiedBy>
  <cp:lastPrinted>2025-08-11T13:16:31Z</cp:lastPrinted>
  <dcterms:created xsi:type="dcterms:W3CDTF">2015-07-27T12:50:29Z</dcterms:created>
  <dcterms:modified xsi:type="dcterms:W3CDTF">2026-04-09T14:54:03Z</dcterms:modified>
</cp:coreProperties>
</file>