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6\1 Enero\INFORME FINANCIERO ENERO 2026\"/>
    </mc:Choice>
  </mc:AlternateContent>
  <xr:revisionPtr revIDLastSave="0" documentId="13_ncr:1_{7FD11345-B403-4156-B9C2-280DE34295DB}" xr6:coauthVersionLast="47" xr6:coauthVersionMax="47" xr10:uidLastSave="{00000000-0000-0000-0000-000000000000}"/>
  <bookViews>
    <workbookView xWindow="2205" yWindow="2625" windowWidth="16230" windowHeight="16785" tabRatio="605" activeTab="10" xr2:uid="{00000000-000D-0000-FFFF-FFFF00000000}"/>
  </bookViews>
  <sheets>
    <sheet name="Estado G Y P " sheetId="234" r:id="rId1"/>
    <sheet name="RESUMEN UNIFIC. DE GASTOS" sheetId="270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TT DEL MES Y DISPON." sheetId="260" r:id="rId11"/>
    <sheet name="EGRESOS TT DEL MES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  <externalReference r:id="rId17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SANIDAD'!$A$16:$G$20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PPC'!$A$13:$G$13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14">'LIBRO BCO. CTA. F .REPON.'!#REF!</definedName>
    <definedName name="_xlnm.Print_Area" localSheetId="7">'LIBRO BCO. CTA. PPC. '!#REF!</definedName>
    <definedName name="_xlnm.Print_Area" localSheetId="4">'LIBRO GRAL. MEGAL. '!$A$1:$G$13</definedName>
    <definedName name="_xlnm.Print_Area" localSheetId="2">'RES. CODF .MEGAL. '!#REF!</definedName>
    <definedName name="_xlnm.Print_Area" localSheetId="1">'RESUMEN UNIFIC. DE GASTOS'!$A$2:$H$214</definedName>
    <definedName name="_xlnm.Print_Titles" localSheetId="4">'LIBRO GRAL. MEGAL. '!$12:$12</definedName>
    <definedName name="_xlnm.Print_Titles" localSheetId="1">'RESUMEN UNIFIC. DE GASTOS'!$13:$13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234" l="1"/>
  <c r="E39" i="234"/>
  <c r="E20" i="234"/>
  <c r="H48" i="270"/>
  <c r="H47" i="270"/>
  <c r="F16" i="262"/>
  <c r="F17" i="262" s="1"/>
  <c r="F18" i="262" s="1"/>
  <c r="F19" i="262" s="1"/>
  <c r="F15" i="262"/>
  <c r="E20" i="262"/>
  <c r="G33" i="245" l="1"/>
  <c r="G25" i="245"/>
  <c r="G28" i="245" s="1"/>
  <c r="G36" i="245" s="1"/>
  <c r="G21" i="245"/>
  <c r="G26" i="245" l="1"/>
  <c r="E182" i="205" l="1"/>
  <c r="D182" i="205"/>
  <c r="F15" i="205"/>
  <c r="F16" i="205" s="1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4" i="46" l="1"/>
  <c r="F15" i="46" s="1"/>
  <c r="F16" i="46" s="1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E100" i="46"/>
  <c r="D100" i="46"/>
  <c r="G122" i="270" l="1"/>
  <c r="E63" i="270"/>
  <c r="E103" i="234" l="1"/>
  <c r="D27" i="260"/>
  <c r="G89" i="270"/>
  <c r="F89" i="270"/>
  <c r="D89" i="270"/>
  <c r="C89" i="270"/>
  <c r="E89" i="270"/>
  <c r="E75" i="270"/>
  <c r="D17" i="246" l="1"/>
  <c r="F21" i="224"/>
  <c r="E21" i="224"/>
  <c r="D21" i="256" l="1"/>
  <c r="E20" i="268"/>
  <c r="D16" i="264" l="1"/>
  <c r="E17" i="267"/>
  <c r="F17" i="267"/>
  <c r="H102" i="270" l="1"/>
  <c r="H68" i="270"/>
  <c r="H144" i="270" l="1"/>
  <c r="H143" i="270" s="1"/>
  <c r="E151" i="234"/>
  <c r="E89" i="234"/>
  <c r="E28" i="234"/>
  <c r="F22" i="270" l="1"/>
  <c r="F21" i="270"/>
  <c r="F25" i="270"/>
  <c r="C135" i="270"/>
  <c r="H24" i="270" l="1"/>
  <c r="E23" i="270"/>
  <c r="E136" i="270" l="1"/>
  <c r="E30" i="270"/>
  <c r="E79" i="270" l="1"/>
  <c r="H206" i="270"/>
  <c r="H205" i="270"/>
  <c r="H203" i="270"/>
  <c r="H202" i="270"/>
  <c r="H200" i="270"/>
  <c r="H199" i="270"/>
  <c r="H195" i="270"/>
  <c r="H194" i="270"/>
  <c r="H193" i="270"/>
  <c r="H191" i="270"/>
  <c r="H190" i="270"/>
  <c r="H189" i="270"/>
  <c r="H188" i="270"/>
  <c r="H187" i="270"/>
  <c r="H186" i="270"/>
  <c r="H185" i="270"/>
  <c r="F184" i="270"/>
  <c r="E184" i="270"/>
  <c r="D184" i="270"/>
  <c r="D183" i="270" s="1"/>
  <c r="C184" i="270"/>
  <c r="F183" i="270"/>
  <c r="E183" i="270"/>
  <c r="H182" i="270"/>
  <c r="H181" i="270"/>
  <c r="F180" i="270"/>
  <c r="E180" i="270"/>
  <c r="D180" i="270"/>
  <c r="C180" i="270"/>
  <c r="H179" i="270"/>
  <c r="H178" i="270"/>
  <c r="H177" i="270"/>
  <c r="H176" i="270"/>
  <c r="E175" i="270"/>
  <c r="H175" i="270" s="1"/>
  <c r="H174" i="270"/>
  <c r="E173" i="270"/>
  <c r="D173" i="270"/>
  <c r="C173" i="270"/>
  <c r="H172" i="270"/>
  <c r="H171" i="270"/>
  <c r="H170" i="270"/>
  <c r="H169" i="270"/>
  <c r="H168" i="270"/>
  <c r="H167" i="270"/>
  <c r="H166" i="270"/>
  <c r="F165" i="270"/>
  <c r="E165" i="270"/>
  <c r="C165" i="270"/>
  <c r="H164" i="270"/>
  <c r="H163" i="270"/>
  <c r="F162" i="270"/>
  <c r="F161" i="270" s="1"/>
  <c r="E162" i="270"/>
  <c r="D162" i="270"/>
  <c r="C162" i="270"/>
  <c r="E158" i="270"/>
  <c r="D158" i="270"/>
  <c r="C158" i="270"/>
  <c r="C155" i="270" s="1"/>
  <c r="H157" i="270"/>
  <c r="H154" i="270"/>
  <c r="E153" i="270"/>
  <c r="D153" i="270"/>
  <c r="H150" i="270"/>
  <c r="H149" i="270"/>
  <c r="H148" i="270"/>
  <c r="E147" i="270"/>
  <c r="D147" i="270"/>
  <c r="C147" i="270"/>
  <c r="H145" i="270"/>
  <c r="H142" i="270"/>
  <c r="H141" i="270"/>
  <c r="H140" i="270"/>
  <c r="H139" i="270"/>
  <c r="H138" i="270"/>
  <c r="H137" i="270"/>
  <c r="D136" i="270"/>
  <c r="H136" i="270" s="1"/>
  <c r="G135" i="270"/>
  <c r="F135" i="270"/>
  <c r="E135" i="270"/>
  <c r="H134" i="270"/>
  <c r="E133" i="270"/>
  <c r="D133" i="270"/>
  <c r="C133" i="270"/>
  <c r="H132" i="270"/>
  <c r="H131" i="270"/>
  <c r="F130" i="270"/>
  <c r="E130" i="270"/>
  <c r="D130" i="270"/>
  <c r="C130" i="270"/>
  <c r="H129" i="270"/>
  <c r="H128" i="270"/>
  <c r="H127" i="270"/>
  <c r="H126" i="270"/>
  <c r="F125" i="270"/>
  <c r="E125" i="270"/>
  <c r="D125" i="270"/>
  <c r="C125" i="270"/>
  <c r="H124" i="270"/>
  <c r="F123" i="270"/>
  <c r="F122" i="270" s="1"/>
  <c r="D123" i="270"/>
  <c r="D122" i="270" s="1"/>
  <c r="C123" i="270"/>
  <c r="F113" i="270"/>
  <c r="D113" i="270"/>
  <c r="C113" i="270"/>
  <c r="C111" i="270"/>
  <c r="F108" i="270"/>
  <c r="D108" i="270"/>
  <c r="C108" i="270"/>
  <c r="H105" i="270"/>
  <c r="H104" i="270"/>
  <c r="F103" i="270"/>
  <c r="D103" i="270"/>
  <c r="C103" i="270"/>
  <c r="H101" i="270"/>
  <c r="H100" i="270"/>
  <c r="H99" i="270"/>
  <c r="F98" i="270"/>
  <c r="E98" i="270"/>
  <c r="H96" i="270" s="1"/>
  <c r="D98" i="270"/>
  <c r="C98" i="270"/>
  <c r="H97" i="270"/>
  <c r="F95" i="270"/>
  <c r="D95" i="270"/>
  <c r="C95" i="270"/>
  <c r="H94" i="270"/>
  <c r="H93" i="270"/>
  <c r="H90" i="270"/>
  <c r="H88" i="270"/>
  <c r="H87" i="270"/>
  <c r="H86" i="270"/>
  <c r="H85" i="270"/>
  <c r="G84" i="270"/>
  <c r="F84" i="270"/>
  <c r="D84" i="270"/>
  <c r="C84" i="270"/>
  <c r="C82" i="270" s="1"/>
  <c r="G83" i="270"/>
  <c r="G82" i="270" s="1"/>
  <c r="G81" i="270" s="1"/>
  <c r="H81" i="270" s="1"/>
  <c r="F79" i="270"/>
  <c r="D79" i="270"/>
  <c r="G75" i="270"/>
  <c r="F75" i="270"/>
  <c r="D75" i="270"/>
  <c r="C75" i="270"/>
  <c r="H74" i="270"/>
  <c r="H73" i="270"/>
  <c r="H70" i="270"/>
  <c r="H69" i="270"/>
  <c r="H67" i="270"/>
  <c r="G66" i="270"/>
  <c r="F66" i="270"/>
  <c r="D66" i="270"/>
  <c r="C66" i="270"/>
  <c r="F63" i="270"/>
  <c r="D63" i="270"/>
  <c r="C63" i="270"/>
  <c r="F58" i="270"/>
  <c r="D58" i="270"/>
  <c r="C58" i="270"/>
  <c r="H55" i="270"/>
  <c r="H54" i="270"/>
  <c r="G53" i="270"/>
  <c r="D53" i="270"/>
  <c r="C53" i="270"/>
  <c r="H52" i="270"/>
  <c r="H51" i="270"/>
  <c r="H50" i="270"/>
  <c r="G49" i="270"/>
  <c r="F49" i="270"/>
  <c r="E49" i="270"/>
  <c r="D49" i="270"/>
  <c r="C49" i="270"/>
  <c r="F46" i="270"/>
  <c r="D46" i="270"/>
  <c r="C46" i="270"/>
  <c r="H45" i="270"/>
  <c r="G43" i="270"/>
  <c r="F43" i="270"/>
  <c r="D43" i="270"/>
  <c r="C43" i="270"/>
  <c r="H36" i="270"/>
  <c r="F35" i="270"/>
  <c r="D35" i="270"/>
  <c r="C35" i="270"/>
  <c r="G30" i="270"/>
  <c r="G28" i="270" s="1"/>
  <c r="G26" i="270" s="1"/>
  <c r="F30" i="270"/>
  <c r="D30" i="270"/>
  <c r="C30" i="270"/>
  <c r="H29" i="270"/>
  <c r="F28" i="270"/>
  <c r="C28" i="270"/>
  <c r="G27" i="270"/>
  <c r="H27" i="270" s="1"/>
  <c r="E25" i="270"/>
  <c r="D25" i="270"/>
  <c r="C25" i="270"/>
  <c r="G23" i="270"/>
  <c r="F23" i="270"/>
  <c r="D23" i="270"/>
  <c r="C23" i="270"/>
  <c r="G22" i="270"/>
  <c r="G21" i="270"/>
  <c r="E16" i="270"/>
  <c r="D16" i="270"/>
  <c r="C16" i="270"/>
  <c r="H49" i="270" l="1"/>
  <c r="C122" i="270"/>
  <c r="H180" i="270" a="1"/>
  <c r="H180" i="270" s="1"/>
  <c r="E15" i="270"/>
  <c r="C15" i="270"/>
  <c r="F34" i="270"/>
  <c r="H20" i="270"/>
  <c r="H125" i="270"/>
  <c r="H130" i="270"/>
  <c r="H147" i="270"/>
  <c r="H28" i="270"/>
  <c r="E95" i="270"/>
  <c r="H92" i="270" s="1"/>
  <c r="E123" i="270"/>
  <c r="E122" i="270" s="1"/>
  <c r="H173" i="270"/>
  <c r="D34" i="270"/>
  <c r="H84" i="270"/>
  <c r="H98" i="270"/>
  <c r="H162" i="270"/>
  <c r="G16" i="270"/>
  <c r="G34" i="270"/>
  <c r="H133" i="270"/>
  <c r="H184" i="270"/>
  <c r="H23" i="270"/>
  <c r="D78" i="270"/>
  <c r="F78" i="270"/>
  <c r="E146" i="270"/>
  <c r="H165" i="270"/>
  <c r="H82" i="270"/>
  <c r="C79" i="270"/>
  <c r="G80" i="270"/>
  <c r="H80" i="270" s="1"/>
  <c r="F160" i="270"/>
  <c r="H161" i="270"/>
  <c r="H26" i="270"/>
  <c r="D15" i="270"/>
  <c r="H22" i="270"/>
  <c r="C34" i="270"/>
  <c r="H83" i="270"/>
  <c r="D135" i="270"/>
  <c r="H135" i="270" s="1"/>
  <c r="C183" i="270"/>
  <c r="H183" i="270" s="1"/>
  <c r="C153" i="270"/>
  <c r="H95" i="270" l="1"/>
  <c r="H25" i="270"/>
  <c r="G15" i="270"/>
  <c r="G14" i="270" s="1"/>
  <c r="H122" i="270"/>
  <c r="H123" i="270"/>
  <c r="H121" i="270"/>
  <c r="D14" i="270"/>
  <c r="H91" i="270"/>
  <c r="C146" i="270"/>
  <c r="D196" i="270"/>
  <c r="D207" i="270" s="1"/>
  <c r="H21" i="270"/>
  <c r="F159" i="270"/>
  <c r="H160" i="270"/>
  <c r="G79" i="270"/>
  <c r="H79" i="270" s="1"/>
  <c r="C78" i="270"/>
  <c r="G196" i="270" l="1"/>
  <c r="G207" i="270" s="1"/>
  <c r="H120" i="270"/>
  <c r="H89" i="270"/>
  <c r="F156" i="270"/>
  <c r="H156" i="270" s="1"/>
  <c r="F158" i="270"/>
  <c r="H159" i="270"/>
  <c r="H19" i="270"/>
  <c r="C14" i="270"/>
  <c r="H146" i="270"/>
  <c r="C196" i="270"/>
  <c r="H119" i="270" l="1"/>
  <c r="F155" i="270"/>
  <c r="H158" i="270"/>
  <c r="C207" i="270"/>
  <c r="H18" i="270"/>
  <c r="H118" i="270" l="1"/>
  <c r="F153" i="270"/>
  <c r="F152" i="270"/>
  <c r="H152" i="270" s="1"/>
  <c r="H155" i="270"/>
  <c r="H17" i="270"/>
  <c r="H16" i="270" s="1"/>
  <c r="F15" i="270"/>
  <c r="H117" i="270" l="1"/>
  <c r="F196" i="270"/>
  <c r="F14" i="270"/>
  <c r="F151" i="270"/>
  <c r="H151" i="270" s="1"/>
  <c r="H153" i="270"/>
  <c r="H116" i="270" l="1"/>
  <c r="F207" i="270"/>
  <c r="H115" i="270" l="1"/>
  <c r="H114" i="270" l="1"/>
  <c r="E113" i="270"/>
  <c r="H113" i="270" l="1"/>
  <c r="H110" i="270" l="1"/>
  <c r="E108" i="270" l="1"/>
  <c r="H109" i="270"/>
  <c r="H108" i="270" l="1"/>
  <c r="H107" i="270" l="1"/>
  <c r="H106" i="270" l="1"/>
  <c r="E103" i="270"/>
  <c r="H103" i="270" l="1"/>
  <c r="E78" i="270"/>
  <c r="H78" i="270" l="1"/>
  <c r="H77" i="270" l="1"/>
  <c r="H76" i="270" l="1"/>
  <c r="H75" i="270" l="1"/>
  <c r="H72" i="270" l="1"/>
  <c r="E66" i="270" l="1"/>
  <c r="H71" i="270"/>
  <c r="H66" i="270" l="1"/>
  <c r="H65" i="270" l="1"/>
  <c r="H64" i="270" l="1"/>
  <c r="H63" i="270" l="1"/>
  <c r="H62" i="270" l="1"/>
  <c r="H61" i="270" l="1"/>
  <c r="H60" i="270" l="1"/>
  <c r="E58" i="270" l="1"/>
  <c r="H59" i="270"/>
  <c r="H58" i="270" s="1"/>
  <c r="H57" i="270" l="1"/>
  <c r="H56" i="270" l="1"/>
  <c r="E53" i="270"/>
  <c r="H53" i="270" l="1"/>
  <c r="E46" i="270" l="1"/>
  <c r="H46" i="270" s="1"/>
  <c r="E43" i="270" l="1"/>
  <c r="H44" i="270"/>
  <c r="H43" i="270" l="1"/>
  <c r="H42" i="270" l="1"/>
  <c r="E100" i="234"/>
  <c r="E136" i="234"/>
  <c r="H41" i="270" l="1"/>
  <c r="H40" i="270" l="1"/>
  <c r="H39" i="270" l="1"/>
  <c r="H38" i="270" l="1"/>
  <c r="E35" i="270" l="1"/>
  <c r="H37" i="270"/>
  <c r="H35" i="270" l="1"/>
  <c r="E196" i="270" l="1"/>
  <c r="H196" i="270" s="1"/>
  <c r="E14" i="270"/>
  <c r="H34" i="270"/>
  <c r="C20" i="261"/>
  <c r="E16" i="234"/>
  <c r="B115" i="270"/>
  <c r="B114" i="270"/>
  <c r="H33" i="270" l="1"/>
  <c r="D18" i="260"/>
  <c r="H32" i="270" l="1"/>
  <c r="H31" i="270" l="1"/>
  <c r="E163" i="234"/>
  <c r="E189" i="234"/>
  <c r="H30" i="270" l="1"/>
  <c r="H15" i="270" s="1"/>
  <c r="H14" i="270" s="1"/>
  <c r="E21" i="234" l="1"/>
  <c r="E71" i="234"/>
  <c r="E63" i="234"/>
  <c r="E193" i="234"/>
  <c r="E192" i="234" s="1"/>
  <c r="E207" i="270" l="1"/>
  <c r="H207" i="270"/>
  <c r="E127" i="234" l="1"/>
  <c r="E126" i="234" s="1"/>
  <c r="E117" i="234" l="1"/>
  <c r="E108" i="234"/>
  <c r="E40" i="234" l="1"/>
  <c r="E84" i="234"/>
  <c r="E80" i="234"/>
  <c r="E94" i="234" l="1"/>
  <c r="E171" i="234"/>
  <c r="E167" i="234"/>
  <c r="E139" i="234"/>
  <c r="E137" i="234" s="1"/>
  <c r="E184" i="234" l="1"/>
  <c r="E174" i="234"/>
  <c r="E113" i="234"/>
  <c r="E83" i="234" s="1"/>
  <c r="E68" i="234" l="1"/>
  <c r="D21" i="246" l="1"/>
  <c r="E134" i="234" l="1"/>
  <c r="E51" i="234" l="1"/>
  <c r="E30" i="234" l="1"/>
  <c r="E48" i="234" l="1"/>
  <c r="E58" i="234" l="1"/>
  <c r="E54" i="234"/>
  <c r="E35" i="234" l="1"/>
  <c r="E130" i="234"/>
  <c r="E187" i="234"/>
  <c r="E156" i="234" s="1"/>
  <c r="E19" i="234" l="1"/>
  <c r="E211" i="234" l="1"/>
  <c r="E212" i="234" l="1"/>
  <c r="C20" i="264"/>
  <c r="D25" i="256"/>
  <c r="F20" i="26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<sst xmlns="http://schemas.openxmlformats.org/spreadsheetml/2006/main" count="2070" uniqueCount="1081">
  <si>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</si>
  <si>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</si>
  <si>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</si>
  <si>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</si>
  <si>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</si>
  <si>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</si>
  <si>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</si>
  <si>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</si>
  <si>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</si>
  <si>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</si>
  <si>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</si>
  <si>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</si>
  <si>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</si>
  <si>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</si>
  <si>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</si>
  <si>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</si>
  <si>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</si>
  <si>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</si>
  <si>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</si>
  <si>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</si>
  <si>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</si>
  <si>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</si>
  <si>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</si>
  <si>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</si>
  <si>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</si>
  <si>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</si>
  <si>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</si>
  <si>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</si>
  <si>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</si>
  <si>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</si>
  <si>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</si>
  <si>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</si>
  <si>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</si>
  <si>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</si>
  <si>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</si>
  <si>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</si>
  <si>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</si>
  <si>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</si>
  <si>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</si>
  <si>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</si>
  <si>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</si>
  <si>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</si>
  <si>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</si>
  <si>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</si>
  <si>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</si>
  <si>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</si>
  <si>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</si>
  <si>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</si>
  <si>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</si>
  <si>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</si>
  <si>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</si>
  <si>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</si>
  <si>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</si>
  <si>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</si>
  <si>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</si>
  <si>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</si>
  <si>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</si>
  <si>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</si>
  <si>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</si>
  <si>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</si>
  <si>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</si>
  <si>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</si>
  <si>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</si>
  <si>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</si>
  <si>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</si>
  <si>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</si>
  <si>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</si>
  <si>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</si>
  <si>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</si>
  <si>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</si>
  <si>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</si>
  <si>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</si>
  <si>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</si>
  <si>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</si>
  <si>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</si>
  <si>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</si>
  <si>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</si>
  <si>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</si>
  <si>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</si>
  <si>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</si>
  <si>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</si>
  <si>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</si>
  <si>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</si>
  <si>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</si>
  <si>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</si>
  <si>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</si>
  <si>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</si>
  <si>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</si>
  <si>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</si>
  <si>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</si>
  <si>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</si>
  <si>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</si>
  <si>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</si>
  <si>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</si>
  <si>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</si>
  <si>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</si>
  <si>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</si>
  <si>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</si>
  <si>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</si>
  <si>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</si>
  <si>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</si>
  <si>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</si>
  <si>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</si>
  <si>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</si>
  <si>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</si>
  <si>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</si>
  <si>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</si>
  <si>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</si>
  <si>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</si>
  <si>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</si>
  <si>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</si>
  <si>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</si>
  <si>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</si>
  <si>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</si>
  <si>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</si>
  <si>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</si>
  <si>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</si>
  <si>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</si>
  <si>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</si>
  <si>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</si>
  <si>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</si>
  <si>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</si>
  <si>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</si>
  <si>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</si>
  <si>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</si>
  <si>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</si>
  <si>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</si>
  <si>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</si>
  <si>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</si>
  <si>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</si>
  <si>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</si>
  <si>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</si>
  <si>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</si>
  <si>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</si>
  <si>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</si>
  <si>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</si>
  <si>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</si>
  <si>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</si>
  <si>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</si>
  <si>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</si>
  <si>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</si>
  <si>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</si>
  <si>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</si>
  <si>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</si>
  <si>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</si>
  <si>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</si>
  <si>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</si>
  <si>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</si>
  <si>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</si>
  <si>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</si>
  <si>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</si>
  <si>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</si>
  <si>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</si>
  <si>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</si>
  <si>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</si>
  <si>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</si>
  <si>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</si>
  <si>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</si>
  <si>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</si>
  <si>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</si>
  <si>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</si>
  <si>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</si>
  <si>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</si>
  <si>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</si>
  <si>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</si>
  <si>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</si>
  <si>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</si>
  <si>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</si>
  <si>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</si>
  <si>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</si>
  <si>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</si>
  <si>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</si>
  <si>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</si>
  <si>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</si>
  <si>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</si>
  <si>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</si>
  <si>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</si>
  <si>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</si>
  <si>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</si>
  <si>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</si>
  <si>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</si>
  <si>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</si>
  <si>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</si>
  <si>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</si>
  <si>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</si>
  <si>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</si>
  <si>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</si>
  <si>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</si>
  <si>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</si>
  <si>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</si>
  <si>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</si>
  <si>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</si>
  <si>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</si>
  <si>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</si>
  <si>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</si>
  <si>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</si>
  <si>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</si>
  <si>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</si>
  <si>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</si>
  <si>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</si>
  <si>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</si>
  <si>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</si>
  <si>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</si>
  <si>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</si>
  <si>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</si>
  <si>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</si>
  <si>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</si>
  <si>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</si>
  <si>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</si>
  <si>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</si>
  <si>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</si>
  <si>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</si>
  <si>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</si>
  <si>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</si>
  <si>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</si>
  <si>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</si>
  <si>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</si>
  <si>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</si>
  <si>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</si>
  <si>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</si>
  <si>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</si>
  <si>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</si>
  <si>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</si>
  <si>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</si>
  <si>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</si>
  <si>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</si>
  <si>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</si>
  <si>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</si>
  <si>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</si>
  <si>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</si>
  <si>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</si>
  <si>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</si>
  <si>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</si>
  <si>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</si>
  <si>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</si>
  <si>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</si>
  <si>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</si>
  <si>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</si>
  <si>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</si>
  <si>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</si>
  <si>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</si>
  <si>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</si>
  <si>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</si>
  <si>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</si>
  <si>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</si>
  <si>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</si>
  <si>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</si>
  <si>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</si>
  <si>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</si>
  <si>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</si>
  <si>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</si>
  <si>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</si>
  <si>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</si>
  <si>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</si>
  <si>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</si>
  <si>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</si>
  <si>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</si>
  <si>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</si>
  <si>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</si>
  <si>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</si>
  <si>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</si>
  <si>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</si>
  <si>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</si>
  <si>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</si>
  <si>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</si>
  <si>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</si>
  <si>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</si>
  <si>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</si>
  <si>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</si>
  <si>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</si>
  <si>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</si>
  <si>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</si>
  <si>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</si>
  <si>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</si>
  <si>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</si>
  <si>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</si>
  <si>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</si>
  <si>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</si>
  <si>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</si>
  <si>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</si>
  <si>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</si>
  <si>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</si>
  <si>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</si>
  <si>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</si>
  <si>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</si>
  <si>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</si>
  <si>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</si>
  <si>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</si>
  <si>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</si>
  <si>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</si>
  <si>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</si>
  <si>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</si>
  <si>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</si>
  <si>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</si>
  <si>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</si>
  <si>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</si>
  <si>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</si>
  <si>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</si>
  <si>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</si>
  <si>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</si>
  <si>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</si>
  <si>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</si>
  <si>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</si>
  <si>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</si>
  <si>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</si>
  <si>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</si>
  <si>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</si>
  <si>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</si>
  <si>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</si>
  <si>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</si>
  <si>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</si>
  <si>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</si>
  <si>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</si>
  <si>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</si>
  <si>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</si>
  <si>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</si>
  <si>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</si>
  <si>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</si>
  <si>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</si>
  <si>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</si>
  <si>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</si>
  <si>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</si>
  <si>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</si>
  <si>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</si>
  <si>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</si>
  <si>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</si>
  <si>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</si>
  <si>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</si>
  <si>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</si>
  <si>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</si>
  <si>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</si>
  <si>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</si>
  <si>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</si>
  <si>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</si>
  <si>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</si>
  <si>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</si>
  <si>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</si>
  <si>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</si>
  <si>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</si>
  <si>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</si>
  <si>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</si>
  <si>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</si>
  <si>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</si>
  <si>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</si>
  <si>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</si>
  <si>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</si>
  <si>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</si>
  <si>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</si>
  <si>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</si>
  <si>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</si>
  <si>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</si>
  <si>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</si>
  <si>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</si>
  <si>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</si>
  <si>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</si>
  <si>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</si>
  <si>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</si>
  <si>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</si>
  <si>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</si>
  <si>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</si>
  <si>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</si>
  <si>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</si>
  <si>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</si>
  <si>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</si>
  <si>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</si>
  <si>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</si>
  <si>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</si>
  <si>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</si>
  <si>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</si>
  <si>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</si>
  <si>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</si>
  <si>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</si>
  <si>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</si>
  <si>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</si>
  <si>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</si>
  <si>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</si>
  <si>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</si>
  <si>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</si>
  <si>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</si>
  <si>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</si>
  <si>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</si>
  <si>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</si>
  <si>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</si>
  <si>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</si>
  <si>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</si>
  <si>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</si>
  <si>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</si>
  <si>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</si>
  <si>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</si>
  <si>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</si>
  <si>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</si>
  <si>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</si>
  <si>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</si>
  <si>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</si>
  <si>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</si>
  <si>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</si>
  <si>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</si>
  <si>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</si>
  <si>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</si>
  <si>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</si>
  <si>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</si>
  <si>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</si>
  <si>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</si>
  <si>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</si>
  <si>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</si>
  <si>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</si>
  <si>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</si>
  <si>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</si>
  <si>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</si>
  <si>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</si>
  <si>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</si>
  <si>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</si>
  <si>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</si>
  <si>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</si>
  <si>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</si>
  <si>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</si>
  <si>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</si>
  <si>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</si>
  <si>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</si>
  <si>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</si>
  <si>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</si>
  <si>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</si>
  <si>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</si>
  <si>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</si>
  <si>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</si>
  <si>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</si>
  <si>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</si>
  <si>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</si>
  <si>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</si>
  <si>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</si>
  <si>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</si>
  <si>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</si>
  <si>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</si>
  <si>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</si>
  <si>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</si>
  <si>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</si>
  <si>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</si>
  <si>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</si>
  <si>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</si>
  <si>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</si>
  <si>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</si>
  <si>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</si>
  <si>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</si>
  <si>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</si>
  <si>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</si>
  <si>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</si>
  <si>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</si>
  <si>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</si>
  <si>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</si>
  <si>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</si>
  <si>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</si>
  <si>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</si>
  <si>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</si>
  <si>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</si>
  <si>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</si>
  <si>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</si>
  <si>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</si>
  <si>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</si>
  <si>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</si>
  <si>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</si>
  <si>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</si>
  <si>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</si>
  <si>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</si>
  <si>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</si>
  <si>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</si>
  <si>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</si>
  <si>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</si>
  <si>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</si>
  <si>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</si>
  <si>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t>OBRAS EN EDIFICACIONES NO RESIDENCIALES</t>
  </si>
  <si>
    <t>TESORERIA NACIONAL (EJEC. PRESUESTARIA)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</si>
  <si>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</si>
  <si>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</si>
  <si>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</si>
  <si>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</si>
  <si>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</si>
  <si>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</si>
  <si>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</si>
  <si>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</si>
  <si>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</si>
  <si>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</si>
  <si>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</si>
  <si>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</si>
  <si>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</si>
  <si>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</si>
  <si>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</si>
  <si>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>TOTAL GENERAL GASTOS DB/CR.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</si>
  <si>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</si>
  <si>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</si>
  <si>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</si>
  <si>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</si>
  <si>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</si>
  <si>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</si>
  <si>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</si>
  <si>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</si>
  <si>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</si>
  <si>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</si>
  <si>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2.6.9.5</t>
  </si>
  <si>
    <t xml:space="preserve">Objetos de valor </t>
  </si>
  <si>
    <t>-</t>
  </si>
  <si>
    <t>TOTAL GENERAL DEBITO/CREDITO</t>
  </si>
  <si>
    <t xml:space="preserve">CTA. NOM. ELECTRON. </t>
  </si>
  <si>
    <t>LIBRO BANCO DE EGRESOS  CODIFICADOS</t>
  </si>
  <si>
    <t>LIBRO BANCO DE EGRESOS CODIFICADOS</t>
  </si>
  <si>
    <t>COMISIONES Y CARGOS BANCARIOS</t>
  </si>
  <si>
    <t>2.2.8.2.01</t>
  </si>
  <si>
    <t>GASTOS TOTALES</t>
  </si>
  <si>
    <t xml:space="preserve">CARGOS Y COMISIONES BANCARIAS </t>
  </si>
  <si>
    <t>2.5.1.2</t>
  </si>
  <si>
    <t>Transferencias de capital a hogares y personas</t>
  </si>
  <si>
    <r>
      <t xml:space="preserve"> TRANSFERENCIAS CORRIENTES AL
</t>
    </r>
    <r>
      <rPr>
        <b/>
        <sz val="12"/>
        <rFont val="Arial"/>
        <family val="2"/>
      </rPr>
      <t>SECTOR PRIVADO</t>
    </r>
  </si>
  <si>
    <t xml:space="preserve">      Encargado Depto. Financiero</t>
  </si>
  <si>
    <t xml:space="preserve">                                REVISADO POR:</t>
  </si>
  <si>
    <t>CK/TRASF. #</t>
  </si>
  <si>
    <t>2.5.6.2</t>
  </si>
  <si>
    <t xml:space="preserve">SECTOR EXTERNO  </t>
  </si>
  <si>
    <t>TRANSFERENCIAS DE CAPITAL A ORGANISMOS INTERNACIONALES</t>
  </si>
  <si>
    <t>ORGANISMOS INTERNACIONALES</t>
  </si>
  <si>
    <t>2.2.4.4.01</t>
  </si>
  <si>
    <t>2.3.9.9.01</t>
  </si>
  <si>
    <t>COLECTOR DE IMPUESTOS INTERNOS</t>
  </si>
  <si>
    <t>2.2.8.8.01</t>
  </si>
  <si>
    <t>2.1.2.2.07</t>
  </si>
  <si>
    <t>BALANCE CONCILIADO AL 31/12/2025</t>
  </si>
  <si>
    <t>DEBITO (TOTAL CHEQUE EMITIDO O TRANSF.)</t>
  </si>
  <si>
    <t>2.2.3.1.01</t>
  </si>
  <si>
    <t>31/12/2025</t>
  </si>
  <si>
    <t>NO. CK/TRANSF.</t>
  </si>
  <si>
    <t>BALANCE CONCILIADO AL 31 DE DICIEMBRE 2025</t>
  </si>
  <si>
    <t>TOTAL GENERAL DB/CR.</t>
  </si>
  <si>
    <t xml:space="preserve">Imputacion del Gasto </t>
  </si>
  <si>
    <t>Programa 13, 18 y 19</t>
  </si>
  <si>
    <t>Artículos de cuero</t>
  </si>
  <si>
    <r>
      <rPr>
        <b/>
        <sz val="14"/>
        <color rgb="FF000000"/>
        <rFont val="Arial"/>
        <family val="2"/>
      </rPr>
      <t xml:space="preserve"> Compensación </t>
    </r>
    <r>
      <rPr>
        <sz val="14"/>
        <color rgb="FF000000"/>
        <rFont val="Arial"/>
        <family val="2"/>
      </rPr>
      <t xml:space="preserve"> </t>
    </r>
  </si>
  <si>
    <t>2.2.8.3.01</t>
  </si>
  <si>
    <t xml:space="preserve"> DEL 1RO. AL 31 DE ENERO 2026</t>
  </si>
  <si>
    <t>LIBRO DE GASTOS CODIFICADOS</t>
  </si>
  <si>
    <t>RESUMEN POR CUENTA DEL 1RO. AL 31 DE ENERO 2026</t>
  </si>
  <si>
    <t xml:space="preserve">TOTAL EJECUTADO EN EL MES DE ENERO 2026.  CTA. FONDO REP. DE ANTICIPOS FINANCIEROS. </t>
  </si>
  <si>
    <t xml:space="preserve">LIBRO BANCO DE RESERVAS </t>
  </si>
  <si>
    <t>RESUMEN POR CUENTAS DEL 1RO. AL 31 DE ENERO 2026</t>
  </si>
  <si>
    <t xml:space="preserve"> DEL 1RO. AL 31 DE ENERO  2026</t>
  </si>
  <si>
    <t>RESUMEN POR CUENTA DEL 1RO. AL 31 DE ENERO2026</t>
  </si>
  <si>
    <t>TOTAL EJECUTADO EN EL MES DE ENERO 2026.  CTA. COLERA PORCINA CLASICA  "PPC"</t>
  </si>
  <si>
    <t>TOTAL EJECUTADO EN EL MES DE ENERO 2026.  CTA. SANIDAD ANIMAL Y EXTENSION</t>
  </si>
  <si>
    <t>TOTAL GASTOS Y APLICACIONES
FINANCIERAS, ENERO 2026</t>
  </si>
  <si>
    <t>Enero, 2026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</si>
  <si>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</si>
  <si>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</si>
  <si>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</si>
  <si>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</si>
  <si>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</si>
  <si>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</si>
  <si>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</si>
  <si>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</si>
  <si>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</si>
  <si>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</si>
  <si>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</si>
  <si>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</si>
  <si>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</si>
  <si>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</si>
  <si>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</si>
  <si>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</si>
  <si>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</si>
  <si>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</si>
  <si>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</si>
  <si>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</si>
  <si>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</si>
  <si>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</si>
  <si>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</si>
  <si>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</si>
  <si>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</si>
  <si>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</si>
  <si>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</si>
  <si>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</si>
  <si>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</si>
  <si>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</si>
  <si>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</si>
  <si>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</si>
  <si>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</si>
  <si>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</si>
  <si>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</si>
  <si>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Transferencias corrientes a asociaciones sin fines de lucro y partidos políticos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</si>
  <si>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</si>
  <si>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</si>
  <si>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</si>
  <si>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</si>
  <si>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</si>
  <si>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</si>
  <si>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</si>
  <si>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</si>
  <si>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</si>
  <si>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Objetos de valor</t>
  </si>
  <si>
    <t>Obras para edificación no residencial</t>
  </si>
  <si>
    <t>BALANCE INICIAL AL 01 DE ENERO  2026</t>
  </si>
  <si>
    <t>4524000039086</t>
  </si>
  <si>
    <t>TRANSFERENCIA ACH DE PAGO ANALISIS DE SANGRIAS 2 36</t>
  </si>
  <si>
    <t>PAGOS ACH CTA CTE PAGO ANALISIS DE SANGRIAS 2 36 816       -CENTRAL ROMANA C</t>
  </si>
  <si>
    <t>241017439014</t>
  </si>
  <si>
    <t>TRANSFERENCIA DE BRAYANT MIGUEL SANCHEZ VA</t>
  </si>
  <si>
    <t xml:space="preserve"> PAGO DE MULTA ANTONIO</t>
  </si>
  <si>
    <t>241016527168</t>
  </si>
  <si>
    <t>TRANSFERENCIA DE PRIMITIVO  LOPEZ</t>
  </si>
  <si>
    <t>4524000054069</t>
  </si>
  <si>
    <t>TRANSFERENCIA ACH DE PAGO POR SERVICIOS DE INSPECCI</t>
  </si>
  <si>
    <t>PAGOS ACH CTA CTE PAGO POR SERVICIOS DE INSPECCI 14756     -ROMANA PORT AGEN</t>
  </si>
  <si>
    <t>241013281910</t>
  </si>
  <si>
    <t>TRANSFERENCIA DE CARLOS JOEL RAMOS SALVADO</t>
  </si>
  <si>
    <t>241012771363</t>
  </si>
  <si>
    <t>TRANSFERENCIA DE JOAN ALEXANDER BLAS BONIL</t>
  </si>
  <si>
    <t>241011912895</t>
  </si>
  <si>
    <t>TRANSFERENCIA DE JESUS RAFAEL VASQUEZ SARM</t>
  </si>
  <si>
    <t>260107003520010202</t>
  </si>
  <si>
    <t>DEPOSITO</t>
  </si>
  <si>
    <t>41541348710</t>
  </si>
  <si>
    <t>TRANSFERENCIA VIA TPAGO</t>
  </si>
  <si>
    <t xml:space="preserve">TRANSFERENCIA VIA TPAGO  </t>
  </si>
  <si>
    <t>241021264613</t>
  </si>
  <si>
    <t>TRANSFERENCIA DE LUISANNA  ROBLES RODRIGUE</t>
  </si>
  <si>
    <t xml:space="preserve"> LUIS ROBLES</t>
  </si>
  <si>
    <t>41538884218</t>
  </si>
  <si>
    <t>TRANSFERENCIA DE GANADERIA VILLA SOL SRL</t>
  </si>
  <si>
    <t>241019808574</t>
  </si>
  <si>
    <t>TRANSFERENCIA DE GRECIA  BRITO RONDON</t>
  </si>
  <si>
    <t>4524000037740</t>
  </si>
  <si>
    <t>TRANSFERENCIA ACH DE CR A CTA  DE VIAMAR C POR A</t>
  </si>
  <si>
    <t>PAGOS ACH CTA CTE CR A CTA  DE VIAMAR C POR A 115       -IBANKING</t>
  </si>
  <si>
    <t>260108003520110216</t>
  </si>
  <si>
    <t>241030803285</t>
  </si>
  <si>
    <t>TRANSFERENCIA DE LEOCARDY LESANDRA ORTEGA</t>
  </si>
  <si>
    <t>PAGO SALKENDY</t>
  </si>
  <si>
    <t>41549456294</t>
  </si>
  <si>
    <t>0501007344</t>
  </si>
  <si>
    <t xml:space="preserve">0501007344 DEPOSITO REFERENCIADO </t>
  </si>
  <si>
    <t>260109002480150234</t>
  </si>
  <si>
    <t>241027245427</t>
  </si>
  <si>
    <t>TRANSFERENCIA DE JENNIFER  LOPEZ REYES</t>
  </si>
  <si>
    <t xml:space="preserve">  MULTA</t>
  </si>
  <si>
    <t>41567487214</t>
  </si>
  <si>
    <t>0501000391</t>
  </si>
  <si>
    <t xml:space="preserve">0501000391 DEPOSITO REFERENCIADO </t>
  </si>
  <si>
    <t>241054410013</t>
  </si>
  <si>
    <t>TRANSFERENCIA DE CESAR ANTONIO LOPEZ CAPEL</t>
  </si>
  <si>
    <t xml:space="preserve">  MULTA CERDO</t>
  </si>
  <si>
    <t>241053839816</t>
  </si>
  <si>
    <t>TRANSFERENCIA DE EDWARD MIGUEL PAULINO CAS</t>
  </si>
  <si>
    <t>260113003520040121</t>
  </si>
  <si>
    <t>241060336685</t>
  </si>
  <si>
    <t>TRANSFERENCIA DE EVELINA DELCARMEN GUTIERR</t>
  </si>
  <si>
    <t>241056732642</t>
  </si>
  <si>
    <t>TRANSFERENCIA DE CARLOS DANIEL DOMINGUEZ R</t>
  </si>
  <si>
    <t xml:space="preserve">  TRANCITAL SIN DOCUMENTACION</t>
  </si>
  <si>
    <t>260114009300020414</t>
  </si>
  <si>
    <t>41592999829</t>
  </si>
  <si>
    <t>0530002061</t>
  </si>
  <si>
    <t xml:space="preserve">0530002061 DEPOSITO REFERENCIADO </t>
  </si>
  <si>
    <t>4524000053962</t>
  </si>
  <si>
    <t>TRANSFERENCIA ACH DE MENDOZA ESPAILLA</t>
  </si>
  <si>
    <t>PAGOS ACH CTA CTE MENDOZA ESPAILLA 0003111696-MENDOZA ESPAILLA</t>
  </si>
  <si>
    <t>202260093441787</t>
  </si>
  <si>
    <t>CR TRANSFERENCIA A CTA CTE</t>
  </si>
  <si>
    <t>202W 2600547473 AUTO PINTURA GUZMAN S R L\/RFB</t>
  </si>
  <si>
    <t>241065329044</t>
  </si>
  <si>
    <t>TRANSFERENCIA DE KEURY FERMIN SOSA CABRERA</t>
  </si>
  <si>
    <t>241064482661</t>
  </si>
  <si>
    <t>TRANSFERENCIA DE ESFRAILIN  REYES DE SENA</t>
  </si>
  <si>
    <t xml:space="preserve">  PAGO ARIEL</t>
  </si>
  <si>
    <t>260115003520080186</t>
  </si>
  <si>
    <t>241077683335</t>
  </si>
  <si>
    <t>TRANSFERENCIA DE FRANK FELIX REYNOSO CUETO</t>
  </si>
  <si>
    <t>241074758940</t>
  </si>
  <si>
    <t>TRANSFERENCIA DE ANA VALENTINA HIRALDO DIA</t>
  </si>
  <si>
    <t>260116003520120382</t>
  </si>
  <si>
    <t>241096692437</t>
  </si>
  <si>
    <t>TRANSFERENCIA DE DILEIVI  RODRIGUEZ HICIAN</t>
  </si>
  <si>
    <t>4524000034231</t>
  </si>
  <si>
    <t>TRANSFERENCIA ACH DE NOBLE GONZALEZ   PAPO DE MULTA</t>
  </si>
  <si>
    <t>PAGOS ACH CTA CTE NOBLE GONZALEZ   PAPO DE MULTA 0002033951-NOBLE GONZALEZ</t>
  </si>
  <si>
    <t>260119007400050449</t>
  </si>
  <si>
    <t>DEPOSITO CK</t>
  </si>
  <si>
    <t>241091021412</t>
  </si>
  <si>
    <t>TRANSFERENCIA DE LINO ANDRES HEREDIA</t>
  </si>
  <si>
    <t>PAGO DE MULTA</t>
  </si>
  <si>
    <t>241086632049</t>
  </si>
  <si>
    <t>TRANSFERENCIA DE RAMON  DE LA CRUZ RODRIGU</t>
  </si>
  <si>
    <t>PAGO DE MULTA DE CABALLO</t>
  </si>
  <si>
    <t>241083270995</t>
  </si>
  <si>
    <t>TRANSFERENCIA DE KIRSI MASSIEL CRUZ GUZMAN</t>
  </si>
  <si>
    <t>241081145990</t>
  </si>
  <si>
    <t>TRANSFERENCIA DE FERNANDO JOEL RODRIGUEZ R</t>
  </si>
  <si>
    <t>0102491127 D PARTE DEL SR CHU</t>
  </si>
  <si>
    <t>260119000740020087</t>
  </si>
  <si>
    <t>DEPOSITO- RIGOBERTO CANOT ALMONTE</t>
  </si>
  <si>
    <t xml:space="preserve">RIGOBERTO CANOT ALMONTE  </t>
  </si>
  <si>
    <t>241080136267</t>
  </si>
  <si>
    <t>TRANSFERENCIA DE HAMLET ZEDIER OZORIA</t>
  </si>
  <si>
    <t>241079934231</t>
  </si>
  <si>
    <t>TRANSFERENCIA DE HECTOR DAVID CUETO SANTAN</t>
  </si>
  <si>
    <t>PAGO DE MULTA RAFAEL FIGUEROA</t>
  </si>
  <si>
    <t>260119003520110297</t>
  </si>
  <si>
    <t>260119005380021153</t>
  </si>
  <si>
    <t>241092206468</t>
  </si>
  <si>
    <t>TRANSFERENCIA DE DANIA  MOTA PAREDES</t>
  </si>
  <si>
    <t>DANIA MOTA</t>
  </si>
  <si>
    <t>4524000030312</t>
  </si>
  <si>
    <t>TRANSFERENCIA ACH DE PAGO POR SERVICIO BRINDADO EN</t>
  </si>
  <si>
    <t>PAGOS ACH CTA CTE PAGO POR SERVICIO BRINDADO EN 14756     -ROMANA PORT AGEN</t>
  </si>
  <si>
    <t>241099315737</t>
  </si>
  <si>
    <t>TRANSFERENCIA DE KENNY JIANCARLOS REYES PO</t>
  </si>
  <si>
    <t>CARLOS AQUINO</t>
  </si>
  <si>
    <t>41624599692</t>
  </si>
  <si>
    <t>0522003799</t>
  </si>
  <si>
    <t xml:space="preserve">0522003799 DEPOSITO REFERENCIADO </t>
  </si>
  <si>
    <t>260120003520080188</t>
  </si>
  <si>
    <t>CONSORCIO DE TARJETAS DOMINICANAS, S.A.</t>
  </si>
  <si>
    <t>PAGO FACTURA No .E450000000783,  POR  ADQUISICION DE PEAJES PASO RAPIDO PARA VEHICULOS DE ESTA DIRECCION GENERAL DE GANADERIA SEGUN ANEXOS.</t>
  </si>
  <si>
    <t>241117794192</t>
  </si>
  <si>
    <t>TRANSFERENCIA DE RODOLFO ANTONIO GOMEZ FER</t>
  </si>
  <si>
    <t>241117454474</t>
  </si>
  <si>
    <t>TRANSFERENCIA DE STHEFANIA  TAVERAS RUIZ</t>
  </si>
  <si>
    <t>41642028455</t>
  </si>
  <si>
    <t>XK56YJPG</t>
  </si>
  <si>
    <t xml:space="preserve">XK56YJPG  </t>
  </si>
  <si>
    <t>241112278824</t>
  </si>
  <si>
    <t>TRANSFERENCIA DE RAONEL DE JESUS TIBURSIO</t>
  </si>
  <si>
    <t>2 VECERRO, MULTA</t>
  </si>
  <si>
    <t>241114736475</t>
  </si>
  <si>
    <t>TRANSFERENCIA DE JULIO ANDRES CEDEµO TORRE</t>
  </si>
  <si>
    <t>AMADO ABREU PACHE</t>
  </si>
  <si>
    <t>JUAN MANUEL MOLINA MOLINA</t>
  </si>
  <si>
    <t>APERTURA FONCO CAJA CHICA TRANSPORTACION AÑO 2026, OFICIO ORIGINAL SOLICITUD APERTURA, COPIA OFICIO LID. ANT., CED. CUSTODIO COPIA CK016097 APERTURA 2025.</t>
  </si>
  <si>
    <t>241125263138</t>
  </si>
  <si>
    <t>TRANSFERENCIA DE ROBERTO  RODRIGUEZ ESTREL</t>
  </si>
  <si>
    <t>PAGO MULTA ROBERTO RODRIGUEZ</t>
  </si>
  <si>
    <t>260127003520020356</t>
  </si>
  <si>
    <t>260127003520020349</t>
  </si>
  <si>
    <t>4524000030930</t>
  </si>
  <si>
    <t>TRANSFERENCIA ACH DE CR A CTA  DE LUIS EMILIO FUENT</t>
  </si>
  <si>
    <t>PAGOS ACH CTA CTE CR A CTA  DE LUIS EMILIO FUENT 115       -IBANKING</t>
  </si>
  <si>
    <t>241132005544</t>
  </si>
  <si>
    <t>TRANSFERENCIA DE AUDIN MISAGNABEL SEVERINO</t>
  </si>
  <si>
    <t>PGO DE MULTA, FALTA DE GUA DE</t>
  </si>
  <si>
    <t>241130653717</t>
  </si>
  <si>
    <t>TRANSFERENCIA DE EDWIN SALOMON POLANCO ARV</t>
  </si>
  <si>
    <t>MULTA</t>
  </si>
  <si>
    <t>241129314489</t>
  </si>
  <si>
    <t>TRANSFERENCIA DE JOSE REYNALDO BAEZ</t>
  </si>
  <si>
    <t>241129125997</t>
  </si>
  <si>
    <t>TRANSFERENCIA DE HAMLERT  RODRIGUEZ FERNAN</t>
  </si>
  <si>
    <t>PAGO DE MULTA MULO VENCIMIENTO</t>
  </si>
  <si>
    <t>41689555887</t>
  </si>
  <si>
    <t>0530002853</t>
  </si>
  <si>
    <t xml:space="preserve">0530002853 DEPOSITO REFERENCIADO </t>
  </si>
  <si>
    <t>260128000740070505</t>
  </si>
  <si>
    <t>DEPOSITO- JOSE DE LA CRUZ CABRERA</t>
  </si>
  <si>
    <t>JOSE DE LA CRUZ CABRERA 03800165890 .</t>
  </si>
  <si>
    <t>41685120261</t>
  </si>
  <si>
    <t>TRANSFERENCIA DE FARMACIA SOSA ZORRILLA SR</t>
  </si>
  <si>
    <t>POR TRANSITAR SIN DOCUMENTO</t>
  </si>
  <si>
    <t>241155982615</t>
  </si>
  <si>
    <t>TRANSFERENCIA DE MIGUEL ANGEL SANTANA CAST</t>
  </si>
  <si>
    <t>PAGO DE MULTA D UNRECION GENER</t>
  </si>
  <si>
    <t>260128003520110699</t>
  </si>
  <si>
    <t>241170868151</t>
  </si>
  <si>
    <t>TRANSFERENCIA DE SOR BENANCIAEUSEBIA MOREN</t>
  </si>
  <si>
    <t>JOSE MANUEL RIVAS</t>
  </si>
  <si>
    <t>260129003520010186</t>
  </si>
  <si>
    <t>241165791332</t>
  </si>
  <si>
    <t>TRANSFERENCIA DE ALVARO LEONEL HIDALGO</t>
  </si>
  <si>
    <t>PAGO DE MULTA POR FALTA DE DOC</t>
  </si>
  <si>
    <t>260129002700070131</t>
  </si>
  <si>
    <t>241166403785</t>
  </si>
  <si>
    <t>TRANSFERENCIA DE PEDRO PABLO DE MARCHENA P</t>
  </si>
  <si>
    <t>FORMULARIO DE ANEMIA EQUINA</t>
  </si>
  <si>
    <t>TRANSF 076</t>
  </si>
  <si>
    <t>CUENTA NOMINA ELECTRONICA O DIRECCION GENERAL DE GANADERIA</t>
  </si>
  <si>
    <t xml:space="preserve">PAGO VIATICOS Y ALOJAMIENTOS AL PERSONAL QUE CUBRIRA LA INAUGURACION Y TRABAJOS DEL STAND DE DIGEGA EN EL MARCO DE LA FERIA EXPO MONTAÑA 2026, SANTIAGO RODRIGUEZ DESDE EL 28 AL 1 DE FEB. </t>
  </si>
  <si>
    <t>EDISON ARMANDO VLADIMIR SANCHEZ SOSA</t>
  </si>
  <si>
    <t xml:space="preserve"> CHEQUE LIQUIDABLE A NOMBRE DR. EDISON A. SANCHEZ SOSA, CED. No. 001-0772194-6,  PARA GASTOS OPERACIONALES DE LA CAMPAÑA CONTRA  LA PESTE PORCINA AFRICANA  (PPA),  EN LA REGIONAL PECUARIA CENTRAL.</t>
  </si>
  <si>
    <t>241174888318</t>
  </si>
  <si>
    <t>TRANSFERENCIA DE MARIA IRIS SANCHEZ DE ENC</t>
  </si>
  <si>
    <t>PAGO POR TRANSISTAR UN TORO SI</t>
  </si>
  <si>
    <t>241174650064</t>
  </si>
  <si>
    <t>TRANSFERENCIA DE SAIRA SHERIL ABREU GUTIER</t>
  </si>
  <si>
    <t>241175415513</t>
  </si>
  <si>
    <t>TRANSFERENCIA DE ANGELA YADIRA ROBERTS ROB</t>
  </si>
  <si>
    <t>DRA ROBERTS PAGO INFORME ENERO</t>
  </si>
  <si>
    <t>260130003520080527</t>
  </si>
  <si>
    <t>241180922722</t>
  </si>
  <si>
    <t>TRANSFERENCIA DE NORMA  HERNANDEZ RODRIGUE</t>
  </si>
  <si>
    <t>NORMA HERNANDEZ INFORME DEL ME</t>
  </si>
  <si>
    <t>241174944488</t>
  </si>
  <si>
    <t>TRANSFERENCIA DE ANEFRI ESTHER ROSARIO JER</t>
  </si>
  <si>
    <t>WILLIAMS ABREU</t>
  </si>
  <si>
    <t>CARGOS Y COMISIONES BANCARIOS</t>
  </si>
  <si>
    <t>BALANCE CONCILIADO AL 31 DE ENERO 2026</t>
  </si>
  <si>
    <t>2.3.9.7.01</t>
  </si>
  <si>
    <t>CARGOS Y COMISIONES BANCARIOS DEL MES DE ENERO 2026.</t>
  </si>
  <si>
    <t>BALANCE CONCILIADO AL 31 DE DIC. 2025</t>
  </si>
  <si>
    <t xml:space="preserve">BALANCE INICIAL AL 01 DE  ENERO 2026 </t>
  </si>
  <si>
    <t>4524000000002</t>
  </si>
  <si>
    <t>PAGOS SUPLIDORES</t>
  </si>
  <si>
    <t>PAGOS SUPLIDORES CTA DEB: 2400165127     DE:DIR 424002029</t>
  </si>
  <si>
    <t>4524000000001</t>
  </si>
  <si>
    <t>4524000054003</t>
  </si>
  <si>
    <t>TRANSFERENCIA ACH DE DIRECCION GENERA</t>
  </si>
  <si>
    <t>PAGOS ACH CTA CTE DIRECCION GENERA 0000936878-DIRECCION GENERA</t>
  </si>
  <si>
    <t>4524000051913</t>
  </si>
  <si>
    <t>TRANSFERENCIA ACH DE CR A CTA  DE DIRECCION GENERAL</t>
  </si>
  <si>
    <t>PAGOS ACH CTA CTE CR A CTA  DE DIRECCION GENERAL 115       -IBANKING</t>
  </si>
  <si>
    <t>4524000051899</t>
  </si>
  <si>
    <t>4524000051862</t>
  </si>
  <si>
    <t>260102000120070222</t>
  </si>
  <si>
    <t>202260092389578</t>
  </si>
  <si>
    <t>202W 2600035548 DIRRECION GENERAL DE ADUANAS\</t>
  </si>
  <si>
    <t>4524000030963</t>
  </si>
  <si>
    <t>260106002930030645</t>
  </si>
  <si>
    <t>DEPOSITO- SANGRIA 237</t>
  </si>
  <si>
    <t xml:space="preserve">SANGRIA 237  </t>
  </si>
  <si>
    <t>260106005090070409</t>
  </si>
  <si>
    <t>4524000061477</t>
  </si>
  <si>
    <t>4524000061475</t>
  </si>
  <si>
    <t>202260092656606</t>
  </si>
  <si>
    <t>202W 2600164520 DIRRECION GENERAL DE ADUANAS\</t>
  </si>
  <si>
    <t>4524000054537</t>
  </si>
  <si>
    <t>4524000053544</t>
  </si>
  <si>
    <t>202260092737818</t>
  </si>
  <si>
    <t>202W 2600203940 DGA\</t>
  </si>
  <si>
    <t>4524000000003</t>
  </si>
  <si>
    <t>4524000036870</t>
  </si>
  <si>
    <t>TRANSFERENCIA ACH DE TRANSFERENCIA ACH DESDE PROMER</t>
  </si>
  <si>
    <t>PAGOS ACH CTA CTE TRANSFERENCIA ACH DESDE PROMER 101117842 -INTERNET</t>
  </si>
  <si>
    <t>4524000033601</t>
  </si>
  <si>
    <t>4524000033589</t>
  </si>
  <si>
    <t>4524000033569</t>
  </si>
  <si>
    <t>4524000033503</t>
  </si>
  <si>
    <t>241013944881</t>
  </si>
  <si>
    <t>TRANSFERENCIA DE LUIGI  SBRIZ ZEITUN</t>
  </si>
  <si>
    <t>CUARENTENA JUAN JIMNEZ</t>
  </si>
  <si>
    <t>241021914456</t>
  </si>
  <si>
    <t>TRANSFERENCIA DE JORGE LUIS ROSARIO MEJIA</t>
  </si>
  <si>
    <t>4524000054006</t>
  </si>
  <si>
    <t>TRANSFERENCIA ACH DE 0061770003</t>
  </si>
  <si>
    <t>PAGOS ACH CTA CTE 0061770003 0000061770-AVIANCA</t>
  </si>
  <si>
    <t>4524000056151</t>
  </si>
  <si>
    <t>202260092823308</t>
  </si>
  <si>
    <t>202W 2600245472 DGA\</t>
  </si>
  <si>
    <t>4524000058079</t>
  </si>
  <si>
    <t>4524000055077</t>
  </si>
  <si>
    <t>260109003580020288</t>
  </si>
  <si>
    <t>4524000034146</t>
  </si>
  <si>
    <t>4524000030899</t>
  </si>
  <si>
    <t>TRANSFERENCIA ACH DE PAGO A SUPLIDORES ENERO 2026</t>
  </si>
  <si>
    <t>PAGOS ACH CTA CTE PAGO A SUPLIDORES ENERO 2026 16248     -SKY HIGH AVIATIO</t>
  </si>
  <si>
    <t>4524000056058</t>
  </si>
  <si>
    <t>TRANSFERENCIA ACH DE 0061084002**12-25SDQSAN/202512</t>
  </si>
  <si>
    <t>PAGOS ACH CTA CTE 0061084002**12-25SDQSAN/202512 0000061084-JET BLUE AIRWAYS</t>
  </si>
  <si>
    <t>4524000059056</t>
  </si>
  <si>
    <t>4524000055009</t>
  </si>
  <si>
    <t>202260093135115</t>
  </si>
  <si>
    <t>202W 2600398379 DIRRECION GENERAL DE ADUANAS\</t>
  </si>
  <si>
    <t>260112002640030164</t>
  </si>
  <si>
    <t>202260093121707</t>
  </si>
  <si>
    <t>202W 2600391837 DIRRECION GENERAL DE ADUANAS\</t>
  </si>
  <si>
    <t>4524000039553</t>
  </si>
  <si>
    <t>TRANSFERENCIA ACH DE 0061084002**12-25STISAN/202512</t>
  </si>
  <si>
    <t>PAGOS ACH CTA CTE 0061084002**12-25STISAN/202512 0000061084-JET BLUE AIRWAYS</t>
  </si>
  <si>
    <t>4524000037372</t>
  </si>
  <si>
    <t>4524000034619</t>
  </si>
  <si>
    <t>TRANSFERENCIA ACH DE FACTS  10 2025 11 2025</t>
  </si>
  <si>
    <t>PAGOS ACH CTA CTE FACTS  10 2025 11 2025 7398      -E T HEINSEN S A</t>
  </si>
  <si>
    <t>4524000034615</t>
  </si>
  <si>
    <t>TRANSFERENCIA ACH DE FACTURAS VARIAS</t>
  </si>
  <si>
    <t>PAGOS ACH CTA CTE FACTURAS VARIAS 7398      -E T HEINSEN S A</t>
  </si>
  <si>
    <t>4524000034200</t>
  </si>
  <si>
    <t>TRANSFERENCIA ACH DE SANIDAD ANIMAL LA ROMANA NOVIE</t>
  </si>
  <si>
    <t>PAGOS ACH CTA CTE SANIDAD ANIMAL LA ROMANA NOVIE 7398      -E T HEINSEN S A</t>
  </si>
  <si>
    <t>4524000052206</t>
  </si>
  <si>
    <t>4524000057697</t>
  </si>
  <si>
    <t>202260093197876</t>
  </si>
  <si>
    <t>202W 2600428088 DGA\</t>
  </si>
  <si>
    <t>241050180753</t>
  </si>
  <si>
    <t>TRANSFERENCIA DE SARA  VIZCAINO ALMONTE</t>
  </si>
  <si>
    <t>4524000034395</t>
  </si>
  <si>
    <t>TRANSFERENCIA ACH DE 0059090011</t>
  </si>
  <si>
    <t>PAGOS ACH CTA CTE 0059090011 0000059090-AMERICAN AIRLINE</t>
  </si>
  <si>
    <t>4524000034393</t>
  </si>
  <si>
    <t>4524000032152</t>
  </si>
  <si>
    <t>4524000032129</t>
  </si>
  <si>
    <t>4524000032406</t>
  </si>
  <si>
    <t>4524000053602</t>
  </si>
  <si>
    <t>4524000050441</t>
  </si>
  <si>
    <t>4524000059269</t>
  </si>
  <si>
    <t>TRANSFERENCIA ACH DE ARTICULOS DE PIE</t>
  </si>
  <si>
    <t>PAGOS ACH CTA CTE ARTICULOS DE PIE 0000889771-ARTICULOS DE PIE</t>
  </si>
  <si>
    <t>4524000035470</t>
  </si>
  <si>
    <t>TRANSFERENCIA ACH DE 0061293108**DIGEGADEC25</t>
  </si>
  <si>
    <t>PAGOS ACH CTA CTE 0061293108**DIGEGADEC25 0000061293-DELTA</t>
  </si>
  <si>
    <t>241067871071</t>
  </si>
  <si>
    <t>TRANSFERENCIA DE FRANCISCO  BERNABE CHALA</t>
  </si>
  <si>
    <t>PAGO DE MURTA PORFARTA DE PRUE</t>
  </si>
  <si>
    <t>4524000051738</t>
  </si>
  <si>
    <t>TRANSFERENCIA ACH DE 0061293108**STISEP25SA</t>
  </si>
  <si>
    <t>PAGOS ACH CTA CTE 0061293108**STISEP25SA 0000061293-DELTA</t>
  </si>
  <si>
    <t>4524000055456</t>
  </si>
  <si>
    <t>202260093396193</t>
  </si>
  <si>
    <t>202W 2600524765 DIRRECION GENERAL DE ADUANAS\</t>
  </si>
  <si>
    <t>4524000038947</t>
  </si>
  <si>
    <t>41600061556</t>
  </si>
  <si>
    <t>TRANSFERENCIA DE AGROPECUARIA CARPESA SRL</t>
  </si>
  <si>
    <t xml:space="preserve"> PAG MULTA SANIDAD</t>
  </si>
  <si>
    <t>4524000055014</t>
  </si>
  <si>
    <t>4524000053421</t>
  </si>
  <si>
    <t>4524000058724</t>
  </si>
  <si>
    <t>4524000057817</t>
  </si>
  <si>
    <t>TRANSFERENCIA ACH DE PAGO SANIDAD ANIMAL SDQ DICIEM</t>
  </si>
  <si>
    <t>PAGOS ACH CTA CTE PAGO SANIDAD ANIMAL SDQ DICIEM 7398      -E T HEINSEN S A</t>
  </si>
  <si>
    <t>4524000038324</t>
  </si>
  <si>
    <t>TRANSFERENCIA ACH DE CR A CTA  DE CARIPORTS SA</t>
  </si>
  <si>
    <t>PAGOS ACH CTA CTE CR A CTA  DE CARIPORTS SA 115       -IBANKING</t>
  </si>
  <si>
    <t>4524000038310</t>
  </si>
  <si>
    <t>4524000057260</t>
  </si>
  <si>
    <t>4524000052331</t>
  </si>
  <si>
    <t>202260093850625</t>
  </si>
  <si>
    <t>202W 2600750334 DIRRECION GENERAL DE ADUANAS\</t>
  </si>
  <si>
    <t>260119003800040509</t>
  </si>
  <si>
    <t>4524000030203</t>
  </si>
  <si>
    <t>TRANSFERENCIA ACH DE FACTURAS</t>
  </si>
  <si>
    <t>PAGOS ACH CTA CTE FACTURAS 7398      -E T HEINSEN S A</t>
  </si>
  <si>
    <t>241101102698</t>
  </si>
  <si>
    <t>TRANSFERENCIA DE ELIVEL  RAMIREZ GUTIERREZ</t>
  </si>
  <si>
    <t>4524000059562</t>
  </si>
  <si>
    <t>4524000052457</t>
  </si>
  <si>
    <t>202260093921418</t>
  </si>
  <si>
    <t>202W 2600785566 DIRRECION GENERAL DE ADUANAS\</t>
  </si>
  <si>
    <t>4524000038317</t>
  </si>
  <si>
    <t>TRANSFERENCIA ACH DE 0059988034**112025/20251130/C/</t>
  </si>
  <si>
    <t>PAGOS ACH CTA CTE 0059988034**112025/20251130/C/ 0000059988-COPA AIRLINES</t>
  </si>
  <si>
    <t>4524000036605</t>
  </si>
  <si>
    <t>4524000038979</t>
  </si>
  <si>
    <t>4524000038945</t>
  </si>
  <si>
    <t>241116786430</t>
  </si>
  <si>
    <t>TRANSFERENCIA DE LUIS ANTONIO MUESES MARTI</t>
  </si>
  <si>
    <t>4524000054075</t>
  </si>
  <si>
    <t>4524000054067</t>
  </si>
  <si>
    <t>4524000056641</t>
  </si>
  <si>
    <t>4524000051328</t>
  </si>
  <si>
    <t>TRANSFERENCIA ACH DE AGEPORT  FACT    VARIAS</t>
  </si>
  <si>
    <t>PAGOS ACH CTA CTE AGEPORT  FACT    VARIAS 7410      -AGENTES Y ESTIB</t>
  </si>
  <si>
    <t>202260094086392</t>
  </si>
  <si>
    <t>202W 2600865311 DIRRECION GENERAL DE ADUANAS\</t>
  </si>
  <si>
    <t>260122000120010110</t>
  </si>
  <si>
    <t>260122000120010107</t>
  </si>
  <si>
    <t>260122000120010102</t>
  </si>
  <si>
    <t>260122000120010099</t>
  </si>
  <si>
    <t>260122000120010096</t>
  </si>
  <si>
    <t>260122000120010091</t>
  </si>
  <si>
    <t>260122000120010088</t>
  </si>
  <si>
    <t>260122000120010085</t>
  </si>
  <si>
    <t>241111809579</t>
  </si>
  <si>
    <t>TRANSFERENCIA DE HARLEN  CRUZ JIMENEZ</t>
  </si>
  <si>
    <t>2 BR - JESUS VASQUEZ - DR. HCJ</t>
  </si>
  <si>
    <t>241112398150</t>
  </si>
  <si>
    <t>CUARENTENA COTORRA RAMONA LVA</t>
  </si>
  <si>
    <t>4524000050103</t>
  </si>
  <si>
    <t>202260094165429</t>
  </si>
  <si>
    <t>202W 2600902985 DIRRECION GENERAL DE ADUANAS\</t>
  </si>
  <si>
    <t>4524000035355</t>
  </si>
  <si>
    <t>TRANSFERENCIA ACH DE 0060571007**INVOICE NUMBER INV</t>
  </si>
  <si>
    <t>PAGOS ACH CTA CTE 0060571007**INVOICE NUMBER INV 0000060571-UNITED AIRLINES,</t>
  </si>
  <si>
    <t>4524000036399</t>
  </si>
  <si>
    <t>TRANSFERENCIA ACH DE AGENCIA MARITIMA</t>
  </si>
  <si>
    <t>PAGOS ACH CTA CTE AGENCIA MARITIMA 0000093711-AGENCIA MARITIMA</t>
  </si>
  <si>
    <t>202260094454116</t>
  </si>
  <si>
    <t>202W 2601044595 DGA\</t>
  </si>
  <si>
    <t>4524000057020</t>
  </si>
  <si>
    <t>4524000050452</t>
  </si>
  <si>
    <t>4524000056874</t>
  </si>
  <si>
    <t>202260094444594</t>
  </si>
  <si>
    <t>202W 2601040005 DIRRECION GENERAL DE ADUANAS\</t>
  </si>
  <si>
    <t>260127005590021042</t>
  </si>
  <si>
    <t>241148593104</t>
  </si>
  <si>
    <t>TRANSFERENCIA DE CARLOS JULIO RODRIGUEZ VE</t>
  </si>
  <si>
    <t>PAGO DE BRUCELOSIS DE STARLING</t>
  </si>
  <si>
    <t>4524000039016</t>
  </si>
  <si>
    <t>TRANSFERENCIA ACH DE 0061293108**SA112025</t>
  </si>
  <si>
    <t>PAGOS ACH CTA CTE 0061293108**SA112025 0000061293-DELTA</t>
  </si>
  <si>
    <t>4524000039004</t>
  </si>
  <si>
    <t>TRANSFERENCIA ACH DE 0061084002**12-25POPSAN/202512</t>
  </si>
  <si>
    <t>PAGOS ACH CTA CTE 0061084002**12-25POPSAN/202512 0000061084-JET BLUE AIRWAYS</t>
  </si>
  <si>
    <t>4524000031868</t>
  </si>
  <si>
    <t>4524000034145</t>
  </si>
  <si>
    <t>TRANSFERENCIA ACH DE DSANIDAD ANIMAL POP NOVIEMBRE</t>
  </si>
  <si>
    <t>PAGOS ACH CTA CTE DSANIDAD ANIMAL POP NOVIEMBRE 7398      -E T HEINSEN S A</t>
  </si>
  <si>
    <t>4524000037143</t>
  </si>
  <si>
    <t>TRANSFERENCIA ACH DE AGENCIAS NAVIERA</t>
  </si>
  <si>
    <t>PAGOS ACH CTA CTE AGENCIAS NAVIERA 0000289523-AGENCIAS NAVIERA</t>
  </si>
  <si>
    <t>260127001510070023</t>
  </si>
  <si>
    <t>202260094333304</t>
  </si>
  <si>
    <t>202W 2600986486 RONI ANTONIO ALMONTE BERIGUETE</t>
  </si>
  <si>
    <t>260128000610070437</t>
  </si>
  <si>
    <t>DEPOSITO- CUARENTENA ANIMAL DAJABON</t>
  </si>
  <si>
    <t xml:space="preserve">CUARENTENA ANIMAL DAJABON  </t>
  </si>
  <si>
    <t>4524000057675</t>
  </si>
  <si>
    <t>TRANSFERENCIA ACH DE 0061293108**POPNOV25SA</t>
  </si>
  <si>
    <t>PAGOS ACH CTA CTE 0061293108**POPNOV25SA 0000061293-DELTA</t>
  </si>
  <si>
    <t>4524000057516</t>
  </si>
  <si>
    <t>41683453842</t>
  </si>
  <si>
    <t>TRANSFERENCIA DE AIR EUROPA LINEAS AEREAS</t>
  </si>
  <si>
    <t>AIR EUROPA DEPTO SANIDAD ANIMA</t>
  </si>
  <si>
    <t>4524000034889</t>
  </si>
  <si>
    <t>4524000035638</t>
  </si>
  <si>
    <t>4524000035581</t>
  </si>
  <si>
    <t>4524000035562</t>
  </si>
  <si>
    <t>4524000038098</t>
  </si>
  <si>
    <t>PAGO NOMINA COMPENSACION (VUCE) A ENCARGADOS E INSPECTORES QUE LABORAN EN LOS PUERTOS Y AEROPUERTOS DEL PAIS, CORRESP. AL MES DE NOVIEMBRE 2025. SEGUN ANEXOS.</t>
  </si>
  <si>
    <t xml:space="preserve"> PAGO DE LA RETENCION DEL ISR DE LA NOMINA COMPENSACION (VUCE) A ENCARGADOS E INSPECTORES QUE LABORAN EN LOS PUERTOS Y AEROPUERTOS DEL PAIS, CORRESP. AL MES DE NOVIEMBRE 2025. SEGUN ANEXOS.</t>
  </si>
  <si>
    <t>4524000052832</t>
  </si>
  <si>
    <t>4524000052831</t>
  </si>
  <si>
    <t>4524000059514</t>
  </si>
  <si>
    <t>4524000054280</t>
  </si>
  <si>
    <t>4524000050130</t>
  </si>
  <si>
    <t>202260094613535</t>
  </si>
  <si>
    <t>202W 2601120038 DIRRECION GENERAL DE ADUANAS\</t>
  </si>
  <si>
    <t>260129000920060116</t>
  </si>
  <si>
    <t>4524000030201</t>
  </si>
  <si>
    <t>TRANSFERENCIA ACH DE 0061460012**1225-PUJ-DIGEGA/20</t>
  </si>
  <si>
    <t>PAGOS ACH CTA CTE 0061460012**1225-PUJ-DIGEGA/20 0000061460-SPIRIT AIRLINES</t>
  </si>
  <si>
    <t>4524000035453</t>
  </si>
  <si>
    <t>241165348445</t>
  </si>
  <si>
    <t>TRANSFERENCIA DE LEDENNY ELIZABETH MARTINE</t>
  </si>
  <si>
    <t xml:space="preserve"> PAGO DE 393 SANGRAS</t>
  </si>
  <si>
    <t>4524000051340</t>
  </si>
  <si>
    <t>4524000058404</t>
  </si>
  <si>
    <t>241177183773</t>
  </si>
  <si>
    <t>DR. HARLEN CRUZ - 22 BR - WILY</t>
  </si>
  <si>
    <t>202260094745185</t>
  </si>
  <si>
    <t>202W 2601184552 DIRRECION GENERAL DE ADUANAS\</t>
  </si>
  <si>
    <t>4524000033940</t>
  </si>
  <si>
    <t>TRANSFERENCIA ACH DE PEREZ   CIA DOMI</t>
  </si>
  <si>
    <t>PAGOS ACH CTA CTE PEREZ   CIA DOMI 0000562098-PEREZ   CIA DOMI</t>
  </si>
  <si>
    <t>CARGOS Y COMISIONES BANCARIAS,  MES ENERO  2026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</si>
  <si>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</si>
  <si>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</si>
  <si>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</si>
  <si>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</si>
  <si>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</si>
  <si>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AL 31 DE ENERO 2026</t>
  </si>
  <si>
    <t>BALANCE SEGÚN BANCO AL 31 DE ENERO 2026</t>
  </si>
  <si>
    <t>RD$</t>
  </si>
  <si>
    <t>Menos: Cheques en Transito</t>
  </si>
  <si>
    <t>BALANCE CONCILIADO SEGÚN BANCO AL 31/01/2026</t>
  </si>
  <si>
    <t>Balance Conciliado en libro al 31 de Diciembre 2025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</si>
  <si>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</si>
  <si>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</si>
  <si>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</si>
  <si>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</si>
  <si>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</si>
  <si>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</si>
  <si>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</si>
  <si>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31/01/2026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</si>
  <si>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</si>
  <si>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</si>
  <si>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</si>
  <si>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</si>
  <si>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</si>
  <si>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</si>
  <si>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BALANCE INICIAL AL 01/01/2026</t>
  </si>
  <si>
    <t>TRANSF 074</t>
  </si>
  <si>
    <t xml:space="preserve">CUENTA NOMINA ELECTRONICA O DIRECCION GENERAL DE GANADERIA                                                                                                                                                            </t>
  </si>
  <si>
    <t>PAGO VIATICOS Y ALOJAMIENTO PARA EL PERSONAL QUE CUBRIRAN LA ACTIVIDAD DE CAP. DE BUENAS PRACTICAS DE MANUFACTURA , QUE SERA IMPARTTIDA POR LOS TECNICOS DE NOPROLAC DESDE EL 22 AL 23 DE FEB. 2026.</t>
  </si>
  <si>
    <t>TRANSF 075</t>
  </si>
  <si>
    <t xml:space="preserve">PAGO VIATICOS AL PERSONAL QUE CUBRIRA LA ACTIVIDAD DE CAPACITACION DE BUENAS PRACTICAS DE MANUFACTURA, QUE SERA IMPARTIDA POR LOS TECNICOS DE NOPROLAC DESDE 03 AL 04 DE FEBRERO 2026
</t>
  </si>
  <si>
    <t>BALANCE CONCILIADO AL 31/01/2026</t>
  </si>
  <si>
    <t>COMISIONES Y CARGOS BANCARIOS ENERO 2026</t>
  </si>
  <si>
    <t>TOTAL GENERAL GASTOS DEL MES DE ENERO 2026.</t>
  </si>
  <si>
    <t>COMISIONES Y CARGOS BANCARIOSDEL MES DE ENERO 2026</t>
  </si>
  <si>
    <t>TOTAL BCES. CONCILIADOS AL 31/01/2026</t>
  </si>
  <si>
    <t>TOTAL EGRESOS DEL MES DE ENERO 2026</t>
  </si>
  <si>
    <r>
      <t>CTA. NOMINA ELECTRONICA (</t>
    </r>
    <r>
      <rPr>
        <sz val="14"/>
        <color rgb="FF333333"/>
        <rFont val="Arial"/>
        <family val="2"/>
      </rPr>
      <t>CARGOS Y COMISIONES BANCARIAS</t>
    </r>
    <r>
      <rPr>
        <sz val="14"/>
        <color indexed="63"/>
        <rFont val="Arial"/>
        <family val="2"/>
      </rPr>
      <t>)</t>
    </r>
  </si>
  <si>
    <t xml:space="preserve"> DEL 1RO. AL 31  DE  ENERO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</si>
</sst>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1" formatCode="#,##0.00;[Red]#,##0.00"/>
    <numFmt numFmtId="174" formatCode="_(* #,##0.0_);_(* \(#,##0.0\);_(* &quot;-&quot;??_);_(@_)"/>
  </numFmts>
  <fonts count="1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b/>
      <sz val="14"/>
      <color rgb="FFFF00FF"/>
      <name val="Arial"/>
      <family val="2"/>
    </font>
    <font>
      <sz val="12"/>
      <color theme="1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sz val="14"/>
      <color rgb="FF000000"/>
      <name val="Arial"/>
      <family val="2"/>
    </font>
    <font>
      <sz val="10"/>
      <color theme="1"/>
      <name val="Arial"/>
      <family val="2"/>
    </font>
    <font>
      <b/>
      <sz val="14"/>
      <color theme="1"/>
      <name val="Cambria"/>
      <family val="1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sz val="16"/>
      <name val="Arial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u val="singleAccounting"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Century Gothic"/>
      <family val="2"/>
    </font>
    <font>
      <b/>
      <sz val="16"/>
      <color rgb="FF000000"/>
      <name val="Century Gothic"/>
      <family val="2"/>
    </font>
    <font>
      <b/>
      <sz val="10"/>
      <color theme="3" tint="-0.499984740745262"/>
      <name val="Cambria"/>
      <family val="1"/>
      <scheme val="major"/>
    </font>
    <font>
      <b/>
      <sz val="14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color theme="1"/>
      <name val="Arial"/>
      <family val="2"/>
    </font>
    <font>
      <b/>
      <u/>
      <sz val="10"/>
      <color theme="1"/>
      <name val="Cambria"/>
      <family val="1"/>
      <scheme val="major"/>
    </font>
    <font>
      <sz val="14"/>
      <color indexed="63"/>
      <name val="Arial"/>
      <family val="2"/>
    </font>
    <font>
      <b/>
      <sz val="14"/>
      <color indexed="63"/>
      <name val="Arial"/>
      <family val="2"/>
    </font>
    <font>
      <sz val="14"/>
      <color rgb="FF33333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43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7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4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78" fillId="0" borderId="0" xfId="7" applyFont="1"/>
    <xf numFmtId="0" fontId="32" fillId="25" borderId="0" xfId="7" applyFont="1" applyFill="1"/>
    <xf numFmtId="0" fontId="75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1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4" fillId="0" borderId="0" xfId="7" applyFont="1" applyAlignment="1">
      <alignment horizontal="left"/>
    </xf>
    <xf numFmtId="0" fontId="21" fillId="0" borderId="0" xfId="0" applyFont="1"/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86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86" fillId="0" borderId="33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87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0" fontId="36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43" fontId="24" fillId="0" borderId="0" xfId="2" applyFont="1" applyFill="1" applyBorder="1" applyAlignment="1">
      <alignment horizontal="center"/>
    </xf>
    <xf numFmtId="49" fontId="57" fillId="0" borderId="0" xfId="7" applyNumberFormat="1" applyFont="1" applyAlignment="1" applyProtection="1">
      <alignment horizontal="left"/>
      <protection locked="0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4" xfId="7" applyFont="1" applyFill="1" applyBorder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0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2" fillId="0" borderId="0" xfId="2" applyFont="1" applyFill="1" applyAlignment="1"/>
    <xf numFmtId="0" fontId="94" fillId="0" borderId="0" xfId="7" applyFont="1"/>
    <xf numFmtId="49" fontId="95" fillId="0" borderId="1" xfId="0" applyNumberFormat="1" applyFont="1" applyBorder="1" applyAlignment="1">
      <alignment horizontal="center"/>
    </xf>
    <xf numFmtId="49" fontId="95" fillId="0" borderId="1" xfId="0" applyNumberFormat="1" applyFont="1" applyBorder="1" applyAlignment="1">
      <alignment horizontal="left"/>
    </xf>
    <xf numFmtId="0" fontId="94" fillId="0" borderId="0" xfId="0" applyFont="1"/>
    <xf numFmtId="0" fontId="96" fillId="25" borderId="1" xfId="0" applyFont="1" applyFill="1" applyBorder="1" applyAlignment="1">
      <alignment horizontal="center"/>
    </xf>
    <xf numFmtId="43" fontId="93" fillId="0" borderId="0" xfId="2" applyFont="1" applyFill="1" applyBorder="1" applyAlignment="1"/>
    <xf numFmtId="43" fontId="93" fillId="0" borderId="0" xfId="2" applyFont="1" applyFill="1" applyBorder="1" applyAlignment="1">
      <alignment horizontal="center"/>
    </xf>
    <xf numFmtId="0" fontId="96" fillId="0" borderId="0" xfId="0" applyFont="1" applyAlignment="1">
      <alignment horizontal="center"/>
    </xf>
    <xf numFmtId="49" fontId="95" fillId="0" borderId="0" xfId="0" applyNumberFormat="1" applyFont="1" applyAlignment="1">
      <alignment horizontal="left"/>
    </xf>
    <xf numFmtId="49" fontId="98" fillId="0" borderId="1" xfId="0" applyNumberFormat="1" applyFont="1" applyBorder="1" applyAlignment="1">
      <alignment horizontal="center"/>
    </xf>
    <xf numFmtId="49" fontId="98" fillId="0" borderId="1" xfId="0" applyNumberFormat="1" applyFont="1" applyBorder="1" applyAlignment="1">
      <alignment horizontal="left"/>
    </xf>
    <xf numFmtId="49" fontId="98" fillId="0" borderId="1" xfId="0" applyNumberFormat="1" applyFont="1" applyBorder="1" applyAlignment="1">
      <alignment wrapText="1"/>
    </xf>
    <xf numFmtId="0" fontId="94" fillId="0" borderId="1" xfId="0" applyFont="1" applyBorder="1" applyAlignment="1">
      <alignment horizontal="center" wrapText="1"/>
    </xf>
    <xf numFmtId="0" fontId="100" fillId="0" borderId="1" xfId="0" applyFont="1" applyBorder="1" applyAlignment="1">
      <alignment wrapText="1"/>
    </xf>
    <xf numFmtId="0" fontId="96" fillId="0" borderId="1" xfId="0" applyFont="1" applyBorder="1" applyAlignment="1">
      <alignment wrapText="1"/>
    </xf>
    <xf numFmtId="0" fontId="93" fillId="0" borderId="0" xfId="0" applyFont="1"/>
    <xf numFmtId="0" fontId="93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4" fillId="0" borderId="1" xfId="0" applyFont="1" applyBorder="1" applyAlignment="1">
      <alignment wrapText="1"/>
    </xf>
    <xf numFmtId="0" fontId="96" fillId="0" borderId="1" xfId="0" applyFont="1" applyBorder="1" applyAlignment="1">
      <alignment horizontal="center"/>
    </xf>
    <xf numFmtId="49" fontId="95" fillId="25" borderId="1" xfId="0" applyNumberFormat="1" applyFont="1" applyFill="1" applyBorder="1" applyAlignment="1">
      <alignment horizontal="left"/>
    </xf>
    <xf numFmtId="0" fontId="93" fillId="0" borderId="1" xfId="2" applyNumberFormat="1" applyFont="1" applyFill="1" applyBorder="1" applyAlignment="1">
      <alignment horizontal="center"/>
    </xf>
    <xf numFmtId="0" fontId="95" fillId="0" borderId="1" xfId="0" applyFont="1" applyBorder="1" applyAlignment="1">
      <alignment horizontal="left"/>
    </xf>
    <xf numFmtId="0" fontId="96" fillId="25" borderId="1" xfId="0" applyFont="1" applyFill="1" applyBorder="1"/>
    <xf numFmtId="0" fontId="96" fillId="0" borderId="1" xfId="0" applyFont="1" applyBorder="1"/>
    <xf numFmtId="49" fontId="98" fillId="0" borderId="1" xfId="0" applyNumberFormat="1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horizontal="center"/>
    </xf>
    <xf numFmtId="49" fontId="95" fillId="0" borderId="1" xfId="0" applyNumberFormat="1" applyFont="1" applyBorder="1" applyAlignment="1">
      <alignment wrapText="1"/>
    </xf>
    <xf numFmtId="0" fontId="97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wrapText="1"/>
    </xf>
    <xf numFmtId="49" fontId="95" fillId="0" borderId="31" xfId="0" applyNumberFormat="1" applyFont="1" applyBorder="1" applyAlignment="1">
      <alignment horizontal="center"/>
    </xf>
    <xf numFmtId="0" fontId="96" fillId="0" borderId="31" xfId="0" applyFont="1" applyBorder="1" applyAlignment="1">
      <alignment wrapText="1"/>
    </xf>
    <xf numFmtId="49" fontId="98" fillId="0" borderId="7" xfId="0" applyNumberFormat="1" applyFont="1" applyBorder="1" applyAlignment="1">
      <alignment horizontal="center"/>
    </xf>
    <xf numFmtId="0" fontId="100" fillId="0" borderId="7" xfId="0" applyFont="1" applyBorder="1" applyAlignment="1">
      <alignment wrapText="1"/>
    </xf>
    <xf numFmtId="0" fontId="93" fillId="25" borderId="1" xfId="0" applyFont="1" applyFill="1" applyBorder="1" applyAlignment="1">
      <alignment wrapText="1"/>
    </xf>
    <xf numFmtId="0" fontId="93" fillId="25" borderId="1" xfId="0" applyFont="1" applyFill="1" applyBorder="1" applyAlignment="1">
      <alignment horizontal="center"/>
    </xf>
    <xf numFmtId="0" fontId="93" fillId="25" borderId="1" xfId="0" applyFont="1" applyFill="1" applyBorder="1"/>
    <xf numFmtId="0" fontId="93" fillId="0" borderId="1" xfId="0" applyFont="1" applyBorder="1"/>
    <xf numFmtId="49" fontId="98" fillId="25" borderId="1" xfId="0" applyNumberFormat="1" applyFont="1" applyFill="1" applyBorder="1" applyAlignment="1">
      <alignment horizontal="center"/>
    </xf>
    <xf numFmtId="49" fontId="98" fillId="0" borderId="0" xfId="0" applyNumberFormat="1" applyFont="1" applyAlignment="1">
      <alignment horizontal="center"/>
    </xf>
    <xf numFmtId="0" fontId="93" fillId="0" borderId="0" xfId="0" applyFont="1" applyAlignment="1">
      <alignment wrapText="1"/>
    </xf>
    <xf numFmtId="0" fontId="94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7" fillId="0" borderId="0" xfId="2" applyFont="1" applyFill="1" applyAlignment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6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0" fontId="19" fillId="2" borderId="1" xfId="131" applyFont="1" applyFill="1" applyBorder="1" applyAlignment="1">
      <alignment wrapText="1"/>
    </xf>
    <xf numFmtId="0" fontId="85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3" fillId="0" borderId="0" xfId="2" applyFont="1" applyFill="1" applyBorder="1" applyAlignment="1">
      <alignment horizontal="right"/>
    </xf>
    <xf numFmtId="43" fontId="60" fillId="0" borderId="33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0" fontId="21" fillId="2" borderId="1" xfId="131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43" fontId="21" fillId="0" borderId="0" xfId="2" applyFont="1" applyFill="1" applyBorder="1" applyAlignment="1">
      <alignment horizontal="left"/>
    </xf>
    <xf numFmtId="0" fontId="87" fillId="0" borderId="0" xfId="145" applyFont="1"/>
    <xf numFmtId="43" fontId="87" fillId="0" borderId="0" xfId="2" applyFont="1" applyFill="1" applyAlignment="1"/>
    <xf numFmtId="43" fontId="87" fillId="0" borderId="0" xfId="2" applyFont="1" applyFill="1" applyAlignment="1">
      <alignment horizontal="center"/>
    </xf>
    <xf numFmtId="43" fontId="31" fillId="0" borderId="0" xfId="2" applyFont="1" applyFill="1" applyBorder="1" applyAlignment="1">
      <alignment horizontal="center"/>
    </xf>
    <xf numFmtId="49" fontId="31" fillId="0" borderId="0" xfId="0" applyNumberFormat="1" applyFont="1" applyAlignment="1" applyProtection="1">
      <alignment horizontal="center"/>
      <protection locked="0"/>
    </xf>
    <xf numFmtId="49" fontId="31" fillId="0" borderId="0" xfId="2" applyNumberFormat="1" applyFont="1" applyFill="1" applyAlignment="1">
      <alignment horizontal="center"/>
    </xf>
    <xf numFmtId="43" fontId="57" fillId="0" borderId="0" xfId="2" applyFont="1" applyFill="1" applyBorder="1" applyAlignment="1" applyProtection="1">
      <alignment horizontal="center"/>
      <protection locked="0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31" fillId="25" borderId="37" xfId="7" applyNumberFormat="1" applyFont="1" applyFill="1" applyBorder="1"/>
    <xf numFmtId="0" fontId="86" fillId="0" borderId="0" xfId="7" applyFont="1" applyAlignment="1">
      <alignment horizontal="left" wrapText="1"/>
    </xf>
    <xf numFmtId="0" fontId="21" fillId="0" borderId="33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7" xfId="10" applyFont="1" applyFill="1" applyBorder="1" applyAlignment="1"/>
    <xf numFmtId="43" fontId="21" fillId="0" borderId="0" xfId="7" applyNumberFormat="1" applyFont="1"/>
    <xf numFmtId="0" fontId="96" fillId="27" borderId="1" xfId="0" applyFont="1" applyFill="1" applyBorder="1" applyAlignment="1">
      <alignment horizontal="center"/>
    </xf>
    <xf numFmtId="49" fontId="95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43" fontId="33" fillId="0" borderId="0" xfId="2" applyFont="1" applyFill="1" applyAlignment="1"/>
    <xf numFmtId="43" fontId="104" fillId="0" borderId="0" xfId="2" applyFont="1" applyFill="1" applyAlignment="1">
      <alignment horizontal="center"/>
    </xf>
    <xf numFmtId="43" fontId="104" fillId="0" borderId="0" xfId="2" applyFont="1" applyFill="1" applyAlignment="1"/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05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78" fillId="0" borderId="1" xfId="2" applyFont="1" applyFill="1" applyBorder="1" applyAlignment="1"/>
    <xf numFmtId="43" fontId="105" fillId="0" borderId="1" xfId="144" applyFont="1" applyFill="1" applyBorder="1" applyAlignment="1">
      <alignment horizontal="right"/>
    </xf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07" fillId="0" borderId="31" xfId="144" applyFont="1" applyFill="1" applyBorder="1" applyAlignment="1"/>
    <xf numFmtId="43" fontId="19" fillId="0" borderId="32" xfId="2" applyFont="1" applyFill="1" applyBorder="1" applyAlignment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06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06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8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2" fillId="0" borderId="0" xfId="2" applyFont="1" applyFill="1" applyBorder="1" applyAlignment="1"/>
    <xf numFmtId="43" fontId="37" fillId="0" borderId="0" xfId="2" applyFont="1" applyFill="1" applyAlignment="1"/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49" fontId="33" fillId="0" borderId="0" xfId="7" applyNumberFormat="1" applyFont="1" applyAlignment="1" applyProtection="1">
      <alignment horizontal="center"/>
      <protection locked="0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7" xfId="2" applyFont="1" applyFill="1" applyBorder="1" applyAlignment="1">
      <alignment horizontal="right"/>
    </xf>
    <xf numFmtId="0" fontId="37" fillId="25" borderId="1" xfId="7" applyFont="1" applyFill="1" applyBorder="1" applyAlignment="1">
      <alignment horizont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3" fontId="24" fillId="0" borderId="3" xfId="2" applyFont="1" applyBorder="1" applyAlignment="1"/>
    <xf numFmtId="0" fontId="19" fillId="0" borderId="0" xfId="7" applyFont="1" applyAlignment="1">
      <alignment horizontal="center" wrapText="1"/>
    </xf>
    <xf numFmtId="0" fontId="21" fillId="0" borderId="1" xfId="0" applyFont="1" applyBorder="1" applyAlignment="1">
      <alignment wrapText="1"/>
    </xf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0" fillId="0" borderId="0" xfId="0" applyNumberFormat="1"/>
    <xf numFmtId="43" fontId="87" fillId="0" borderId="0" xfId="2" applyFont="1" applyFill="1" applyBorder="1" applyAlignment="1"/>
    <xf numFmtId="0" fontId="112" fillId="0" borderId="0" xfId="7" applyFont="1" applyAlignment="1">
      <alignment horizontal="center"/>
    </xf>
    <xf numFmtId="0" fontId="35" fillId="0" borderId="0" xfId="0" applyFont="1" applyAlignment="1">
      <alignment horizontal="center"/>
    </xf>
    <xf numFmtId="43" fontId="105" fillId="0" borderId="31" xfId="144" applyFont="1" applyFill="1" applyBorder="1" applyAlignment="1">
      <alignment horizontal="right"/>
    </xf>
    <xf numFmtId="43" fontId="109" fillId="0" borderId="1" xfId="144" applyFont="1" applyBorder="1" applyAlignment="1">
      <alignment horizontal="right"/>
    </xf>
    <xf numFmtId="43" fontId="35" fillId="0" borderId="0" xfId="2" applyFont="1" applyAlignment="1">
      <alignment horizontal="center" wrapText="1"/>
    </xf>
    <xf numFmtId="0" fontId="36" fillId="0" borderId="0" xfId="0" applyFont="1"/>
    <xf numFmtId="0" fontId="21" fillId="0" borderId="1" xfId="0" applyFont="1" applyBorder="1" applyAlignment="1">
      <alignment horizontal="center" wrapText="1"/>
    </xf>
    <xf numFmtId="49" fontId="109" fillId="0" borderId="1" xfId="0" applyNumberFormat="1" applyFont="1" applyBorder="1" applyAlignment="1">
      <alignment wrapText="1"/>
    </xf>
    <xf numFmtId="49" fontId="109" fillId="0" borderId="1" xfId="0" applyNumberFormat="1" applyFont="1" applyBorder="1" applyAlignment="1">
      <alignment horizontal="center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88" fillId="0" borderId="1" xfId="0" applyFont="1" applyBorder="1" applyAlignment="1">
      <alignment horizontal="left" wrapText="1"/>
    </xf>
    <xf numFmtId="49" fontId="109" fillId="0" borderId="1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43" fontId="20" fillId="25" borderId="40" xfId="2" applyFont="1" applyFill="1" applyBorder="1"/>
    <xf numFmtId="43" fontId="0" fillId="0" borderId="0" xfId="2" applyFont="1" applyBorder="1"/>
    <xf numFmtId="0" fontId="114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43" fontId="37" fillId="0" borderId="0" xfId="2" applyFont="1" applyFill="1" applyBorder="1"/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43" fontId="115" fillId="0" borderId="0" xfId="2" applyFont="1"/>
    <xf numFmtId="43" fontId="94" fillId="0" borderId="0" xfId="7" applyNumberFormat="1" applyFont="1"/>
    <xf numFmtId="0" fontId="87" fillId="0" borderId="0" xfId="0" applyFont="1"/>
    <xf numFmtId="0" fontId="20" fillId="0" borderId="0" xfId="7" applyFont="1"/>
    <xf numFmtId="43" fontId="87" fillId="0" borderId="1" xfId="2" applyFont="1" applyFill="1" applyBorder="1" applyAlignment="1"/>
    <xf numFmtId="0" fontId="117" fillId="0" borderId="1" xfId="0" applyFont="1" applyBorder="1" applyAlignment="1">
      <alignment horizontal="center" wrapText="1"/>
    </xf>
    <xf numFmtId="43" fontId="109" fillId="0" borderId="1" xfId="144" applyFont="1" applyFill="1" applyBorder="1" applyAlignment="1">
      <alignment horizontal="right"/>
    </xf>
    <xf numFmtId="43" fontId="88" fillId="0" borderId="1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9" fontId="111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09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39" xfId="2" applyFont="1" applyFill="1" applyBorder="1" applyAlignment="1"/>
    <xf numFmtId="0" fontId="88" fillId="0" borderId="1" xfId="0" applyFont="1" applyBorder="1"/>
    <xf numFmtId="0" fontId="88" fillId="0" borderId="1" xfId="0" applyFont="1" applyBorder="1" applyAlignment="1">
      <alignment wrapText="1"/>
    </xf>
    <xf numFmtId="43" fontId="88" fillId="0" borderId="30" xfId="2" applyFont="1" applyFill="1" applyBorder="1" applyAlignment="1"/>
    <xf numFmtId="43" fontId="110" fillId="0" borderId="30" xfId="2" applyFont="1" applyFill="1" applyBorder="1" applyAlignment="1"/>
    <xf numFmtId="43" fontId="109" fillId="0" borderId="1" xfId="144" applyFont="1" applyFill="1" applyBorder="1" applyAlignment="1"/>
    <xf numFmtId="43" fontId="21" fillId="0" borderId="32" xfId="2" applyFont="1" applyFill="1" applyBorder="1" applyAlignment="1"/>
    <xf numFmtId="43" fontId="88" fillId="0" borderId="7" xfId="2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62" fillId="25" borderId="0" xfId="145" applyFont="1" applyFill="1" applyAlignment="1">
      <alignment horizontal="left" wrapText="1"/>
    </xf>
    <xf numFmtId="0" fontId="37" fillId="0" borderId="0" xfId="7" applyFont="1" applyAlignment="1">
      <alignment horizontal="center"/>
    </xf>
    <xf numFmtId="43" fontId="37" fillId="25" borderId="41" xfId="2" applyFont="1" applyFill="1" applyBorder="1" applyAlignment="1"/>
    <xf numFmtId="43" fontId="16" fillId="0" borderId="0" xfId="2" applyFont="1"/>
    <xf numFmtId="0" fontId="16" fillId="0" borderId="0" xfId="0" applyFont="1" applyAlignment="1">
      <alignment horizontal="left"/>
    </xf>
    <xf numFmtId="43" fontId="94" fillId="0" borderId="0" xfId="2" applyFont="1"/>
    <xf numFmtId="43" fontId="19" fillId="0" borderId="30" xfId="2" applyFont="1" applyFill="1" applyBorder="1" applyAlignment="1"/>
    <xf numFmtId="0" fontId="80" fillId="0" borderId="0" xfId="7" applyFont="1" applyAlignment="1">
      <alignment horizontal="center"/>
    </xf>
    <xf numFmtId="43" fontId="36" fillId="0" borderId="0" xfId="2" applyFont="1" applyFill="1" applyAlignment="1"/>
    <xf numFmtId="43" fontId="31" fillId="0" borderId="0" xfId="2" applyFont="1" applyFill="1" applyAlignment="1" applyProtection="1">
      <protection locked="0"/>
    </xf>
    <xf numFmtId="43" fontId="31" fillId="0" borderId="0" xfId="2" applyFont="1" applyFill="1" applyBorder="1" applyAlignment="1" applyProtection="1">
      <alignment horizontal="center"/>
      <protection locked="0"/>
    </xf>
    <xf numFmtId="43" fontId="57" fillId="0" borderId="0" xfId="2" applyFont="1" applyFill="1" applyAlignment="1" applyProtection="1">
      <alignment horizontal="center"/>
      <protection locked="0"/>
    </xf>
    <xf numFmtId="168" fontId="114" fillId="28" borderId="1" xfId="0" applyNumberFormat="1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4" fontId="21" fillId="0" borderId="0" xfId="2" applyNumberFormat="1" applyFont="1" applyFill="1" applyBorder="1" applyAlignment="1"/>
    <xf numFmtId="0" fontId="20" fillId="25" borderId="5" xfId="7" applyFont="1" applyFill="1" applyBorder="1"/>
    <xf numFmtId="43" fontId="20" fillId="25" borderId="5" xfId="7" applyNumberFormat="1" applyFont="1" applyFill="1" applyBorder="1"/>
    <xf numFmtId="0" fontId="108" fillId="0" borderId="42" xfId="0" applyFont="1" applyBorder="1" applyAlignment="1">
      <alignment horizontal="left" vertical="center"/>
    </xf>
    <xf numFmtId="0" fontId="35" fillId="0" borderId="0" xfId="0" applyFont="1"/>
    <xf numFmtId="0" fontId="20" fillId="0" borderId="0" xfId="7" applyFont="1" applyAlignment="1">
      <alignment horizontal="center" wrapText="1"/>
    </xf>
    <xf numFmtId="43" fontId="94" fillId="0" borderId="0" xfId="0" applyNumberFormat="1" applyFont="1"/>
    <xf numFmtId="43" fontId="21" fillId="25" borderId="1" xfId="2" applyFont="1" applyFill="1" applyBorder="1" applyAlignment="1"/>
    <xf numFmtId="43" fontId="87" fillId="0" borderId="7" xfId="2" applyFont="1" applyFill="1" applyBorder="1" applyAlignment="1"/>
    <xf numFmtId="43" fontId="89" fillId="0" borderId="0" xfId="2" applyFont="1" applyFill="1" applyBorder="1"/>
    <xf numFmtId="43" fontId="120" fillId="0" borderId="0" xfId="2" applyFont="1" applyBorder="1"/>
    <xf numFmtId="43" fontId="121" fillId="0" borderId="0" xfId="2" applyFont="1" applyBorder="1"/>
    <xf numFmtId="43" fontId="21" fillId="25" borderId="31" xfId="2" applyFont="1" applyFill="1" applyBorder="1" applyAlignment="1"/>
    <xf numFmtId="0" fontId="87" fillId="0" borderId="0" xfId="0" applyFont="1" applyAlignment="1">
      <alignment horizontal="left"/>
    </xf>
    <xf numFmtId="43" fontId="21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center"/>
    </xf>
    <xf numFmtId="43" fontId="57" fillId="0" borderId="0" xfId="2" applyFont="1" applyFill="1" applyBorder="1" applyAlignment="1">
      <alignment horizontal="center"/>
    </xf>
    <xf numFmtId="43" fontId="57" fillId="0" borderId="0" xfId="2" applyFont="1" applyFill="1" applyAlignment="1" applyProtection="1">
      <protection locked="0"/>
    </xf>
    <xf numFmtId="0" fontId="21" fillId="25" borderId="1" xfId="7" applyFont="1" applyFill="1" applyBorder="1" applyAlignment="1">
      <alignment horizontal="center"/>
    </xf>
    <xf numFmtId="43" fontId="36" fillId="25" borderId="1" xfId="2" applyFont="1" applyFill="1" applyBorder="1" applyAlignment="1">
      <alignment horizontal="left"/>
    </xf>
    <xf numFmtId="43" fontId="21" fillId="0" borderId="0" xfId="2" applyFont="1" applyFill="1" applyAlignment="1">
      <alignment horizontal="left"/>
    </xf>
    <xf numFmtId="0" fontId="20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0" fontId="124" fillId="0" borderId="0" xfId="0" applyFont="1" applyAlignment="1">
      <alignment horizontal="center"/>
    </xf>
    <xf numFmtId="0" fontId="123" fillId="0" borderId="0" xfId="0" applyFont="1"/>
    <xf numFmtId="0" fontId="125" fillId="0" borderId="0" xfId="0" applyFont="1"/>
    <xf numFmtId="4" fontId="21" fillId="0" borderId="1" xfId="2" applyNumberFormat="1" applyFont="1" applyFill="1" applyBorder="1" applyAlignment="1">
      <alignment wrapText="1"/>
    </xf>
    <xf numFmtId="0" fontId="119" fillId="0" borderId="0" xfId="0" applyFont="1"/>
    <xf numFmtId="43" fontId="119" fillId="0" borderId="0" xfId="0" applyNumberFormat="1" applyFont="1"/>
    <xf numFmtId="43" fontId="26" fillId="0" borderId="0" xfId="0" applyNumberFormat="1" applyFont="1" applyAlignment="1">
      <alignment horizontal="center"/>
    </xf>
    <xf numFmtId="43" fontId="61" fillId="0" borderId="0" xfId="2" applyFont="1" applyFill="1"/>
    <xf numFmtId="43" fontId="61" fillId="0" borderId="0" xfId="0" applyNumberFormat="1" applyFont="1"/>
    <xf numFmtId="0" fontId="80" fillId="0" borderId="1" xfId="7" applyFont="1" applyBorder="1" applyAlignment="1">
      <alignment horizontal="center"/>
    </xf>
    <xf numFmtId="0" fontId="87" fillId="0" borderId="0" xfId="0" applyFont="1" applyAlignment="1">
      <alignment horizontal="right"/>
    </xf>
    <xf numFmtId="0" fontId="87" fillId="0" borderId="0" xfId="145" applyFont="1" applyAlignment="1">
      <alignment horizontal="right"/>
    </xf>
    <xf numFmtId="43" fontId="19" fillId="0" borderId="0" xfId="2" applyFont="1" applyFill="1" applyAlignment="1">
      <alignment horizontal="center"/>
    </xf>
    <xf numFmtId="43" fontId="24" fillId="0" borderId="0" xfId="2" applyFont="1" applyFill="1" applyBorder="1" applyAlignment="1" applyProtection="1">
      <alignment horizontal="center"/>
      <protection locked="0"/>
    </xf>
    <xf numFmtId="0" fontId="61" fillId="0" borderId="0" xfId="145" applyFont="1" applyAlignment="1">
      <alignment horizontal="left"/>
    </xf>
    <xf numFmtId="0" fontId="36" fillId="25" borderId="1" xfId="7" applyFont="1" applyFill="1" applyBorder="1" applyAlignment="1">
      <alignment horizontal="center" wrapText="1"/>
    </xf>
    <xf numFmtId="0" fontId="36" fillId="25" borderId="5" xfId="131" applyFont="1" applyFill="1" applyBorder="1" applyAlignment="1">
      <alignment wrapText="1"/>
    </xf>
    <xf numFmtId="4" fontId="83" fillId="25" borderId="5" xfId="0" applyNumberFormat="1" applyFont="1" applyFill="1" applyBorder="1" applyAlignment="1">
      <alignment horizontal="right"/>
    </xf>
    <xf numFmtId="4" fontId="36" fillId="25" borderId="5" xfId="2" applyNumberFormat="1" applyFont="1" applyFill="1" applyBorder="1" applyAlignment="1"/>
    <xf numFmtId="0" fontId="124" fillId="0" borderId="0" xfId="0" applyFont="1"/>
    <xf numFmtId="0" fontId="80" fillId="0" borderId="0" xfId="7" applyFont="1"/>
    <xf numFmtId="0" fontId="101" fillId="0" borderId="0" xfId="145" applyFont="1"/>
    <xf numFmtId="0" fontId="35" fillId="0" borderId="0" xfId="7" applyFont="1"/>
    <xf numFmtId="43" fontId="120" fillId="0" borderId="0" xfId="2" applyFont="1"/>
    <xf numFmtId="43" fontId="21" fillId="0" borderId="8" xfId="2" applyFont="1" applyFill="1" applyBorder="1" applyAlignment="1"/>
    <xf numFmtId="0" fontId="24" fillId="0" borderId="0" xfId="0" applyFont="1"/>
    <xf numFmtId="43" fontId="77" fillId="0" borderId="0" xfId="0" applyNumberFormat="1" applyFont="1"/>
    <xf numFmtId="43" fontId="33" fillId="0" borderId="0" xfId="0" applyNumberFormat="1" applyFont="1"/>
    <xf numFmtId="43" fontId="37" fillId="0" borderId="31" xfId="0" applyNumberFormat="1" applyFont="1" applyBorder="1"/>
    <xf numFmtId="43" fontId="21" fillId="0" borderId="1" xfId="2" applyFont="1" applyBorder="1" applyAlignment="1"/>
    <xf numFmtId="43" fontId="19" fillId="0" borderId="0" xfId="0" applyNumberFormat="1" applyFont="1"/>
    <xf numFmtId="0" fontId="33" fillId="0" borderId="0" xfId="7" applyFont="1"/>
    <xf numFmtId="49" fontId="37" fillId="0" borderId="0" xfId="0" applyNumberFormat="1" applyFont="1" applyProtection="1">
      <protection locked="0"/>
    </xf>
    <xf numFmtId="49" fontId="111" fillId="0" borderId="1" xfId="0" applyNumberFormat="1" applyFont="1" applyBorder="1" applyAlignment="1">
      <alignment wrapText="1"/>
    </xf>
    <xf numFmtId="49" fontId="111" fillId="0" borderId="1" xfId="0" applyNumberFormat="1" applyFont="1" applyBorder="1" applyAlignment="1">
      <alignment horizontal="left" wrapText="1"/>
    </xf>
    <xf numFmtId="0" fontId="110" fillId="0" borderId="1" xfId="0" applyFont="1" applyBorder="1" applyAlignment="1">
      <alignment wrapText="1"/>
    </xf>
    <xf numFmtId="43" fontId="23" fillId="0" borderId="0" xfId="2" applyFont="1"/>
    <xf numFmtId="49" fontId="89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left" wrapText="1"/>
    </xf>
    <xf numFmtId="0" fontId="31" fillId="0" borderId="0" xfId="7" applyFont="1" applyAlignment="1">
      <alignment horizontal="center" wrapText="1"/>
    </xf>
    <xf numFmtId="0" fontId="36" fillId="2" borderId="0" xfId="131" applyFont="1" applyFill="1" applyAlignment="1">
      <alignment wrapText="1"/>
    </xf>
    <xf numFmtId="43" fontId="109" fillId="0" borderId="1" xfId="144" applyFont="1" applyBorder="1" applyAlignment="1">
      <alignment horizontal="right" vertical="center"/>
    </xf>
    <xf numFmtId="43" fontId="94" fillId="2" borderId="0" xfId="7" applyNumberFormat="1" applyFont="1" applyFill="1"/>
    <xf numFmtId="0" fontId="90" fillId="0" borderId="0" xfId="145" applyFont="1" applyAlignment="1">
      <alignment horizontal="left"/>
    </xf>
    <xf numFmtId="0" fontId="90" fillId="0" borderId="0" xfId="7" applyFont="1" applyAlignment="1">
      <alignment horizontal="center"/>
    </xf>
    <xf numFmtId="0" fontId="127" fillId="0" borderId="0" xfId="2" applyNumberFormat="1" applyFont="1" applyFill="1" applyBorder="1" applyAlignment="1"/>
    <xf numFmtId="43" fontId="127" fillId="0" borderId="0" xfId="2" applyFont="1" applyFill="1" applyBorder="1" applyAlignment="1"/>
    <xf numFmtId="0" fontId="93" fillId="25" borderId="30" xfId="2" applyNumberFormat="1" applyFont="1" applyFill="1" applyBorder="1" applyAlignment="1">
      <alignment horizontal="center"/>
    </xf>
    <xf numFmtId="0" fontId="96" fillId="25" borderId="30" xfId="0" applyFont="1" applyFill="1" applyBorder="1"/>
    <xf numFmtId="43" fontId="37" fillId="25" borderId="30" xfId="2" applyFont="1" applyFill="1" applyBorder="1" applyAlignment="1"/>
    <xf numFmtId="49" fontId="21" fillId="0" borderId="1" xfId="0" applyNumberFormat="1" applyFont="1" applyBorder="1" applyAlignment="1">
      <alignment wrapText="1"/>
    </xf>
    <xf numFmtId="43" fontId="37" fillId="25" borderId="1" xfId="2" applyFont="1" applyFill="1" applyBorder="1" applyAlignment="1">
      <alignment horizontal="center" wrapText="1"/>
    </xf>
    <xf numFmtId="43" fontId="37" fillId="25" borderId="1" xfId="2" applyFont="1" applyFill="1" applyBorder="1" applyAlignment="1">
      <alignment horizontal="center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168" fontId="21" fillId="0" borderId="1" xfId="0" applyNumberFormat="1" applyFont="1" applyBorder="1" applyAlignment="1">
      <alignment horizontal="left" wrapText="1"/>
    </xf>
    <xf numFmtId="169" fontId="21" fillId="0" borderId="1" xfId="2" applyNumberFormat="1" applyFont="1" applyFill="1" applyBorder="1" applyAlignment="1">
      <alignment wrapText="1"/>
    </xf>
    <xf numFmtId="43" fontId="21" fillId="0" borderId="1" xfId="2" applyFont="1" applyFill="1" applyBorder="1" applyAlignment="1">
      <alignment wrapText="1"/>
    </xf>
    <xf numFmtId="0" fontId="128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32" fillId="0" borderId="0" xfId="0" applyFont="1" applyAlignment="1">
      <alignment horizontal="center"/>
    </xf>
    <xf numFmtId="0" fontId="133" fillId="0" borderId="0" xfId="0" applyFont="1"/>
    <xf numFmtId="0" fontId="134" fillId="0" borderId="0" xfId="0" applyFont="1"/>
    <xf numFmtId="16" fontId="135" fillId="0" borderId="0" xfId="0" applyNumberFormat="1" applyFont="1"/>
    <xf numFmtId="0" fontId="136" fillId="0" borderId="0" xfId="0" applyFont="1"/>
    <xf numFmtId="4" fontId="37" fillId="0" borderId="0" xfId="0" applyNumberFormat="1" applyFont="1" applyAlignment="1">
      <alignment horizontal="right"/>
    </xf>
    <xf numFmtId="43" fontId="123" fillId="0" borderId="0" xfId="2" applyFont="1" applyFill="1"/>
    <xf numFmtId="164" fontId="125" fillId="0" borderId="45" xfId="0" applyNumberFormat="1" applyFont="1" applyBorder="1"/>
    <xf numFmtId="43" fontId="125" fillId="0" borderId="0" xfId="2" applyFont="1" applyFill="1"/>
    <xf numFmtId="0" fontId="62" fillId="0" borderId="0" xfId="0" applyFont="1"/>
    <xf numFmtId="4" fontId="126" fillId="2" borderId="0" xfId="0" applyNumberFormat="1" applyFont="1" applyFill="1" applyAlignment="1">
      <alignment horizontal="right"/>
    </xf>
    <xf numFmtId="43" fontId="125" fillId="0" borderId="0" xfId="2" applyFont="1" applyFill="1" applyBorder="1"/>
    <xf numFmtId="43" fontId="123" fillId="0" borderId="0" xfId="2" applyFont="1" applyFill="1" applyBorder="1"/>
    <xf numFmtId="164" fontId="125" fillId="0" borderId="0" xfId="0" applyNumberFormat="1" applyFont="1"/>
    <xf numFmtId="43" fontId="61" fillId="0" borderId="0" xfId="2" applyFont="1"/>
    <xf numFmtId="164" fontId="136" fillId="0" borderId="0" xfId="0" applyNumberFormat="1" applyFont="1"/>
    <xf numFmtId="43" fontId="125" fillId="0" borderId="45" xfId="2" applyFont="1" applyFill="1" applyBorder="1"/>
    <xf numFmtId="0" fontId="17" fillId="0" borderId="0" xfId="0" applyFont="1"/>
    <xf numFmtId="2" fontId="138" fillId="0" borderId="5" xfId="0" applyNumberFormat="1" applyFont="1" applyBorder="1"/>
    <xf numFmtId="43" fontId="89" fillId="0" borderId="5" xfId="0" applyNumberFormat="1" applyFont="1" applyBorder="1"/>
    <xf numFmtId="43" fontId="87" fillId="2" borderId="1" xfId="2" applyFont="1" applyFill="1" applyBorder="1" applyAlignment="1">
      <alignment horizontal="right"/>
    </xf>
    <xf numFmtId="49" fontId="31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wrapText="1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0" fontId="87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9" fontId="31" fillId="0" borderId="3" xfId="0" applyNumberFormat="1" applyFont="1" applyBorder="1" applyAlignment="1" applyProtection="1">
      <alignment horizontal="center" wrapText="1"/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Protection="1">
      <protection locked="0"/>
    </xf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87" fillId="0" borderId="0" xfId="145" applyFont="1" applyAlignment="1">
      <alignment horizontal="left" wrapText="1"/>
    </xf>
    <xf numFmtId="0" fontId="62" fillId="0" borderId="0" xfId="145" applyFont="1" applyAlignment="1">
      <alignment horizontal="right" indent="1"/>
    </xf>
    <xf numFmtId="0" fontId="62" fillId="0" borderId="0" xfId="145" applyFont="1" applyAlignment="1">
      <alignment horizontal="left" wrapText="1"/>
    </xf>
    <xf numFmtId="0" fontId="62" fillId="0" borderId="0" xfId="145" applyFont="1" applyAlignment="1">
      <alignment horizontal="left"/>
    </xf>
    <xf numFmtId="0" fontId="114" fillId="28" borderId="1" xfId="0" applyFont="1" applyFill="1" applyBorder="1"/>
    <xf numFmtId="0" fontId="87" fillId="0" borderId="0" xfId="0" applyFont="1" applyAlignment="1">
      <alignment wrapText="1"/>
    </xf>
    <xf numFmtId="168" fontId="21" fillId="0" borderId="0" xfId="0" applyNumberFormat="1" applyFont="1" applyAlignment="1">
      <alignment horizontal="right" wrapText="1"/>
    </xf>
    <xf numFmtId="0" fontId="21" fillId="0" borderId="0" xfId="131" applyFont="1" applyAlignment="1">
      <alignment wrapText="1"/>
    </xf>
    <xf numFmtId="4" fontId="102" fillId="0" borderId="0" xfId="0" applyNumberFormat="1" applyFont="1" applyAlignment="1">
      <alignment horizontal="right"/>
    </xf>
    <xf numFmtId="0" fontId="87" fillId="0" borderId="0" xfId="145" applyFont="1" applyAlignment="1">
      <alignment wrapText="1"/>
    </xf>
    <xf numFmtId="0" fontId="87" fillId="0" borderId="0" xfId="145" applyFont="1" applyAlignment="1">
      <alignment horizontal="left"/>
    </xf>
    <xf numFmtId="49" fontId="57" fillId="0" borderId="0" xfId="0" applyNumberFormat="1" applyFont="1" applyAlignment="1" applyProtection="1">
      <alignment horizontal="left"/>
      <protection locked="0"/>
    </xf>
    <xf numFmtId="43" fontId="36" fillId="25" borderId="0" xfId="2" applyFont="1" applyFill="1" applyBorder="1" applyAlignment="1">
      <alignment horizontal="center"/>
    </xf>
    <xf numFmtId="0" fontId="90" fillId="0" borderId="0" xfId="0" applyFont="1"/>
    <xf numFmtId="43" fontId="90" fillId="0" borderId="0" xfId="2" applyFont="1" applyBorder="1"/>
    <xf numFmtId="0" fontId="35" fillId="0" borderId="0" xfId="0" applyFont="1" applyAlignment="1">
      <alignment horizontal="left"/>
    </xf>
    <xf numFmtId="43" fontId="35" fillId="0" borderId="0" xfId="0" applyNumberFormat="1" applyFont="1"/>
    <xf numFmtId="43" fontId="36" fillId="25" borderId="32" xfId="7" applyNumberFormat="1" applyFont="1" applyFill="1" applyBorder="1"/>
    <xf numFmtId="0" fontId="35" fillId="0" borderId="1" xfId="0" applyFont="1" applyBorder="1" applyAlignment="1">
      <alignment horizontal="left"/>
    </xf>
    <xf numFmtId="0" fontId="35" fillId="0" borderId="1" xfId="0" applyFont="1" applyBorder="1"/>
    <xf numFmtId="0" fontId="61" fillId="0" borderId="0" xfId="145" applyFont="1" applyAlignment="1">
      <alignment horizontal="left" wrapText="1"/>
    </xf>
    <xf numFmtId="43" fontId="61" fillId="0" borderId="0" xfId="2" applyFont="1" applyFill="1" applyBorder="1" applyAlignment="1">
      <alignment horizontal="right"/>
    </xf>
    <xf numFmtId="0" fontId="61" fillId="0" borderId="0" xfId="0" applyFont="1" applyAlignment="1">
      <alignment horizontal="left" wrapText="1"/>
    </xf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43" fontId="61" fillId="0" borderId="0" xfId="2" applyFont="1" applyAlignment="1">
      <alignment horizontal="left" wrapText="1"/>
    </xf>
    <xf numFmtId="0" fontId="37" fillId="25" borderId="30" xfId="0" applyFont="1" applyFill="1" applyBorder="1" applyAlignment="1">
      <alignment horizontal="center"/>
    </xf>
    <xf numFmtId="0" fontId="37" fillId="25" borderId="30" xfId="0" applyFont="1" applyFill="1" applyBorder="1" applyAlignment="1">
      <alignment horizontal="left"/>
    </xf>
    <xf numFmtId="43" fontId="19" fillId="25" borderId="1" xfId="2" applyFont="1" applyFill="1" applyBorder="1" applyAlignment="1">
      <alignment horizontal="left"/>
    </xf>
    <xf numFmtId="43" fontId="24" fillId="0" borderId="0" xfId="2" applyFont="1" applyFill="1" applyBorder="1" applyAlignment="1">
      <alignment horizontal="left"/>
    </xf>
    <xf numFmtId="43" fontId="24" fillId="0" borderId="0" xfId="2" applyFont="1" applyFill="1" applyAlignment="1" applyProtection="1">
      <protection locked="0"/>
    </xf>
    <xf numFmtId="49" fontId="24" fillId="0" borderId="0" xfId="0" applyNumberFormat="1" applyFont="1" applyProtection="1">
      <protection locked="0"/>
    </xf>
    <xf numFmtId="43" fontId="24" fillId="0" borderId="33" xfId="2" applyFont="1" applyFill="1" applyBorder="1" applyAlignment="1" applyProtection="1">
      <alignment horizontal="center"/>
      <protection locked="0"/>
    </xf>
    <xf numFmtId="43" fontId="24" fillId="0" borderId="0" xfId="2" applyFont="1" applyFill="1" applyAlignment="1" applyProtection="1">
      <alignment horizontal="center"/>
      <protection locked="0"/>
    </xf>
    <xf numFmtId="43" fontId="24" fillId="0" borderId="0" xfId="2" applyFont="1" applyAlignment="1" applyProtection="1">
      <alignment horizontal="center" wrapText="1"/>
      <protection locked="0"/>
    </xf>
    <xf numFmtId="0" fontId="61" fillId="0" borderId="33" xfId="145" applyFont="1" applyBorder="1"/>
    <xf numFmtId="0" fontId="62" fillId="0" borderId="0" xfId="145" applyFont="1" applyAlignment="1">
      <alignment horizontal="center" wrapText="1"/>
    </xf>
    <xf numFmtId="43" fontId="24" fillId="0" borderId="0" xfId="2" applyFont="1" applyFill="1" applyAlignment="1" applyProtection="1">
      <alignment horizontal="left"/>
      <protection locked="0"/>
    </xf>
    <xf numFmtId="43" fontId="19" fillId="0" borderId="0" xfId="2" applyFont="1" applyFill="1" applyBorder="1" applyAlignment="1">
      <alignment horizontal="left" wrapText="1"/>
    </xf>
    <xf numFmtId="0" fontId="61" fillId="0" borderId="0" xfId="145" applyFont="1" applyAlignment="1">
      <alignment horizontal="center" wrapText="1"/>
    </xf>
    <xf numFmtId="0" fontId="87" fillId="0" borderId="1" xfId="145" applyFont="1" applyBorder="1" applyAlignment="1">
      <alignment horizontal="left"/>
    </xf>
    <xf numFmtId="0" fontId="21" fillId="0" borderId="1" xfId="145" applyFont="1" applyBorder="1" applyAlignment="1">
      <alignment horizontal="center"/>
    </xf>
    <xf numFmtId="0" fontId="87" fillId="0" borderId="1" xfId="145" applyFont="1" applyBorder="1"/>
    <xf numFmtId="0" fontId="89" fillId="27" borderId="0" xfId="145" applyFont="1" applyFill="1"/>
    <xf numFmtId="43" fontId="36" fillId="27" borderId="0" xfId="2" applyFont="1" applyFill="1" applyAlignment="1">
      <alignment horizontal="left"/>
    </xf>
    <xf numFmtId="43" fontId="89" fillId="27" borderId="45" xfId="2" applyFont="1" applyFill="1" applyBorder="1" applyAlignment="1"/>
    <xf numFmtId="43" fontId="89" fillId="27" borderId="45" xfId="2" applyFont="1" applyFill="1" applyBorder="1" applyAlignment="1">
      <alignment horizontal="center"/>
    </xf>
    <xf numFmtId="43" fontId="91" fillId="0" borderId="0" xfId="2" applyFont="1" applyAlignment="1">
      <alignment horizontal="left" indent="3"/>
    </xf>
    <xf numFmtId="0" fontId="91" fillId="0" borderId="0" xfId="143" applyFont="1" applyAlignment="1">
      <alignment horizontal="left" indent="3"/>
    </xf>
    <xf numFmtId="0" fontId="139" fillId="0" borderId="0" xfId="143" applyFont="1" applyAlignment="1">
      <alignment horizontal="left" indent="3"/>
    </xf>
    <xf numFmtId="0" fontId="20" fillId="25" borderId="1" xfId="0" applyFont="1" applyFill="1" applyBorder="1" applyAlignment="1">
      <alignment wrapText="1"/>
    </xf>
    <xf numFmtId="43" fontId="82" fillId="0" borderId="1" xfId="2" applyFont="1" applyFill="1" applyBorder="1" applyAlignment="1"/>
    <xf numFmtId="49" fontId="95" fillId="0" borderId="7" xfId="0" applyNumberFormat="1" applyFont="1" applyBorder="1" applyAlignment="1">
      <alignment horizontal="center"/>
    </xf>
    <xf numFmtId="0" fontId="97" fillId="0" borderId="7" xfId="0" applyFont="1" applyBorder="1"/>
    <xf numFmtId="43" fontId="37" fillId="27" borderId="31" xfId="2" applyFont="1" applyFill="1" applyBorder="1" applyAlignment="1"/>
    <xf numFmtId="43" fontId="62" fillId="0" borderId="7" xfId="2" applyFont="1" applyFill="1" applyBorder="1" applyAlignment="1"/>
    <xf numFmtId="0" fontId="30" fillId="26" borderId="2" xfId="0" applyFont="1" applyFill="1" applyBorder="1" applyAlignment="1">
      <alignment horizontal="center"/>
    </xf>
    <xf numFmtId="0" fontId="30" fillId="25" borderId="2" xfId="0" applyFont="1" applyFill="1" applyBorder="1" applyAlignment="1">
      <alignment horizontal="center" wrapText="1"/>
    </xf>
    <xf numFmtId="0" fontId="141" fillId="25" borderId="2" xfId="0" applyFont="1" applyFill="1" applyBorder="1" applyAlignment="1">
      <alignment wrapText="1"/>
    </xf>
    <xf numFmtId="43" fontId="30" fillId="25" borderId="1" xfId="2" applyFont="1" applyFill="1" applyBorder="1" applyAlignment="1">
      <alignment wrapText="1"/>
    </xf>
    <xf numFmtId="43" fontId="24" fillId="0" borderId="0" xfId="2" applyFont="1" applyBorder="1" applyAlignment="1" applyProtection="1">
      <alignment horizontal="center"/>
      <protection locked="0"/>
    </xf>
    <xf numFmtId="0" fontId="20" fillId="25" borderId="1" xfId="7" applyFont="1" applyFill="1" applyBorder="1" applyAlignment="1">
      <alignment horizontal="center"/>
    </xf>
    <xf numFmtId="43" fontId="20" fillId="25" borderId="1" xfId="2" applyFont="1" applyFill="1" applyBorder="1" applyAlignment="1"/>
    <xf numFmtId="43" fontId="118" fillId="0" borderId="0" xfId="2" applyFont="1" applyFill="1" applyBorder="1" applyAlignment="1">
      <alignment horizontal="right"/>
    </xf>
    <xf numFmtId="43" fontId="80" fillId="0" borderId="0" xfId="7" applyNumberFormat="1" applyFont="1"/>
    <xf numFmtId="0" fontId="122" fillId="0" borderId="1" xfId="0" applyFont="1" applyBorder="1" applyAlignment="1">
      <alignment wrapText="1"/>
    </xf>
    <xf numFmtId="43" fontId="87" fillId="0" borderId="1" xfId="2" applyFont="1" applyFill="1" applyBorder="1"/>
    <xf numFmtId="43" fontId="19" fillId="0" borderId="0" xfId="4" applyFont="1" applyFill="1" applyAlignment="1"/>
    <xf numFmtId="43" fontId="19" fillId="0" borderId="0" xfId="2" applyFont="1" applyFill="1" applyAlignment="1">
      <alignment horizontal="right"/>
    </xf>
    <xf numFmtId="43" fontId="19" fillId="0" borderId="0" xfId="2" applyFont="1" applyFill="1" applyAlignment="1">
      <alignment horizontal="left" vertical="center" wrapText="1"/>
    </xf>
    <xf numFmtId="43" fontId="19" fillId="0" borderId="0" xfId="2" applyFont="1" applyFill="1" applyAlignment="1">
      <alignment horizontal="center" wrapText="1"/>
    </xf>
    <xf numFmtId="43" fontId="19" fillId="0" borderId="0" xfId="2" applyFont="1" applyFill="1" applyAlignment="1">
      <alignment wrapText="1"/>
    </xf>
    <xf numFmtId="0" fontId="21" fillId="2" borderId="1" xfId="0" applyFont="1" applyFill="1" applyBorder="1"/>
    <xf numFmtId="43" fontId="61" fillId="0" borderId="1" xfId="2" applyFont="1" applyBorder="1"/>
    <xf numFmtId="43" fontId="87" fillId="2" borderId="1" xfId="2" applyFont="1" applyFill="1" applyBorder="1"/>
    <xf numFmtId="0" fontId="21" fillId="2" borderId="1" xfId="0" applyFont="1" applyFill="1" applyBorder="1" applyAlignment="1">
      <alignment horizontal="left" wrapText="1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21" fillId="25" borderId="1" xfId="2" applyFont="1" applyFill="1" applyBorder="1" applyAlignment="1">
      <alignment horizontal="center"/>
    </xf>
    <xf numFmtId="43" fontId="111" fillId="0" borderId="1" xfId="144" applyFont="1" applyBorder="1" applyAlignment="1">
      <alignment horizontal="right"/>
    </xf>
    <xf numFmtId="0" fontId="35" fillId="0" borderId="0" xfId="7" applyFont="1" applyAlignment="1">
      <alignment horizontal="center"/>
    </xf>
    <xf numFmtId="17" fontId="36" fillId="0" borderId="0" xfId="7" applyNumberFormat="1" applyFont="1" applyAlignment="1">
      <alignment horizontal="center" wrapText="1"/>
    </xf>
    <xf numFmtId="43" fontId="144" fillId="25" borderId="1" xfId="2" applyFont="1" applyFill="1" applyBorder="1" applyAlignment="1">
      <alignment horizontal="left" indent="3"/>
    </xf>
    <xf numFmtId="0" fontId="91" fillId="0" borderId="1" xfId="143" applyFont="1" applyBorder="1" applyAlignment="1">
      <alignment horizontal="left" indent="3"/>
    </xf>
    <xf numFmtId="43" fontId="91" fillId="0" borderId="1" xfId="2" applyFont="1" applyBorder="1" applyAlignment="1">
      <alignment horizontal="left" indent="3"/>
    </xf>
    <xf numFmtId="0" fontId="91" fillId="0" borderId="0" xfId="143" applyFont="1"/>
    <xf numFmtId="0" fontId="139" fillId="0" borderId="0" xfId="143" applyFont="1"/>
    <xf numFmtId="0" fontId="144" fillId="25" borderId="1" xfId="143" applyFont="1" applyFill="1" applyBorder="1"/>
    <xf numFmtId="0" fontId="91" fillId="0" borderId="1" xfId="143" applyFont="1" applyBorder="1"/>
    <xf numFmtId="43" fontId="144" fillId="0" borderId="45" xfId="2" applyFont="1" applyBorder="1" applyAlignment="1">
      <alignment horizontal="left" indent="3"/>
    </xf>
    <xf numFmtId="0" fontId="144" fillId="0" borderId="45" xfId="143" applyFont="1" applyBorder="1" applyAlignment="1">
      <alignment horizontal="left"/>
    </xf>
    <xf numFmtId="0" fontId="91" fillId="0" borderId="1" xfId="143" applyFont="1" applyBorder="1" applyAlignment="1">
      <alignment wrapText="1"/>
    </xf>
    <xf numFmtId="43" fontId="144" fillId="25" borderId="1" xfId="2" applyFont="1" applyFill="1" applyBorder="1" applyAlignment="1">
      <alignment horizontal="center"/>
    </xf>
    <xf numFmtId="0" fontId="144" fillId="25" borderId="1" xfId="143" applyFont="1" applyFill="1" applyBorder="1" applyAlignment="1">
      <alignment horizontal="center" wrapText="1"/>
    </xf>
    <xf numFmtId="0" fontId="89" fillId="28" borderId="1" xfId="0" applyFont="1" applyFill="1" applyBorder="1" applyAlignment="1">
      <alignment horizontal="center"/>
    </xf>
    <xf numFmtId="0" fontId="83" fillId="28" borderId="1" xfId="0" applyFont="1" applyFill="1" applyBorder="1" applyAlignment="1">
      <alignment horizontal="center"/>
    </xf>
    <xf numFmtId="43" fontId="83" fillId="28" borderId="1" xfId="2" applyFont="1" applyFill="1" applyBorder="1" applyAlignment="1">
      <alignment horizontal="center"/>
    </xf>
    <xf numFmtId="168" fontId="79" fillId="28" borderId="1" xfId="0" applyNumberFormat="1" applyFont="1" applyFill="1" applyBorder="1" applyAlignment="1">
      <alignment horizontal="left"/>
    </xf>
    <xf numFmtId="168" fontId="19" fillId="2" borderId="0" xfId="0" applyNumberFormat="1" applyFont="1" applyFill="1" applyAlignment="1">
      <alignment horizontal="center" wrapText="1"/>
    </xf>
    <xf numFmtId="0" fontId="19" fillId="2" borderId="0" xfId="0" applyFont="1" applyFill="1" applyAlignment="1">
      <alignment horizontal="left"/>
    </xf>
    <xf numFmtId="0" fontId="19" fillId="2" borderId="0" xfId="0" applyFont="1" applyFill="1" applyAlignment="1">
      <alignment wrapText="1"/>
    </xf>
    <xf numFmtId="43" fontId="19" fillId="2" borderId="0" xfId="2" applyFont="1" applyFill="1" applyBorder="1"/>
    <xf numFmtId="171" fontId="19" fillId="2" borderId="0" xfId="2" applyNumberFormat="1" applyFont="1" applyFill="1" applyBorder="1"/>
    <xf numFmtId="43" fontId="79" fillId="0" borderId="0" xfId="2" applyFont="1" applyFill="1" applyBorder="1" applyAlignment="1">
      <alignment horizontal="center"/>
    </xf>
    <xf numFmtId="43" fontId="19" fillId="0" borderId="0" xfId="2" applyFont="1" applyFill="1" applyBorder="1" applyAlignment="1">
      <alignment horizontal="center" wrapText="1"/>
    </xf>
    <xf numFmtId="43" fontId="19" fillId="0" borderId="0" xfId="2" applyFont="1" applyFill="1" applyBorder="1" applyAlignment="1">
      <alignment wrapText="1"/>
    </xf>
    <xf numFmtId="43" fontId="90" fillId="0" borderId="0" xfId="2" applyFont="1" applyFill="1" applyBorder="1" applyAlignment="1">
      <alignment horizontal="left" vertical="center" wrapText="1"/>
    </xf>
    <xf numFmtId="0" fontId="37" fillId="2" borderId="0" xfId="131" applyFont="1" applyFill="1" applyAlignment="1">
      <alignment wrapText="1"/>
    </xf>
    <xf numFmtId="43" fontId="62" fillId="0" borderId="45" xfId="2" applyFont="1" applyBorder="1"/>
    <xf numFmtId="0" fontId="21" fillId="2" borderId="1" xfId="0" applyFont="1" applyFill="1" applyBorder="1" applyAlignment="1">
      <alignment horizontal="left"/>
    </xf>
    <xf numFmtId="171" fontId="21" fillId="2" borderId="1" xfId="2" applyNumberFormat="1" applyFont="1" applyFill="1" applyBorder="1" applyAlignment="1">
      <alignment horizontal="right"/>
    </xf>
    <xf numFmtId="43" fontId="21" fillId="2" borderId="1" xfId="2" applyFont="1" applyFill="1" applyBorder="1" applyAlignment="1">
      <alignment wrapText="1"/>
    </xf>
    <xf numFmtId="0" fontId="21" fillId="2" borderId="1" xfId="131" applyFont="1" applyFill="1" applyBorder="1" applyAlignment="1">
      <alignment horizontal="left" wrapText="1"/>
    </xf>
    <xf numFmtId="171" fontId="21" fillId="2" borderId="1" xfId="2" applyNumberFormat="1" applyFont="1" applyFill="1" applyBorder="1"/>
    <xf numFmtId="4" fontId="102" fillId="0" borderId="1" xfId="0" applyNumberFormat="1" applyFont="1" applyBorder="1" applyAlignment="1">
      <alignment horizontal="right"/>
    </xf>
    <xf numFmtId="0" fontId="145" fillId="0" borderId="0" xfId="145" applyFont="1"/>
    <xf numFmtId="171" fontId="21" fillId="2" borderId="1" xfId="2" applyNumberFormat="1" applyFont="1" applyFill="1" applyBorder="1" applyAlignment="1">
      <alignment horizontal="left"/>
    </xf>
    <xf numFmtId="169" fontId="21" fillId="0" borderId="1" xfId="2" applyNumberFormat="1" applyFont="1" applyFill="1" applyBorder="1" applyAlignment="1">
      <alignment horizontal="left" wrapText="1"/>
    </xf>
    <xf numFmtId="4" fontId="102" fillId="0" borderId="1" xfId="0" applyNumberFormat="1" applyFont="1" applyBorder="1" applyAlignment="1">
      <alignment horizontal="left"/>
    </xf>
    <xf numFmtId="168" fontId="21" fillId="2" borderId="1" xfId="0" applyNumberFormat="1" applyFont="1" applyFill="1" applyBorder="1" applyAlignment="1">
      <alignment horizontal="center" wrapText="1"/>
    </xf>
    <xf numFmtId="43" fontId="21" fillId="2" borderId="1" xfId="2" applyFont="1" applyFill="1" applyBorder="1" applyAlignment="1">
      <alignment horizontal="right" wrapText="1"/>
    </xf>
    <xf numFmtId="4" fontId="21" fillId="2" borderId="1" xfId="2" applyNumberFormat="1" applyFont="1" applyFill="1" applyBorder="1"/>
    <xf numFmtId="168" fontId="21" fillId="0" borderId="1" xfId="0" applyNumberFormat="1" applyFont="1" applyBorder="1" applyAlignment="1">
      <alignment horizontal="center" wrapText="1"/>
    </xf>
    <xf numFmtId="43" fontId="21" fillId="2" borderId="1" xfId="2" applyFont="1" applyFill="1" applyBorder="1" applyAlignment="1">
      <alignment horizontal="left" wrapText="1"/>
    </xf>
    <xf numFmtId="168" fontId="21" fillId="25" borderId="1" xfId="0" applyNumberFormat="1" applyFont="1" applyFill="1" applyBorder="1" applyAlignment="1">
      <alignment horizontal="left" wrapText="1"/>
    </xf>
    <xf numFmtId="0" fontId="21" fillId="25" borderId="1" xfId="0" applyFont="1" applyFill="1" applyBorder="1" applyAlignment="1">
      <alignment horizontal="left"/>
    </xf>
    <xf numFmtId="0" fontId="83" fillId="25" borderId="1" xfId="0" applyFont="1" applyFill="1" applyBorder="1" applyAlignment="1">
      <alignment horizontal="left"/>
    </xf>
    <xf numFmtId="49" fontId="102" fillId="25" borderId="1" xfId="0" applyNumberFormat="1" applyFont="1" applyFill="1" applyBorder="1" applyAlignment="1">
      <alignment horizontal="center"/>
    </xf>
    <xf numFmtId="4" fontId="83" fillId="25" borderId="1" xfId="0" applyNumberFormat="1" applyFont="1" applyFill="1" applyBorder="1" applyAlignment="1">
      <alignment horizontal="right"/>
    </xf>
    <xf numFmtId="43" fontId="124" fillId="0" borderId="0" xfId="2" applyFont="1" applyFill="1" applyAlignment="1">
      <alignment horizontal="center"/>
    </xf>
    <xf numFmtId="43" fontId="21" fillId="0" borderId="0" xfId="2" applyFont="1" applyFill="1" applyBorder="1" applyAlignment="1">
      <alignment wrapText="1"/>
    </xf>
    <xf numFmtId="171" fontId="21" fillId="2" borderId="1" xfId="2" applyNumberFormat="1" applyFont="1" applyFill="1" applyBorder="1" applyAlignment="1">
      <alignment wrapText="1"/>
    </xf>
    <xf numFmtId="4" fontId="102" fillId="2" borderId="1" xfId="0" applyNumberFormat="1" applyFont="1" applyFill="1" applyBorder="1" applyAlignment="1">
      <alignment horizontal="right"/>
    </xf>
    <xf numFmtId="168" fontId="21" fillId="27" borderId="1" xfId="0" applyNumberFormat="1" applyFont="1" applyFill="1" applyBorder="1" applyAlignment="1">
      <alignment horizontal="left" wrapText="1"/>
    </xf>
    <xf numFmtId="0" fontId="21" fillId="27" borderId="1" xfId="0" applyFont="1" applyFill="1" applyBorder="1"/>
    <xf numFmtId="0" fontId="83" fillId="27" borderId="1" xfId="0" applyFont="1" applyFill="1" applyBorder="1" applyAlignment="1">
      <alignment horizontal="left"/>
    </xf>
    <xf numFmtId="49" fontId="102" fillId="27" borderId="1" xfId="0" applyNumberFormat="1" applyFont="1" applyFill="1" applyBorder="1" applyAlignment="1">
      <alignment horizontal="center"/>
    </xf>
    <xf numFmtId="0" fontId="89" fillId="0" borderId="0" xfId="0" applyFont="1"/>
    <xf numFmtId="43" fontId="89" fillId="0" borderId="5" xfId="2" applyFont="1" applyFill="1" applyBorder="1"/>
    <xf numFmtId="43" fontId="89" fillId="0" borderId="5" xfId="2" applyFont="1" applyFill="1" applyBorder="1" applyAlignment="1">
      <alignment horizontal="left" indent="1"/>
    </xf>
    <xf numFmtId="43" fontId="89" fillId="27" borderId="1" xfId="2" applyFont="1" applyFill="1" applyBorder="1"/>
    <xf numFmtId="171" fontId="94" fillId="2" borderId="1" xfId="2" applyNumberFormat="1" applyFont="1" applyFill="1" applyBorder="1" applyAlignment="1">
      <alignment wrapText="1"/>
    </xf>
    <xf numFmtId="43" fontId="94" fillId="0" borderId="1" xfId="2" applyFont="1" applyFill="1" applyBorder="1" applyAlignment="1">
      <alignment horizontal="left"/>
    </xf>
    <xf numFmtId="171" fontId="94" fillId="2" borderId="0" xfId="2" applyNumberFormat="1" applyFont="1" applyFill="1" applyBorder="1" applyAlignment="1">
      <alignment wrapText="1"/>
    </xf>
    <xf numFmtId="43" fontId="94" fillId="0" borderId="0" xfId="2" applyFont="1" applyFill="1" applyBorder="1" applyAlignment="1">
      <alignment horizontal="left"/>
    </xf>
    <xf numFmtId="0" fontId="146" fillId="0" borderId="33" xfId="0" applyFont="1" applyBorder="1"/>
    <xf numFmtId="0" fontId="136" fillId="0" borderId="33" xfId="0" applyFont="1" applyBorder="1"/>
    <xf numFmtId="0" fontId="143" fillId="28" borderId="1" xfId="0" applyFont="1" applyFill="1" applyBorder="1"/>
    <xf numFmtId="0" fontId="79" fillId="28" borderId="1" xfId="0" applyFont="1" applyFill="1" applyBorder="1" applyAlignment="1">
      <alignment horizontal="right"/>
    </xf>
    <xf numFmtId="43" fontId="62" fillId="28" borderId="1" xfId="2" applyFont="1" applyFill="1" applyBorder="1" applyAlignment="1">
      <alignment horizontal="right"/>
    </xf>
    <xf numFmtId="43" fontId="61" fillId="2" borderId="1" xfId="2" applyFont="1" applyFill="1" applyBorder="1" applyAlignment="1">
      <alignment horizontal="right"/>
    </xf>
    <xf numFmtId="168" fontId="19" fillId="26" borderId="1" xfId="0" applyNumberFormat="1" applyFont="1" applyFill="1" applyBorder="1" applyAlignment="1">
      <alignment horizontal="left" wrapText="1"/>
    </xf>
    <xf numFmtId="0" fontId="19" fillId="26" borderId="33" xfId="0" applyFont="1" applyFill="1" applyBorder="1"/>
    <xf numFmtId="0" fontId="37" fillId="26" borderId="1" xfId="131" applyFont="1" applyFill="1" applyBorder="1" applyAlignment="1">
      <alignment wrapText="1"/>
    </xf>
    <xf numFmtId="43" fontId="62" fillId="26" borderId="1" xfId="2" applyFont="1" applyFill="1" applyBorder="1" applyAlignment="1"/>
    <xf numFmtId="43" fontId="21" fillId="25" borderId="1" xfId="2" applyFont="1" applyFill="1" applyBorder="1" applyAlignment="1">
      <alignment horizontal="left"/>
    </xf>
    <xf numFmtId="0" fontId="21" fillId="0" borderId="1" xfId="131" applyFont="1" applyBorder="1" applyAlignment="1">
      <alignment horizontal="left" vertical="center" wrapText="1"/>
    </xf>
    <xf numFmtId="0" fontId="21" fillId="0" borderId="1" xfId="131" applyFont="1" applyBorder="1" applyAlignment="1">
      <alignment vertical="center" wrapText="1"/>
    </xf>
    <xf numFmtId="43" fontId="20" fillId="0" borderId="0" xfId="7" applyNumberFormat="1" applyFont="1"/>
    <xf numFmtId="43" fontId="61" fillId="0" borderId="1" xfId="145" applyNumberFormat="1" applyFont="1" applyBorder="1"/>
    <xf numFmtId="0" fontId="113" fillId="0" borderId="0" xfId="145" applyFont="1"/>
    <xf numFmtId="174" fontId="24" fillId="0" borderId="0" xfId="2" applyNumberFormat="1" applyFont="1" applyFill="1" applyAlignment="1">
      <alignment horizontal="right"/>
    </xf>
    <xf numFmtId="0" fontId="35" fillId="0" borderId="1" xfId="7" applyFont="1" applyBorder="1"/>
    <xf numFmtId="0" fontId="20" fillId="0" borderId="1" xfId="7" applyFont="1" applyBorder="1"/>
    <xf numFmtId="43" fontId="35" fillId="0" borderId="1" xfId="2" applyFont="1" applyFill="1" applyBorder="1"/>
    <xf numFmtId="0" fontId="147" fillId="0" borderId="1" xfId="0" applyFont="1" applyBorder="1" applyAlignment="1">
      <alignment horizontal="left"/>
    </xf>
    <xf numFmtId="0" fontId="148" fillId="0" borderId="1" xfId="0" applyFont="1" applyBorder="1" applyAlignment="1">
      <alignment horizontal="left"/>
    </xf>
    <xf numFmtId="168" fontId="35" fillId="0" borderId="0" xfId="0" applyNumberFormat="1" applyFont="1" applyAlignment="1">
      <alignment horizontal="left" wrapText="1"/>
    </xf>
    <xf numFmtId="0" fontId="148" fillId="0" borderId="0" xfId="0" applyFont="1" applyAlignment="1">
      <alignment horizontal="right"/>
    </xf>
    <xf numFmtId="168" fontId="94" fillId="0" borderId="33" xfId="0" applyNumberFormat="1" applyFont="1" applyBorder="1" applyAlignment="1">
      <alignment horizontal="left" wrapText="1"/>
    </xf>
    <xf numFmtId="168" fontId="94" fillId="0" borderId="0" xfId="0" applyNumberFormat="1" applyFont="1" applyAlignment="1">
      <alignment horizontal="left" wrapText="1"/>
    </xf>
    <xf numFmtId="0" fontId="93" fillId="0" borderId="33" xfId="0" applyFont="1" applyBorder="1" applyAlignment="1">
      <alignment horizontal="right"/>
    </xf>
    <xf numFmtId="0" fontId="93" fillId="0" borderId="0" xfId="7" applyFont="1" applyAlignment="1">
      <alignment horizontal="center"/>
    </xf>
    <xf numFmtId="0" fontId="93" fillId="0" borderId="0" xfId="7" applyFont="1" applyAlignment="1">
      <alignment horizontal="center" wrapText="1"/>
    </xf>
    <xf numFmtId="0" fontId="147" fillId="0" borderId="1" xfId="0" applyFont="1" applyBorder="1" applyAlignment="1">
      <alignment horizontal="left" wrapText="1"/>
    </xf>
    <xf numFmtId="0" fontId="148" fillId="25" borderId="0" xfId="0" applyFont="1" applyFill="1" applyAlignment="1">
      <alignment horizontal="left"/>
    </xf>
    <xf numFmtId="43" fontId="148" fillId="25" borderId="5" xfId="2" applyFont="1" applyFill="1" applyBorder="1" applyAlignment="1">
      <alignment horizontal="left"/>
    </xf>
    <xf numFmtId="43" fontId="20" fillId="0" borderId="0" xfId="2" applyFont="1" applyFill="1" applyBorder="1" applyAlignment="1">
      <alignment horizontal="center"/>
    </xf>
    <xf numFmtId="17" fontId="36" fillId="0" borderId="0" xfId="7" applyNumberFormat="1" applyFont="1" applyAlignment="1">
      <alignment wrapText="1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17" fontId="36" fillId="0" borderId="0" xfId="7" applyNumberFormat="1" applyFont="1" applyAlignment="1">
      <alignment horizontal="center" wrapText="1"/>
    </xf>
    <xf numFmtId="0" fontId="36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0" fontId="30" fillId="0" borderId="0" xfId="7" applyFont="1" applyAlignment="1">
      <alignment horizontal="center"/>
    </xf>
    <xf numFmtId="0" fontId="70" fillId="0" borderId="0" xfId="7" applyFont="1"/>
    <xf numFmtId="43" fontId="19" fillId="0" borderId="0" xfId="2" applyFont="1" applyFill="1" applyBorder="1" applyAlignment="1">
      <alignment horizontal="right"/>
    </xf>
    <xf numFmtId="43" fontId="37" fillId="0" borderId="0" xfId="2" applyFont="1" applyFill="1" applyBorder="1" applyAlignment="1">
      <alignment horizontal="right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26" fillId="0" borderId="0" xfId="0" applyFont="1" applyAlignment="1">
      <alignment horizontal="center"/>
    </xf>
    <xf numFmtId="0" fontId="33" fillId="0" borderId="0" xfId="7" applyFont="1" applyAlignment="1">
      <alignment horizontal="center"/>
    </xf>
    <xf numFmtId="0" fontId="33" fillId="0" borderId="3" xfId="7" applyFont="1" applyBorder="1"/>
    <xf numFmtId="0" fontId="33" fillId="0" borderId="0" xfId="7" applyFont="1"/>
    <xf numFmtId="0" fontId="31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center" wrapText="1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5" fillId="0" borderId="0" xfId="7" applyFont="1" applyAlignment="1">
      <alignment horizontal="center" wrapText="1"/>
    </xf>
    <xf numFmtId="0" fontId="37" fillId="0" borderId="0" xfId="7" applyFont="1" applyAlignment="1">
      <alignment horizontal="center" wrapText="1"/>
    </xf>
    <xf numFmtId="0" fontId="19" fillId="0" borderId="0" xfId="7" applyFont="1" applyAlignment="1">
      <alignment horizontal="center" wrapText="1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33" fillId="0" borderId="0" xfId="0" applyNumberFormat="1" applyFont="1" applyAlignment="1" applyProtection="1">
      <alignment horizontal="center"/>
      <protection locked="0"/>
    </xf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0" fontId="36" fillId="0" borderId="44" xfId="7" applyFont="1" applyBorder="1" applyAlignment="1">
      <alignment horizontal="left" wrapText="1"/>
    </xf>
    <xf numFmtId="0" fontId="36" fillId="0" borderId="46" xfId="7" applyFont="1" applyBorder="1" applyAlignment="1">
      <alignment horizontal="left" wrapText="1"/>
    </xf>
    <xf numFmtId="49" fontId="24" fillId="0" borderId="0" xfId="0" applyNumberFormat="1" applyFont="1" applyProtection="1">
      <protection locked="0"/>
    </xf>
    <xf numFmtId="43" fontId="0" fillId="0" borderId="0" xfId="0" applyNumberFormat="1" applyAlignment="1">
      <alignment horizontal="center" vertical="center"/>
    </xf>
    <xf numFmtId="0" fontId="90" fillId="0" borderId="0" xfId="7" applyFont="1" applyAlignment="1">
      <alignment horizontal="center" wrapText="1"/>
    </xf>
    <xf numFmtId="0" fontId="127" fillId="0" borderId="0" xfId="7" applyFont="1" applyAlignment="1">
      <alignment horizontal="center" wrapText="1"/>
    </xf>
    <xf numFmtId="0" fontId="36" fillId="0" borderId="0" xfId="7" applyFont="1" applyAlignment="1">
      <alignment horizontal="center" wrapText="1"/>
    </xf>
    <xf numFmtId="0" fontId="21" fillId="0" borderId="0" xfId="7" applyFont="1" applyAlignment="1">
      <alignment horizontal="center" wrapText="1"/>
    </xf>
    <xf numFmtId="0" fontId="124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43" xfId="0" applyBorder="1" applyAlignment="1">
      <alignment horizontal="center"/>
    </xf>
    <xf numFmtId="0" fontId="140" fillId="0" borderId="0" xfId="143" applyFont="1" applyAlignment="1">
      <alignment horizontal="center"/>
    </xf>
    <xf numFmtId="0" fontId="57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0" fontId="116" fillId="0" borderId="0" xfId="7" applyFont="1" applyAlignment="1">
      <alignment horizontal="center"/>
    </xf>
    <xf numFmtId="43" fontId="24" fillId="0" borderId="3" xfId="2" applyFont="1" applyFill="1" applyBorder="1" applyAlignment="1">
      <alignment horizontal="center"/>
    </xf>
    <xf numFmtId="17" fontId="20" fillId="0" borderId="0" xfId="7" applyNumberFormat="1" applyFont="1" applyAlignment="1">
      <alignment horizontal="center"/>
    </xf>
    <xf numFmtId="17" fontId="35" fillId="0" borderId="0" xfId="7" applyNumberFormat="1" applyFont="1" applyAlignment="1">
      <alignment horizontal="center" wrapText="1"/>
    </xf>
    <xf numFmtId="17" fontId="20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00CC"/>
      <color rgb="FFF17388"/>
      <color rgb="FFFF6600"/>
      <color rgb="FFFF00FF"/>
      <color rgb="FF996633"/>
      <color rgb="FF666633"/>
      <color rgb="FF996600"/>
      <color rgb="FF00FFFF"/>
      <color rgb="FF0000FF"/>
      <color rgb="FF00C4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413289</xdr:colOff>
      <xdr:row>0</xdr:row>
      <xdr:rowOff>190501</xdr:rowOff>
    </xdr:from>
    <xdr:to>
      <xdr:col>4</xdr:col>
      <xdr:colOff>1171575</xdr:colOff>
      <xdr:row>2</xdr:row>
      <xdr:rowOff>171450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7664" y="19050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2066925</xdr:colOff>
      <xdr:row>0</xdr:row>
      <xdr:rowOff>85725</xdr:rowOff>
    </xdr:from>
    <xdr:to>
      <xdr:col>3</xdr:col>
      <xdr:colOff>180975</xdr:colOff>
      <xdr:row>2</xdr:row>
      <xdr:rowOff>228600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2971800" y="857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114300</xdr:rowOff>
    </xdr:from>
    <xdr:ext cx="2044700" cy="112587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14300"/>
          <a:ext cx="2044700" cy="112587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0</xdr:row>
      <xdr:rowOff>85726</xdr:rowOff>
    </xdr:from>
    <xdr:to>
      <xdr:col>3</xdr:col>
      <xdr:colOff>1428750</xdr:colOff>
      <xdr:row>3</xdr:row>
      <xdr:rowOff>103158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85726"/>
          <a:ext cx="685800" cy="53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2</xdr:col>
      <xdr:colOff>0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2781298</xdr:colOff>
      <xdr:row>0</xdr:row>
      <xdr:rowOff>38099</xdr:rowOff>
    </xdr:from>
    <xdr:to>
      <xdr:col>2</xdr:col>
      <xdr:colOff>438148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33723" y="380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2267218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95563" y="214647"/>
          <a:ext cx="1247641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751267</xdr:colOff>
      <xdr:row>0</xdr:row>
      <xdr:rowOff>174402</xdr:rowOff>
    </xdr:from>
    <xdr:to>
      <xdr:col>0</xdr:col>
      <xdr:colOff>2562359</xdr:colOff>
      <xdr:row>4</xdr:row>
      <xdr:rowOff>67078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1267" y="174402"/>
          <a:ext cx="181109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4051479</xdr:colOff>
      <xdr:row>1</xdr:row>
      <xdr:rowOff>1023</xdr:rowOff>
    </xdr:from>
    <xdr:to>
      <xdr:col>1</xdr:col>
      <xdr:colOff>670772</xdr:colOff>
      <xdr:row>3</xdr:row>
      <xdr:rowOff>281724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4051479" y="202255"/>
          <a:ext cx="1100068" cy="870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1</xdr:row>
      <xdr:rowOff>271988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808180</xdr:colOff>
      <xdr:row>0</xdr:row>
      <xdr:rowOff>20266</xdr:rowOff>
    </xdr:from>
    <xdr:to>
      <xdr:col>3</xdr:col>
      <xdr:colOff>101019</xdr:colOff>
      <xdr:row>2</xdr:row>
      <xdr:rowOff>173181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444998" y="20266"/>
          <a:ext cx="1168976" cy="845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418521</xdr:colOff>
      <xdr:row>0</xdr:row>
      <xdr:rowOff>86592</xdr:rowOff>
    </xdr:from>
    <xdr:to>
      <xdr:col>5</xdr:col>
      <xdr:colOff>404089</xdr:colOff>
      <xdr:row>2</xdr:row>
      <xdr:rowOff>224851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36476" y="86592"/>
          <a:ext cx="1269999" cy="83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158749</xdr:rowOff>
    </xdr:from>
    <xdr:to>
      <xdr:col>1</xdr:col>
      <xdr:colOff>1967632</xdr:colOff>
      <xdr:row>3</xdr:row>
      <xdr:rowOff>115454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6592" y="158749"/>
          <a:ext cx="1977157" cy="966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1154546</xdr:colOff>
      <xdr:row>0</xdr:row>
      <xdr:rowOff>43295</xdr:rowOff>
    </xdr:from>
    <xdr:to>
      <xdr:col>4</xdr:col>
      <xdr:colOff>1212273</xdr:colOff>
      <xdr:row>2</xdr:row>
      <xdr:rowOff>14431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54091" y="43295"/>
          <a:ext cx="1327727" cy="779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1005897</xdr:colOff>
      <xdr:row>0</xdr:row>
      <xdr:rowOff>50512</xdr:rowOff>
    </xdr:from>
    <xdr:to>
      <xdr:col>6</xdr:col>
      <xdr:colOff>2362490</xdr:colOff>
      <xdr:row>2</xdr:row>
      <xdr:rowOff>17429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897" y="368012"/>
          <a:ext cx="1356593" cy="76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215033</xdr:colOff>
      <xdr:row>0</xdr:row>
      <xdr:rowOff>0</xdr:rowOff>
    </xdr:from>
    <xdr:to>
      <xdr:col>2</xdr:col>
      <xdr:colOff>750454</xdr:colOff>
      <xdr:row>2</xdr:row>
      <xdr:rowOff>300236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2874" y="0"/>
          <a:ext cx="2180648" cy="11084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737419</xdr:colOff>
      <xdr:row>0</xdr:row>
      <xdr:rowOff>184354</xdr:rowOff>
    </xdr:from>
    <xdr:to>
      <xdr:col>4</xdr:col>
      <xdr:colOff>614516</xdr:colOff>
      <xdr:row>2</xdr:row>
      <xdr:rowOff>491612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174475" y="184354"/>
          <a:ext cx="1305847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553065</xdr:colOff>
      <xdr:row>0</xdr:row>
      <xdr:rowOff>230443</xdr:rowOff>
    </xdr:from>
    <xdr:to>
      <xdr:col>6</xdr:col>
      <xdr:colOff>1950111</xdr:colOff>
      <xdr:row>2</xdr:row>
      <xdr:rowOff>353347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759" y="230443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553064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552933</xdr:colOff>
      <xdr:row>1</xdr:row>
      <xdr:rowOff>51082</xdr:rowOff>
    </xdr:from>
    <xdr:to>
      <xdr:col>7</xdr:col>
      <xdr:colOff>659404</xdr:colOff>
      <xdr:row>3</xdr:row>
      <xdr:rowOff>95625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70660" y="714946"/>
          <a:ext cx="1217721" cy="70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</xdr:row>
      <xdr:rowOff>80215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1094664</xdr:colOff>
      <xdr:row>1</xdr:row>
      <xdr:rowOff>75406</xdr:rowOff>
    </xdr:from>
    <xdr:to>
      <xdr:col>3</xdr:col>
      <xdr:colOff>977756</xdr:colOff>
      <xdr:row>3</xdr:row>
      <xdr:rowOff>140556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655119" y="739270"/>
          <a:ext cx="1355137" cy="729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173904</xdr:colOff>
      <xdr:row>0</xdr:row>
      <xdr:rowOff>0</xdr:rowOff>
    </xdr:from>
    <xdr:to>
      <xdr:col>1</xdr:col>
      <xdr:colOff>2282393</xdr:colOff>
      <xdr:row>3</xdr:row>
      <xdr:rowOff>82982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427" y="404091"/>
          <a:ext cx="2108489" cy="10066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116807</xdr:colOff>
      <xdr:row>1</xdr:row>
      <xdr:rowOff>242162</xdr:rowOff>
    </xdr:from>
    <xdr:to>
      <xdr:col>4</xdr:col>
      <xdr:colOff>204888</xdr:colOff>
      <xdr:row>4</xdr:row>
      <xdr:rowOff>171414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542146" y="678052"/>
          <a:ext cx="1444183" cy="1010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784411</xdr:colOff>
      <xdr:row>2</xdr:row>
      <xdr:rowOff>14008</xdr:rowOff>
    </xdr:from>
    <xdr:to>
      <xdr:col>6</xdr:col>
      <xdr:colOff>2195592</xdr:colOff>
      <xdr:row>4</xdr:row>
      <xdr:rowOff>290594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45767" y="885788"/>
          <a:ext cx="1411181" cy="922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0</xdr:colOff>
      <xdr:row>4</xdr:row>
      <xdr:rowOff>13914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242161</xdr:colOff>
      <xdr:row>2</xdr:row>
      <xdr:rowOff>17329</xdr:rowOff>
    </xdr:from>
    <xdr:to>
      <xdr:col>2</xdr:col>
      <xdr:colOff>630805</xdr:colOff>
      <xdr:row>5</xdr:row>
      <xdr:rowOff>52100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1271" y="17329"/>
          <a:ext cx="1986907" cy="1019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424960</xdr:colOff>
      <xdr:row>0</xdr:row>
      <xdr:rowOff>0</xdr:rowOff>
    </xdr:from>
    <xdr:to>
      <xdr:col>4</xdr:col>
      <xdr:colOff>187854</xdr:colOff>
      <xdr:row>2</xdr:row>
      <xdr:rowOff>271340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385537" y="0"/>
          <a:ext cx="1169663" cy="886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0</xdr:rowOff>
    </xdr:from>
    <xdr:to>
      <xdr:col>6</xdr:col>
      <xdr:colOff>1753589</xdr:colOff>
      <xdr:row>2</xdr:row>
      <xdr:rowOff>228741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4905" y="158750"/>
          <a:ext cx="1248476" cy="83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40876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515936</xdr:colOff>
      <xdr:row>0</xdr:row>
      <xdr:rowOff>0</xdr:rowOff>
    </xdr:from>
    <xdr:to>
      <xdr:col>2</xdr:col>
      <xdr:colOff>633791</xdr:colOff>
      <xdr:row>3</xdr:row>
      <xdr:rowOff>73847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457" y="171979"/>
          <a:ext cx="2072109" cy="986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69942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1919431</xdr:colOff>
      <xdr:row>0</xdr:row>
      <xdr:rowOff>144318</xdr:rowOff>
    </xdr:from>
    <xdr:to>
      <xdr:col>3</xdr:col>
      <xdr:colOff>1024657</xdr:colOff>
      <xdr:row>3</xdr:row>
      <xdr:rowOff>182176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599545" y="144318"/>
          <a:ext cx="1298863" cy="903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663864</xdr:colOff>
      <xdr:row>1</xdr:row>
      <xdr:rowOff>32237</xdr:rowOff>
    </xdr:from>
    <xdr:to>
      <xdr:col>5</xdr:col>
      <xdr:colOff>247074</xdr:colOff>
      <xdr:row>4</xdr:row>
      <xdr:rowOff>28864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32387" y="320873"/>
          <a:ext cx="1112982" cy="7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28864</xdr:colOff>
      <xdr:row>0</xdr:row>
      <xdr:rowOff>187614</xdr:rowOff>
    </xdr:from>
    <xdr:to>
      <xdr:col>2</xdr:col>
      <xdr:colOff>707161</xdr:colOff>
      <xdr:row>5</xdr:row>
      <xdr:rowOff>134477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9091" y="187614"/>
          <a:ext cx="1890569" cy="1303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1428750</xdr:colOff>
      <xdr:row>0</xdr:row>
      <xdr:rowOff>89299</xdr:rowOff>
    </xdr:from>
    <xdr:to>
      <xdr:col>4</xdr:col>
      <xdr:colOff>1160859</xdr:colOff>
      <xdr:row>2</xdr:row>
      <xdr:rowOff>238127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90234" y="89299"/>
          <a:ext cx="1250156" cy="922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1804571</xdr:colOff>
      <xdr:row>0</xdr:row>
      <xdr:rowOff>163711</xdr:rowOff>
    </xdr:from>
    <xdr:to>
      <xdr:col>6</xdr:col>
      <xdr:colOff>3378398</xdr:colOff>
      <xdr:row>2</xdr:row>
      <xdr:rowOff>208359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56993" y="163711"/>
          <a:ext cx="1573827" cy="818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270183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282594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549377</xdr:colOff>
      <xdr:row>0</xdr:row>
      <xdr:rowOff>163711</xdr:rowOff>
    </xdr:from>
    <xdr:to>
      <xdr:col>2</xdr:col>
      <xdr:colOff>1339453</xdr:colOff>
      <xdr:row>3</xdr:row>
      <xdr:rowOff>140205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4650" y="163711"/>
          <a:ext cx="2203944" cy="10480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619105</xdr:colOff>
      <xdr:row>0</xdr:row>
      <xdr:rowOff>199719</xdr:rowOff>
    </xdr:from>
    <xdr:to>
      <xdr:col>4</xdr:col>
      <xdr:colOff>783508</xdr:colOff>
      <xdr:row>3</xdr:row>
      <xdr:rowOff>4757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47774" y="199719"/>
          <a:ext cx="1378072" cy="109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430162</xdr:colOff>
      <xdr:row>0</xdr:row>
      <xdr:rowOff>230443</xdr:rowOff>
    </xdr:from>
    <xdr:to>
      <xdr:col>6</xdr:col>
      <xdr:colOff>1782096</xdr:colOff>
      <xdr:row>2</xdr:row>
      <xdr:rowOff>199718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28589" y="230443"/>
          <a:ext cx="1351934" cy="89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737420</xdr:colOff>
      <xdr:row>0</xdr:row>
      <xdr:rowOff>199717</xdr:rowOff>
    </xdr:from>
    <xdr:to>
      <xdr:col>2</xdr:col>
      <xdr:colOff>752783</xdr:colOff>
      <xdr:row>2</xdr:row>
      <xdr:rowOff>307258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1815" y="199717"/>
          <a:ext cx="2135443" cy="10293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390526</xdr:colOff>
      <xdr:row>0</xdr:row>
      <xdr:rowOff>171450</xdr:rowOff>
    </xdr:from>
    <xdr:to>
      <xdr:col>6</xdr:col>
      <xdr:colOff>228534</xdr:colOff>
      <xdr:row>3</xdr:row>
      <xdr:rowOff>114300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1" y="171450"/>
          <a:ext cx="84765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0</xdr:row>
      <xdr:rowOff>57150</xdr:rowOff>
    </xdr:from>
    <xdr:to>
      <xdr:col>2</xdr:col>
      <xdr:colOff>19050</xdr:colOff>
      <xdr:row>3</xdr:row>
      <xdr:rowOff>207380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1525" y="57150"/>
          <a:ext cx="1295400" cy="7788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4</xdr:row>
          <xdr:rowOff>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1</xdr:row>
          <xdr:rowOff>85725</xdr:rowOff>
        </xdr:from>
        <xdr:to>
          <xdr:col>3</xdr:col>
          <xdr:colOff>876300</xdr:colOff>
          <xdr:row>4</xdr:row>
          <xdr:rowOff>38100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4</xdr:row>
          <xdr:rowOff>0</xdr:rowOff>
        </xdr:from>
        <xdr:to>
          <xdr:col>4</xdr:col>
          <xdr:colOff>19050</xdr:colOff>
          <xdr:row>5</xdr:row>
          <xdr:rowOff>66675</xdr:rowOff>
        </xdr:to>
        <xdr:sp macro="" textlink="">
          <xdr:nvSpPr>
            <xdr:cNvPr id="10251" name="Object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9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via%20Reyes\Downloads\CONC.%20NOMINA%20ELECT.%20%20ENERO%20%202026.xlsx" TargetMode="External"/><Relationship Id="rId1" Type="http://schemas.openxmlformats.org/officeDocument/2006/relationships/externalLinkPath" Target="/Users/Kelvia%20Reyes/Downloads/CONC.%20NOMINA%20ELECT.%20%20ENERO%20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CILIACION NOMINA "/>
      <sheetName val="MOVIMIENTOS"/>
      <sheetName val="LIBRO BCO.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9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6600CC"/>
    <pageSetUpPr fitToPage="1"/>
  </sheetPr>
  <dimension ref="A1:G222"/>
  <sheetViews>
    <sheetView topLeftCell="A27" zoomScaleNormal="100" workbookViewId="0">
      <selection activeCell="F20" sqref="F20"/>
    </sheetView>
  </sheetViews>
  <sheetFormatPr baseColWidth="10" defaultColWidth="11.42578125" defaultRowHeight="14.25" x14ac:dyDescent="0.2"/>
  <cols>
    <col min="1" max="1" width="7.140625" style="51" customWidth="1"/>
    <col min="2" max="2" width="8.5703125" style="28" customWidth="1"/>
    <col min="3" max="3" width="39.7109375" style="51" customWidth="1"/>
    <col min="4" max="4" width="14.5703125" style="51" customWidth="1"/>
    <col min="5" max="5" width="22.140625" style="216" customWidth="1"/>
    <col min="6" max="6" width="24.5703125" style="51" customWidth="1"/>
    <col min="7" max="7" width="20.140625" style="51" customWidth="1"/>
    <col min="8" max="215" width="11.42578125" style="51"/>
    <col min="216" max="216" width="59" style="51" customWidth="1"/>
    <col min="217" max="217" width="21" style="51" customWidth="1"/>
    <col min="218" max="218" width="19.28515625" style="51" customWidth="1"/>
    <col min="219" max="226" width="0" style="51" hidden="1" customWidth="1"/>
    <col min="227" max="227" width="13.7109375" style="51" bestFit="1" customWidth="1"/>
    <col min="228" max="228" width="14.7109375" style="51" customWidth="1"/>
    <col min="229" max="471" width="11.42578125" style="51"/>
    <col min="472" max="472" width="59" style="51" customWidth="1"/>
    <col min="473" max="473" width="21" style="51" customWidth="1"/>
    <col min="474" max="474" width="19.28515625" style="51" customWidth="1"/>
    <col min="475" max="482" width="0" style="51" hidden="1" customWidth="1"/>
    <col min="483" max="483" width="13.7109375" style="51" bestFit="1" customWidth="1"/>
    <col min="484" max="484" width="14.7109375" style="51" customWidth="1"/>
    <col min="485" max="727" width="11.42578125" style="51"/>
    <col min="728" max="728" width="59" style="51" customWidth="1"/>
    <col min="729" max="729" width="21" style="51" customWidth="1"/>
    <col min="730" max="730" width="19.28515625" style="51" customWidth="1"/>
    <col min="731" max="738" width="0" style="51" hidden="1" customWidth="1"/>
    <col min="739" max="739" width="13.7109375" style="51" bestFit="1" customWidth="1"/>
    <col min="740" max="740" width="14.7109375" style="51" customWidth="1"/>
    <col min="741" max="983" width="11.42578125" style="51"/>
    <col min="984" max="984" width="59" style="51" customWidth="1"/>
    <col min="985" max="985" width="21" style="51" customWidth="1"/>
    <col min="986" max="986" width="19.28515625" style="51" customWidth="1"/>
    <col min="987" max="994" width="0" style="51" hidden="1" customWidth="1"/>
    <col min="995" max="995" width="13.7109375" style="51" bestFit="1" customWidth="1"/>
    <col min="996" max="996" width="14.7109375" style="51" customWidth="1"/>
    <col min="997" max="1239" width="11.42578125" style="51"/>
    <col min="1240" max="1240" width="59" style="51" customWidth="1"/>
    <col min="1241" max="1241" width="21" style="51" customWidth="1"/>
    <col min="1242" max="1242" width="19.28515625" style="51" customWidth="1"/>
    <col min="1243" max="1250" width="0" style="51" hidden="1" customWidth="1"/>
    <col min="1251" max="1251" width="13.7109375" style="51" bestFit="1" customWidth="1"/>
    <col min="1252" max="1252" width="14.7109375" style="51" customWidth="1"/>
    <col min="1253" max="1495" width="11.42578125" style="51"/>
    <col min="1496" max="1496" width="59" style="51" customWidth="1"/>
    <col min="1497" max="1497" width="21" style="51" customWidth="1"/>
    <col min="1498" max="1498" width="19.28515625" style="51" customWidth="1"/>
    <col min="1499" max="1506" width="0" style="51" hidden="1" customWidth="1"/>
    <col min="1507" max="1507" width="13.7109375" style="51" bestFit="1" customWidth="1"/>
    <col min="1508" max="1508" width="14.7109375" style="51" customWidth="1"/>
    <col min="1509" max="1751" width="11.42578125" style="51"/>
    <col min="1752" max="1752" width="59" style="51" customWidth="1"/>
    <col min="1753" max="1753" width="21" style="51" customWidth="1"/>
    <col min="1754" max="1754" width="19.28515625" style="51" customWidth="1"/>
    <col min="1755" max="1762" width="0" style="51" hidden="1" customWidth="1"/>
    <col min="1763" max="1763" width="13.7109375" style="51" bestFit="1" customWidth="1"/>
    <col min="1764" max="1764" width="14.7109375" style="51" customWidth="1"/>
    <col min="1765" max="2007" width="11.42578125" style="51"/>
    <col min="2008" max="2008" width="59" style="51" customWidth="1"/>
    <col min="2009" max="2009" width="21" style="51" customWidth="1"/>
    <col min="2010" max="2010" width="19.28515625" style="51" customWidth="1"/>
    <col min="2011" max="2018" width="0" style="51" hidden="1" customWidth="1"/>
    <col min="2019" max="2019" width="13.7109375" style="51" bestFit="1" customWidth="1"/>
    <col min="2020" max="2020" width="14.7109375" style="51" customWidth="1"/>
    <col min="2021" max="2263" width="11.42578125" style="51"/>
    <col min="2264" max="2264" width="59" style="51" customWidth="1"/>
    <col min="2265" max="2265" width="21" style="51" customWidth="1"/>
    <col min="2266" max="2266" width="19.28515625" style="51" customWidth="1"/>
    <col min="2267" max="2274" width="0" style="51" hidden="1" customWidth="1"/>
    <col min="2275" max="2275" width="13.7109375" style="51" bestFit="1" customWidth="1"/>
    <col min="2276" max="2276" width="14.7109375" style="51" customWidth="1"/>
    <col min="2277" max="2519" width="11.42578125" style="51"/>
    <col min="2520" max="2520" width="59" style="51" customWidth="1"/>
    <col min="2521" max="2521" width="21" style="51" customWidth="1"/>
    <col min="2522" max="2522" width="19.28515625" style="51" customWidth="1"/>
    <col min="2523" max="2530" width="0" style="51" hidden="1" customWidth="1"/>
    <col min="2531" max="2531" width="13.7109375" style="51" bestFit="1" customWidth="1"/>
    <col min="2532" max="2532" width="14.7109375" style="51" customWidth="1"/>
    <col min="2533" max="2775" width="11.42578125" style="51"/>
    <col min="2776" max="2776" width="59" style="51" customWidth="1"/>
    <col min="2777" max="2777" width="21" style="51" customWidth="1"/>
    <col min="2778" max="2778" width="19.28515625" style="51" customWidth="1"/>
    <col min="2779" max="2786" width="0" style="51" hidden="1" customWidth="1"/>
    <col min="2787" max="2787" width="13.7109375" style="51" bestFit="1" customWidth="1"/>
    <col min="2788" max="2788" width="14.7109375" style="51" customWidth="1"/>
    <col min="2789" max="3031" width="11.42578125" style="51"/>
    <col min="3032" max="3032" width="59" style="51" customWidth="1"/>
    <col min="3033" max="3033" width="21" style="51" customWidth="1"/>
    <col min="3034" max="3034" width="19.28515625" style="51" customWidth="1"/>
    <col min="3035" max="3042" width="0" style="51" hidden="1" customWidth="1"/>
    <col min="3043" max="3043" width="13.7109375" style="51" bestFit="1" customWidth="1"/>
    <col min="3044" max="3044" width="14.7109375" style="51" customWidth="1"/>
    <col min="3045" max="3287" width="11.42578125" style="51"/>
    <col min="3288" max="3288" width="59" style="51" customWidth="1"/>
    <col min="3289" max="3289" width="21" style="51" customWidth="1"/>
    <col min="3290" max="3290" width="19.28515625" style="51" customWidth="1"/>
    <col min="3291" max="3298" width="0" style="51" hidden="1" customWidth="1"/>
    <col min="3299" max="3299" width="13.7109375" style="51" bestFit="1" customWidth="1"/>
    <col min="3300" max="3300" width="14.7109375" style="51" customWidth="1"/>
    <col min="3301" max="3543" width="11.42578125" style="51"/>
    <col min="3544" max="3544" width="59" style="51" customWidth="1"/>
    <col min="3545" max="3545" width="21" style="51" customWidth="1"/>
    <col min="3546" max="3546" width="19.28515625" style="51" customWidth="1"/>
    <col min="3547" max="3554" width="0" style="51" hidden="1" customWidth="1"/>
    <col min="3555" max="3555" width="13.7109375" style="51" bestFit="1" customWidth="1"/>
    <col min="3556" max="3556" width="14.7109375" style="51" customWidth="1"/>
    <col min="3557" max="3799" width="11.42578125" style="51"/>
    <col min="3800" max="3800" width="59" style="51" customWidth="1"/>
    <col min="3801" max="3801" width="21" style="51" customWidth="1"/>
    <col min="3802" max="3802" width="19.28515625" style="51" customWidth="1"/>
    <col min="3803" max="3810" width="0" style="51" hidden="1" customWidth="1"/>
    <col min="3811" max="3811" width="13.7109375" style="51" bestFit="1" customWidth="1"/>
    <col min="3812" max="3812" width="14.7109375" style="51" customWidth="1"/>
    <col min="3813" max="4055" width="11.42578125" style="51"/>
    <col min="4056" max="4056" width="59" style="51" customWidth="1"/>
    <col min="4057" max="4057" width="21" style="51" customWidth="1"/>
    <col min="4058" max="4058" width="19.28515625" style="51" customWidth="1"/>
    <col min="4059" max="4066" width="0" style="51" hidden="1" customWidth="1"/>
    <col min="4067" max="4067" width="13.7109375" style="51" bestFit="1" customWidth="1"/>
    <col min="4068" max="4068" width="14.7109375" style="51" customWidth="1"/>
    <col min="4069" max="4311" width="11.42578125" style="51"/>
    <col min="4312" max="4312" width="59" style="51" customWidth="1"/>
    <col min="4313" max="4313" width="21" style="51" customWidth="1"/>
    <col min="4314" max="4314" width="19.28515625" style="51" customWidth="1"/>
    <col min="4315" max="4322" width="0" style="51" hidden="1" customWidth="1"/>
    <col min="4323" max="4323" width="13.7109375" style="51" bestFit="1" customWidth="1"/>
    <col min="4324" max="4324" width="14.7109375" style="51" customWidth="1"/>
    <col min="4325" max="4567" width="11.42578125" style="51"/>
    <col min="4568" max="4568" width="59" style="51" customWidth="1"/>
    <col min="4569" max="4569" width="21" style="51" customWidth="1"/>
    <col min="4570" max="4570" width="19.28515625" style="51" customWidth="1"/>
    <col min="4571" max="4578" width="0" style="51" hidden="1" customWidth="1"/>
    <col min="4579" max="4579" width="13.7109375" style="51" bestFit="1" customWidth="1"/>
    <col min="4580" max="4580" width="14.7109375" style="51" customWidth="1"/>
    <col min="4581" max="4823" width="11.42578125" style="51"/>
    <col min="4824" max="4824" width="59" style="51" customWidth="1"/>
    <col min="4825" max="4825" width="21" style="51" customWidth="1"/>
    <col min="4826" max="4826" width="19.28515625" style="51" customWidth="1"/>
    <col min="4827" max="4834" width="0" style="51" hidden="1" customWidth="1"/>
    <col min="4835" max="4835" width="13.7109375" style="51" bestFit="1" customWidth="1"/>
    <col min="4836" max="4836" width="14.7109375" style="51" customWidth="1"/>
    <col min="4837" max="5079" width="11.42578125" style="51"/>
    <col min="5080" max="5080" width="59" style="51" customWidth="1"/>
    <col min="5081" max="5081" width="21" style="51" customWidth="1"/>
    <col min="5082" max="5082" width="19.28515625" style="51" customWidth="1"/>
    <col min="5083" max="5090" width="0" style="51" hidden="1" customWidth="1"/>
    <col min="5091" max="5091" width="13.7109375" style="51" bestFit="1" customWidth="1"/>
    <col min="5092" max="5092" width="14.7109375" style="51" customWidth="1"/>
    <col min="5093" max="5335" width="11.42578125" style="51"/>
    <col min="5336" max="5336" width="59" style="51" customWidth="1"/>
    <col min="5337" max="5337" width="21" style="51" customWidth="1"/>
    <col min="5338" max="5338" width="19.28515625" style="51" customWidth="1"/>
    <col min="5339" max="5346" width="0" style="51" hidden="1" customWidth="1"/>
    <col min="5347" max="5347" width="13.7109375" style="51" bestFit="1" customWidth="1"/>
    <col min="5348" max="5348" width="14.7109375" style="51" customWidth="1"/>
    <col min="5349" max="5591" width="11.42578125" style="51"/>
    <col min="5592" max="5592" width="59" style="51" customWidth="1"/>
    <col min="5593" max="5593" width="21" style="51" customWidth="1"/>
    <col min="5594" max="5594" width="19.28515625" style="51" customWidth="1"/>
    <col min="5595" max="5602" width="0" style="51" hidden="1" customWidth="1"/>
    <col min="5603" max="5603" width="13.7109375" style="51" bestFit="1" customWidth="1"/>
    <col min="5604" max="5604" width="14.7109375" style="51" customWidth="1"/>
    <col min="5605" max="5847" width="11.42578125" style="51"/>
    <col min="5848" max="5848" width="59" style="51" customWidth="1"/>
    <col min="5849" max="5849" width="21" style="51" customWidth="1"/>
    <col min="5850" max="5850" width="19.28515625" style="51" customWidth="1"/>
    <col min="5851" max="5858" width="0" style="51" hidden="1" customWidth="1"/>
    <col min="5859" max="5859" width="13.7109375" style="51" bestFit="1" customWidth="1"/>
    <col min="5860" max="5860" width="14.7109375" style="51" customWidth="1"/>
    <col min="5861" max="6103" width="11.42578125" style="51"/>
    <col min="6104" max="6104" width="59" style="51" customWidth="1"/>
    <col min="6105" max="6105" width="21" style="51" customWidth="1"/>
    <col min="6106" max="6106" width="19.28515625" style="51" customWidth="1"/>
    <col min="6107" max="6114" width="0" style="51" hidden="1" customWidth="1"/>
    <col min="6115" max="6115" width="13.7109375" style="51" bestFit="1" customWidth="1"/>
    <col min="6116" max="6116" width="14.7109375" style="51" customWidth="1"/>
    <col min="6117" max="6359" width="11.42578125" style="51"/>
    <col min="6360" max="6360" width="59" style="51" customWidth="1"/>
    <col min="6361" max="6361" width="21" style="51" customWidth="1"/>
    <col min="6362" max="6362" width="19.28515625" style="51" customWidth="1"/>
    <col min="6363" max="6370" width="0" style="51" hidden="1" customWidth="1"/>
    <col min="6371" max="6371" width="13.7109375" style="51" bestFit="1" customWidth="1"/>
    <col min="6372" max="6372" width="14.7109375" style="51" customWidth="1"/>
    <col min="6373" max="6615" width="11.42578125" style="51"/>
    <col min="6616" max="6616" width="59" style="51" customWidth="1"/>
    <col min="6617" max="6617" width="21" style="51" customWidth="1"/>
    <col min="6618" max="6618" width="19.28515625" style="51" customWidth="1"/>
    <col min="6619" max="6626" width="0" style="51" hidden="1" customWidth="1"/>
    <col min="6627" max="6627" width="13.7109375" style="51" bestFit="1" customWidth="1"/>
    <col min="6628" max="6628" width="14.7109375" style="51" customWidth="1"/>
    <col min="6629" max="6871" width="11.42578125" style="51"/>
    <col min="6872" max="6872" width="59" style="51" customWidth="1"/>
    <col min="6873" max="6873" width="21" style="51" customWidth="1"/>
    <col min="6874" max="6874" width="19.28515625" style="51" customWidth="1"/>
    <col min="6875" max="6882" width="0" style="51" hidden="1" customWidth="1"/>
    <col min="6883" max="6883" width="13.7109375" style="51" bestFit="1" customWidth="1"/>
    <col min="6884" max="6884" width="14.7109375" style="51" customWidth="1"/>
    <col min="6885" max="7127" width="11.42578125" style="51"/>
    <col min="7128" max="7128" width="59" style="51" customWidth="1"/>
    <col min="7129" max="7129" width="21" style="51" customWidth="1"/>
    <col min="7130" max="7130" width="19.28515625" style="51" customWidth="1"/>
    <col min="7131" max="7138" width="0" style="51" hidden="1" customWidth="1"/>
    <col min="7139" max="7139" width="13.7109375" style="51" bestFit="1" customWidth="1"/>
    <col min="7140" max="7140" width="14.7109375" style="51" customWidth="1"/>
    <col min="7141" max="7383" width="11.42578125" style="51"/>
    <col min="7384" max="7384" width="59" style="51" customWidth="1"/>
    <col min="7385" max="7385" width="21" style="51" customWidth="1"/>
    <col min="7386" max="7386" width="19.28515625" style="51" customWidth="1"/>
    <col min="7387" max="7394" width="0" style="51" hidden="1" customWidth="1"/>
    <col min="7395" max="7395" width="13.7109375" style="51" bestFit="1" customWidth="1"/>
    <col min="7396" max="7396" width="14.7109375" style="51" customWidth="1"/>
    <col min="7397" max="7639" width="11.42578125" style="51"/>
    <col min="7640" max="7640" width="59" style="51" customWidth="1"/>
    <col min="7641" max="7641" width="21" style="51" customWidth="1"/>
    <col min="7642" max="7642" width="19.28515625" style="51" customWidth="1"/>
    <col min="7643" max="7650" width="0" style="51" hidden="1" customWidth="1"/>
    <col min="7651" max="7651" width="13.7109375" style="51" bestFit="1" customWidth="1"/>
    <col min="7652" max="7652" width="14.7109375" style="51" customWidth="1"/>
    <col min="7653" max="7895" width="11.42578125" style="51"/>
    <col min="7896" max="7896" width="59" style="51" customWidth="1"/>
    <col min="7897" max="7897" width="21" style="51" customWidth="1"/>
    <col min="7898" max="7898" width="19.28515625" style="51" customWidth="1"/>
    <col min="7899" max="7906" width="0" style="51" hidden="1" customWidth="1"/>
    <col min="7907" max="7907" width="13.7109375" style="51" bestFit="1" customWidth="1"/>
    <col min="7908" max="7908" width="14.7109375" style="51" customWidth="1"/>
    <col min="7909" max="8151" width="11.42578125" style="51"/>
    <col min="8152" max="8152" width="59" style="51" customWidth="1"/>
    <col min="8153" max="8153" width="21" style="51" customWidth="1"/>
    <col min="8154" max="8154" width="19.28515625" style="51" customWidth="1"/>
    <col min="8155" max="8162" width="0" style="51" hidden="1" customWidth="1"/>
    <col min="8163" max="8163" width="13.7109375" style="51" bestFit="1" customWidth="1"/>
    <col min="8164" max="8164" width="14.7109375" style="51" customWidth="1"/>
    <col min="8165" max="8407" width="11.42578125" style="51"/>
    <col min="8408" max="8408" width="59" style="51" customWidth="1"/>
    <col min="8409" max="8409" width="21" style="51" customWidth="1"/>
    <col min="8410" max="8410" width="19.28515625" style="51" customWidth="1"/>
    <col min="8411" max="8418" width="0" style="51" hidden="1" customWidth="1"/>
    <col min="8419" max="8419" width="13.7109375" style="51" bestFit="1" customWidth="1"/>
    <col min="8420" max="8420" width="14.7109375" style="51" customWidth="1"/>
    <col min="8421" max="8663" width="11.42578125" style="51"/>
    <col min="8664" max="8664" width="59" style="51" customWidth="1"/>
    <col min="8665" max="8665" width="21" style="51" customWidth="1"/>
    <col min="8666" max="8666" width="19.28515625" style="51" customWidth="1"/>
    <col min="8667" max="8674" width="0" style="51" hidden="1" customWidth="1"/>
    <col min="8675" max="8675" width="13.7109375" style="51" bestFit="1" customWidth="1"/>
    <col min="8676" max="8676" width="14.7109375" style="51" customWidth="1"/>
    <col min="8677" max="8919" width="11.42578125" style="51"/>
    <col min="8920" max="8920" width="59" style="51" customWidth="1"/>
    <col min="8921" max="8921" width="21" style="51" customWidth="1"/>
    <col min="8922" max="8922" width="19.28515625" style="51" customWidth="1"/>
    <col min="8923" max="8930" width="0" style="51" hidden="1" customWidth="1"/>
    <col min="8931" max="8931" width="13.7109375" style="51" bestFit="1" customWidth="1"/>
    <col min="8932" max="8932" width="14.7109375" style="51" customWidth="1"/>
    <col min="8933" max="9175" width="11.42578125" style="51"/>
    <col min="9176" max="9176" width="59" style="51" customWidth="1"/>
    <col min="9177" max="9177" width="21" style="51" customWidth="1"/>
    <col min="9178" max="9178" width="19.28515625" style="51" customWidth="1"/>
    <col min="9179" max="9186" width="0" style="51" hidden="1" customWidth="1"/>
    <col min="9187" max="9187" width="13.7109375" style="51" bestFit="1" customWidth="1"/>
    <col min="9188" max="9188" width="14.7109375" style="51" customWidth="1"/>
    <col min="9189" max="9431" width="11.42578125" style="51"/>
    <col min="9432" max="9432" width="59" style="51" customWidth="1"/>
    <col min="9433" max="9433" width="21" style="51" customWidth="1"/>
    <col min="9434" max="9434" width="19.28515625" style="51" customWidth="1"/>
    <col min="9435" max="9442" width="0" style="51" hidden="1" customWidth="1"/>
    <col min="9443" max="9443" width="13.7109375" style="51" bestFit="1" customWidth="1"/>
    <col min="9444" max="9444" width="14.7109375" style="51" customWidth="1"/>
    <col min="9445" max="9687" width="11.42578125" style="51"/>
    <col min="9688" max="9688" width="59" style="51" customWidth="1"/>
    <col min="9689" max="9689" width="21" style="51" customWidth="1"/>
    <col min="9690" max="9690" width="19.28515625" style="51" customWidth="1"/>
    <col min="9691" max="9698" width="0" style="51" hidden="1" customWidth="1"/>
    <col min="9699" max="9699" width="13.7109375" style="51" bestFit="1" customWidth="1"/>
    <col min="9700" max="9700" width="14.7109375" style="51" customWidth="1"/>
    <col min="9701" max="9943" width="11.42578125" style="51"/>
    <col min="9944" max="9944" width="59" style="51" customWidth="1"/>
    <col min="9945" max="9945" width="21" style="51" customWidth="1"/>
    <col min="9946" max="9946" width="19.28515625" style="51" customWidth="1"/>
    <col min="9947" max="9954" width="0" style="51" hidden="1" customWidth="1"/>
    <col min="9955" max="9955" width="13.7109375" style="51" bestFit="1" customWidth="1"/>
    <col min="9956" max="9956" width="14.7109375" style="51" customWidth="1"/>
    <col min="9957" max="10199" width="11.42578125" style="51"/>
    <col min="10200" max="10200" width="59" style="51" customWidth="1"/>
    <col min="10201" max="10201" width="21" style="51" customWidth="1"/>
    <col min="10202" max="10202" width="19.28515625" style="51" customWidth="1"/>
    <col min="10203" max="10210" width="0" style="51" hidden="1" customWidth="1"/>
    <col min="10211" max="10211" width="13.7109375" style="51" bestFit="1" customWidth="1"/>
    <col min="10212" max="10212" width="14.7109375" style="51" customWidth="1"/>
    <col min="10213" max="10455" width="11.42578125" style="51"/>
    <col min="10456" max="10456" width="59" style="51" customWidth="1"/>
    <col min="10457" max="10457" width="21" style="51" customWidth="1"/>
    <col min="10458" max="10458" width="19.28515625" style="51" customWidth="1"/>
    <col min="10459" max="10466" width="0" style="51" hidden="1" customWidth="1"/>
    <col min="10467" max="10467" width="13.7109375" style="51" bestFit="1" customWidth="1"/>
    <col min="10468" max="10468" width="14.7109375" style="51" customWidth="1"/>
    <col min="10469" max="10711" width="11.42578125" style="51"/>
    <col min="10712" max="10712" width="59" style="51" customWidth="1"/>
    <col min="10713" max="10713" width="21" style="51" customWidth="1"/>
    <col min="10714" max="10714" width="19.28515625" style="51" customWidth="1"/>
    <col min="10715" max="10722" width="0" style="51" hidden="1" customWidth="1"/>
    <col min="10723" max="10723" width="13.7109375" style="51" bestFit="1" customWidth="1"/>
    <col min="10724" max="10724" width="14.7109375" style="51" customWidth="1"/>
    <col min="10725" max="10967" width="11.42578125" style="51"/>
    <col min="10968" max="10968" width="59" style="51" customWidth="1"/>
    <col min="10969" max="10969" width="21" style="51" customWidth="1"/>
    <col min="10970" max="10970" width="19.28515625" style="51" customWidth="1"/>
    <col min="10971" max="10978" width="0" style="51" hidden="1" customWidth="1"/>
    <col min="10979" max="10979" width="13.7109375" style="51" bestFit="1" customWidth="1"/>
    <col min="10980" max="10980" width="14.7109375" style="51" customWidth="1"/>
    <col min="10981" max="11223" width="11.42578125" style="51"/>
    <col min="11224" max="11224" width="59" style="51" customWidth="1"/>
    <col min="11225" max="11225" width="21" style="51" customWidth="1"/>
    <col min="11226" max="11226" width="19.28515625" style="51" customWidth="1"/>
    <col min="11227" max="11234" width="0" style="51" hidden="1" customWidth="1"/>
    <col min="11235" max="11235" width="13.7109375" style="51" bestFit="1" customWidth="1"/>
    <col min="11236" max="11236" width="14.7109375" style="51" customWidth="1"/>
    <col min="11237" max="11479" width="11.42578125" style="51"/>
    <col min="11480" max="11480" width="59" style="51" customWidth="1"/>
    <col min="11481" max="11481" width="21" style="51" customWidth="1"/>
    <col min="11482" max="11482" width="19.28515625" style="51" customWidth="1"/>
    <col min="11483" max="11490" width="0" style="51" hidden="1" customWidth="1"/>
    <col min="11491" max="11491" width="13.7109375" style="51" bestFit="1" customWidth="1"/>
    <col min="11492" max="11492" width="14.7109375" style="51" customWidth="1"/>
    <col min="11493" max="11735" width="11.42578125" style="51"/>
    <col min="11736" max="11736" width="59" style="51" customWidth="1"/>
    <col min="11737" max="11737" width="21" style="51" customWidth="1"/>
    <col min="11738" max="11738" width="19.28515625" style="51" customWidth="1"/>
    <col min="11739" max="11746" width="0" style="51" hidden="1" customWidth="1"/>
    <col min="11747" max="11747" width="13.7109375" style="51" bestFit="1" customWidth="1"/>
    <col min="11748" max="11748" width="14.7109375" style="51" customWidth="1"/>
    <col min="11749" max="11991" width="11.42578125" style="51"/>
    <col min="11992" max="11992" width="59" style="51" customWidth="1"/>
    <col min="11993" max="11993" width="21" style="51" customWidth="1"/>
    <col min="11994" max="11994" width="19.28515625" style="51" customWidth="1"/>
    <col min="11995" max="12002" width="0" style="51" hidden="1" customWidth="1"/>
    <col min="12003" max="12003" width="13.7109375" style="51" bestFit="1" customWidth="1"/>
    <col min="12004" max="12004" width="14.7109375" style="51" customWidth="1"/>
    <col min="12005" max="12247" width="11.42578125" style="51"/>
    <col min="12248" max="12248" width="59" style="51" customWidth="1"/>
    <col min="12249" max="12249" width="21" style="51" customWidth="1"/>
    <col min="12250" max="12250" width="19.28515625" style="51" customWidth="1"/>
    <col min="12251" max="12258" width="0" style="51" hidden="1" customWidth="1"/>
    <col min="12259" max="12259" width="13.7109375" style="51" bestFit="1" customWidth="1"/>
    <col min="12260" max="12260" width="14.7109375" style="51" customWidth="1"/>
    <col min="12261" max="12503" width="11.42578125" style="51"/>
    <col min="12504" max="12504" width="59" style="51" customWidth="1"/>
    <col min="12505" max="12505" width="21" style="51" customWidth="1"/>
    <col min="12506" max="12506" width="19.28515625" style="51" customWidth="1"/>
    <col min="12507" max="12514" width="0" style="51" hidden="1" customWidth="1"/>
    <col min="12515" max="12515" width="13.7109375" style="51" bestFit="1" customWidth="1"/>
    <col min="12516" max="12516" width="14.7109375" style="51" customWidth="1"/>
    <col min="12517" max="12759" width="11.42578125" style="51"/>
    <col min="12760" max="12760" width="59" style="51" customWidth="1"/>
    <col min="12761" max="12761" width="21" style="51" customWidth="1"/>
    <col min="12762" max="12762" width="19.28515625" style="51" customWidth="1"/>
    <col min="12763" max="12770" width="0" style="51" hidden="1" customWidth="1"/>
    <col min="12771" max="12771" width="13.7109375" style="51" bestFit="1" customWidth="1"/>
    <col min="12772" max="12772" width="14.7109375" style="51" customWidth="1"/>
    <col min="12773" max="13015" width="11.42578125" style="51"/>
    <col min="13016" max="13016" width="59" style="51" customWidth="1"/>
    <col min="13017" max="13017" width="21" style="51" customWidth="1"/>
    <col min="13018" max="13018" width="19.28515625" style="51" customWidth="1"/>
    <col min="13019" max="13026" width="0" style="51" hidden="1" customWidth="1"/>
    <col min="13027" max="13027" width="13.7109375" style="51" bestFit="1" customWidth="1"/>
    <col min="13028" max="13028" width="14.7109375" style="51" customWidth="1"/>
    <col min="13029" max="13271" width="11.42578125" style="51"/>
    <col min="13272" max="13272" width="59" style="51" customWidth="1"/>
    <col min="13273" max="13273" width="21" style="51" customWidth="1"/>
    <col min="13274" max="13274" width="19.28515625" style="51" customWidth="1"/>
    <col min="13275" max="13282" width="0" style="51" hidden="1" customWidth="1"/>
    <col min="13283" max="13283" width="13.7109375" style="51" bestFit="1" customWidth="1"/>
    <col min="13284" max="13284" width="14.7109375" style="51" customWidth="1"/>
    <col min="13285" max="13527" width="11.42578125" style="51"/>
    <col min="13528" max="13528" width="59" style="51" customWidth="1"/>
    <col min="13529" max="13529" width="21" style="51" customWidth="1"/>
    <col min="13530" max="13530" width="19.28515625" style="51" customWidth="1"/>
    <col min="13531" max="13538" width="0" style="51" hidden="1" customWidth="1"/>
    <col min="13539" max="13539" width="13.7109375" style="51" bestFit="1" customWidth="1"/>
    <col min="13540" max="13540" width="14.7109375" style="51" customWidth="1"/>
    <col min="13541" max="13783" width="11.42578125" style="51"/>
    <col min="13784" max="13784" width="59" style="51" customWidth="1"/>
    <col min="13785" max="13785" width="21" style="51" customWidth="1"/>
    <col min="13786" max="13786" width="19.28515625" style="51" customWidth="1"/>
    <col min="13787" max="13794" width="0" style="51" hidden="1" customWidth="1"/>
    <col min="13795" max="13795" width="13.7109375" style="51" bestFit="1" customWidth="1"/>
    <col min="13796" max="13796" width="14.7109375" style="51" customWidth="1"/>
    <col min="13797" max="14039" width="11.42578125" style="51"/>
    <col min="14040" max="14040" width="59" style="51" customWidth="1"/>
    <col min="14041" max="14041" width="21" style="51" customWidth="1"/>
    <col min="14042" max="14042" width="19.28515625" style="51" customWidth="1"/>
    <col min="14043" max="14050" width="0" style="51" hidden="1" customWidth="1"/>
    <col min="14051" max="14051" width="13.7109375" style="51" bestFit="1" customWidth="1"/>
    <col min="14052" max="14052" width="14.7109375" style="51" customWidth="1"/>
    <col min="14053" max="14295" width="11.42578125" style="51"/>
    <col min="14296" max="14296" width="59" style="51" customWidth="1"/>
    <col min="14297" max="14297" width="21" style="51" customWidth="1"/>
    <col min="14298" max="14298" width="19.28515625" style="51" customWidth="1"/>
    <col min="14299" max="14306" width="0" style="51" hidden="1" customWidth="1"/>
    <col min="14307" max="14307" width="13.7109375" style="51" bestFit="1" customWidth="1"/>
    <col min="14308" max="14308" width="14.7109375" style="51" customWidth="1"/>
    <col min="14309" max="14551" width="11.42578125" style="51"/>
    <col min="14552" max="14552" width="59" style="51" customWidth="1"/>
    <col min="14553" max="14553" width="21" style="51" customWidth="1"/>
    <col min="14554" max="14554" width="19.28515625" style="51" customWidth="1"/>
    <col min="14555" max="14562" width="0" style="51" hidden="1" customWidth="1"/>
    <col min="14563" max="14563" width="13.7109375" style="51" bestFit="1" customWidth="1"/>
    <col min="14564" max="14564" width="14.7109375" style="51" customWidth="1"/>
    <col min="14565" max="14807" width="11.42578125" style="51"/>
    <col min="14808" max="14808" width="59" style="51" customWidth="1"/>
    <col min="14809" max="14809" width="21" style="51" customWidth="1"/>
    <col min="14810" max="14810" width="19.28515625" style="51" customWidth="1"/>
    <col min="14811" max="14818" width="0" style="51" hidden="1" customWidth="1"/>
    <col min="14819" max="14819" width="13.7109375" style="51" bestFit="1" customWidth="1"/>
    <col min="14820" max="14820" width="14.7109375" style="51" customWidth="1"/>
    <col min="14821" max="15063" width="11.42578125" style="51"/>
    <col min="15064" max="15064" width="59" style="51" customWidth="1"/>
    <col min="15065" max="15065" width="21" style="51" customWidth="1"/>
    <col min="15066" max="15066" width="19.28515625" style="51" customWidth="1"/>
    <col min="15067" max="15074" width="0" style="51" hidden="1" customWidth="1"/>
    <col min="15075" max="15075" width="13.7109375" style="51" bestFit="1" customWidth="1"/>
    <col min="15076" max="15076" width="14.7109375" style="51" customWidth="1"/>
    <col min="15077" max="15319" width="11.42578125" style="51"/>
    <col min="15320" max="15320" width="59" style="51" customWidth="1"/>
    <col min="15321" max="15321" width="21" style="51" customWidth="1"/>
    <col min="15322" max="15322" width="19.28515625" style="51" customWidth="1"/>
    <col min="15323" max="15330" width="0" style="51" hidden="1" customWidth="1"/>
    <col min="15331" max="15331" width="13.7109375" style="51" bestFit="1" customWidth="1"/>
    <col min="15332" max="15332" width="14.7109375" style="51" customWidth="1"/>
    <col min="15333" max="15575" width="11.42578125" style="51"/>
    <col min="15576" max="15576" width="59" style="51" customWidth="1"/>
    <col min="15577" max="15577" width="21" style="51" customWidth="1"/>
    <col min="15578" max="15578" width="19.28515625" style="51" customWidth="1"/>
    <col min="15579" max="15586" width="0" style="51" hidden="1" customWidth="1"/>
    <col min="15587" max="15587" width="13.7109375" style="51" bestFit="1" customWidth="1"/>
    <col min="15588" max="15588" width="14.7109375" style="51" customWidth="1"/>
    <col min="15589" max="15831" width="11.42578125" style="51"/>
    <col min="15832" max="15832" width="59" style="51" customWidth="1"/>
    <col min="15833" max="15833" width="21" style="51" customWidth="1"/>
    <col min="15834" max="15834" width="19.28515625" style="51" customWidth="1"/>
    <col min="15835" max="15842" width="0" style="51" hidden="1" customWidth="1"/>
    <col min="15843" max="15843" width="13.7109375" style="51" bestFit="1" customWidth="1"/>
    <col min="15844" max="15844" width="14.7109375" style="51" customWidth="1"/>
    <col min="15845" max="16384" width="11.42578125" style="51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690" t="s">
        <v>9</v>
      </c>
      <c r="D4" s="690"/>
      <c r="E4" s="690"/>
    </row>
    <row r="5" spans="1:7" ht="20.25" x14ac:dyDescent="0.3">
      <c r="B5" s="7"/>
      <c r="C5" s="691" t="s">
        <v>10</v>
      </c>
      <c r="D5" s="691"/>
      <c r="E5" s="691"/>
    </row>
    <row r="6" spans="1:7" ht="16.5" x14ac:dyDescent="0.25">
      <c r="B6" s="7"/>
      <c r="C6" s="692" t="s">
        <v>11</v>
      </c>
      <c r="D6" s="692"/>
      <c r="E6" s="692"/>
    </row>
    <row r="7" spans="1:7" ht="16.5" x14ac:dyDescent="0.25">
      <c r="B7" s="7"/>
      <c r="C7" s="693" t="s">
        <v>12</v>
      </c>
      <c r="D7" s="693"/>
      <c r="E7" s="693"/>
    </row>
    <row r="8" spans="1:7" ht="18" x14ac:dyDescent="0.25">
      <c r="B8" s="7"/>
      <c r="C8" s="694" t="s">
        <v>461</v>
      </c>
      <c r="D8" s="694"/>
      <c r="E8" s="694"/>
    </row>
    <row r="9" spans="1:7" ht="14.25" customHeight="1" x14ac:dyDescent="0.25">
      <c r="A9" s="689" t="s">
        <v>537</v>
      </c>
      <c r="B9" s="689"/>
      <c r="C9" s="689"/>
      <c r="D9" s="689"/>
      <c r="E9" s="689"/>
      <c r="F9" s="109"/>
      <c r="G9" s="109"/>
    </row>
    <row r="10" spans="1:7" ht="12.75" x14ac:dyDescent="0.2">
      <c r="C10" s="685" t="s">
        <v>43</v>
      </c>
      <c r="D10" s="685"/>
      <c r="E10" s="685"/>
    </row>
    <row r="11" spans="1:7" ht="17.25" customHeight="1" x14ac:dyDescent="0.2">
      <c r="C11" s="52" t="s">
        <v>37</v>
      </c>
      <c r="D11" s="52"/>
      <c r="E11" s="217"/>
    </row>
    <row r="12" spans="1:7" ht="16.5" customHeight="1" x14ac:dyDescent="0.2">
      <c r="C12" s="51" t="s">
        <v>38</v>
      </c>
      <c r="E12" s="662">
        <v>46088573.950000003</v>
      </c>
      <c r="F12" s="54"/>
    </row>
    <row r="13" spans="1:7" ht="21.75" customHeight="1" x14ac:dyDescent="0.2">
      <c r="C13" s="51" t="s">
        <v>39</v>
      </c>
      <c r="E13" s="216">
        <v>1995525</v>
      </c>
      <c r="F13" s="54"/>
    </row>
    <row r="14" spans="1:7" ht="18" customHeight="1" x14ac:dyDescent="0.2">
      <c r="C14" s="51" t="s">
        <v>474</v>
      </c>
      <c r="E14" s="216">
        <v>363535</v>
      </c>
      <c r="F14" s="54"/>
    </row>
    <row r="15" spans="1:7" ht="21.75" customHeight="1" thickBot="1" x14ac:dyDescent="0.25">
      <c r="C15" s="51" t="s">
        <v>473</v>
      </c>
      <c r="E15" s="216">
        <v>0</v>
      </c>
    </row>
    <row r="16" spans="1:7" ht="19.5" customHeight="1" thickBot="1" x14ac:dyDescent="0.3">
      <c r="C16" s="53" t="s">
        <v>40</v>
      </c>
      <c r="D16" s="53"/>
      <c r="E16" s="306">
        <f>SUM(E12:E15)</f>
        <v>48447633.950000003</v>
      </c>
      <c r="F16" s="565"/>
    </row>
    <row r="17" spans="2:7" ht="18" customHeight="1" thickTop="1" x14ac:dyDescent="0.2">
      <c r="C17" s="55"/>
      <c r="D17" s="55"/>
      <c r="E17" s="218"/>
    </row>
    <row r="18" spans="2:7" ht="18" customHeight="1" x14ac:dyDescent="0.25">
      <c r="C18" s="55"/>
      <c r="D18" s="55"/>
      <c r="E18" s="218"/>
      <c r="F18" s="564"/>
    </row>
    <row r="19" spans="2:7" ht="19.5" customHeight="1" x14ac:dyDescent="0.25">
      <c r="B19" s="59" t="s">
        <v>127</v>
      </c>
      <c r="C19" s="60" t="s">
        <v>128</v>
      </c>
      <c r="D19" s="60"/>
      <c r="E19" s="296">
        <f>E20+E39+E83+E126+E137+E156+E192</f>
        <v>47837196.610000007</v>
      </c>
      <c r="F19" s="565">
        <f>E19-'RESUMEN UNIFIC. DE GASTOS'!H196</f>
        <v>0</v>
      </c>
      <c r="G19" s="54"/>
    </row>
    <row r="20" spans="2:7" ht="19.5" customHeight="1" thickBot="1" x14ac:dyDescent="0.3">
      <c r="B20" s="56" t="s">
        <v>129</v>
      </c>
      <c r="C20" s="57" t="s">
        <v>130</v>
      </c>
      <c r="D20" s="57"/>
      <c r="E20" s="219">
        <f>E21+E28+E30+E35</f>
        <v>47591120.040000007</v>
      </c>
      <c r="F20" s="58"/>
      <c r="G20" s="229"/>
    </row>
    <row r="21" spans="2:7" ht="19.5" customHeight="1" x14ac:dyDescent="0.25">
      <c r="B21" s="57" t="s">
        <v>248</v>
      </c>
      <c r="C21" s="108" t="s">
        <v>249</v>
      </c>
      <c r="D21" s="108"/>
      <c r="E21" s="220">
        <f>E22+E23+E24+E25+E26+E27</f>
        <v>39384743.340000004</v>
      </c>
      <c r="F21" s="54"/>
    </row>
    <row r="22" spans="2:7" ht="17.25" customHeight="1" x14ac:dyDescent="0.25">
      <c r="B22" s="61" t="s">
        <v>35</v>
      </c>
      <c r="C22" s="61" t="s">
        <v>36</v>
      </c>
      <c r="D22" s="61"/>
      <c r="E22" s="216">
        <v>29011993.34</v>
      </c>
      <c r="F22" s="213"/>
    </row>
    <row r="23" spans="2:7" ht="17.25" customHeight="1" x14ac:dyDescent="0.2">
      <c r="B23" s="61" t="s">
        <v>24</v>
      </c>
      <c r="C23" s="61" t="s">
        <v>25</v>
      </c>
      <c r="D23" s="61"/>
      <c r="E23" s="216">
        <v>10161500</v>
      </c>
      <c r="F23" s="54"/>
    </row>
    <row r="24" spans="2:7" ht="17.25" customHeight="1" x14ac:dyDescent="0.2">
      <c r="B24" s="61" t="s">
        <v>29</v>
      </c>
      <c r="C24" s="61" t="s">
        <v>30</v>
      </c>
      <c r="D24" s="61"/>
      <c r="E24" s="216">
        <v>211250</v>
      </c>
    </row>
    <row r="25" spans="2:7" ht="17.25" customHeight="1" x14ac:dyDescent="0.2">
      <c r="B25" s="61" t="s">
        <v>372</v>
      </c>
      <c r="C25" s="61" t="s">
        <v>377</v>
      </c>
      <c r="D25" s="61"/>
      <c r="E25" s="216">
        <v>0</v>
      </c>
    </row>
    <row r="26" spans="2:7" ht="17.25" customHeight="1" x14ac:dyDescent="0.2">
      <c r="B26" s="62" t="s">
        <v>274</v>
      </c>
      <c r="C26" s="61" t="s">
        <v>275</v>
      </c>
      <c r="D26" s="61"/>
      <c r="E26" s="216">
        <v>0</v>
      </c>
      <c r="F26" s="54"/>
    </row>
    <row r="27" spans="2:7" s="3" customFormat="1" ht="17.25" customHeight="1" x14ac:dyDescent="0.2">
      <c r="B27" s="61" t="s">
        <v>276</v>
      </c>
      <c r="C27" s="61" t="s">
        <v>277</v>
      </c>
      <c r="D27" s="61"/>
      <c r="E27" s="216">
        <v>0</v>
      </c>
      <c r="F27" s="51"/>
    </row>
    <row r="28" spans="2:7" ht="17.25" customHeight="1" thickBot="1" x14ac:dyDescent="0.3">
      <c r="B28" s="63" t="s">
        <v>316</v>
      </c>
      <c r="C28" s="63" t="s">
        <v>328</v>
      </c>
      <c r="D28" s="61"/>
      <c r="E28" s="219">
        <f>SUM(E29)</f>
        <v>2593150</v>
      </c>
    </row>
    <row r="29" spans="2:7" ht="17.25" customHeight="1" x14ac:dyDescent="0.2">
      <c r="B29" s="61" t="s">
        <v>62</v>
      </c>
      <c r="C29" s="61" t="s">
        <v>63</v>
      </c>
      <c r="D29" s="61"/>
      <c r="E29" s="216">
        <v>2593150</v>
      </c>
    </row>
    <row r="30" spans="2:7" ht="21" customHeight="1" thickBot="1" x14ac:dyDescent="0.3">
      <c r="B30" s="56" t="s">
        <v>355</v>
      </c>
      <c r="C30" s="63" t="s">
        <v>441</v>
      </c>
      <c r="D30" s="61"/>
      <c r="E30" s="219">
        <f>E31+E32</f>
        <v>26180</v>
      </c>
    </row>
    <row r="31" spans="2:7" ht="17.25" customHeight="1" x14ac:dyDescent="0.2">
      <c r="B31" s="64" t="s">
        <v>390</v>
      </c>
      <c r="C31" s="61" t="s">
        <v>367</v>
      </c>
      <c r="D31" s="61"/>
      <c r="E31" s="216">
        <v>26180</v>
      </c>
    </row>
    <row r="32" spans="2:7" ht="17.25" customHeight="1" x14ac:dyDescent="0.2">
      <c r="B32" s="64" t="s">
        <v>311</v>
      </c>
      <c r="C32" s="61" t="s">
        <v>391</v>
      </c>
      <c r="D32" s="61"/>
      <c r="E32" s="216">
        <v>0</v>
      </c>
    </row>
    <row r="33" spans="2:7" ht="17.25" customHeight="1" x14ac:dyDescent="0.2">
      <c r="B33" s="65" t="s">
        <v>132</v>
      </c>
      <c r="C33" s="61" t="s">
        <v>131</v>
      </c>
      <c r="D33" s="61"/>
      <c r="E33" s="216">
        <v>0</v>
      </c>
    </row>
    <row r="34" spans="2:7" ht="17.25" customHeight="1" x14ac:dyDescent="0.2">
      <c r="B34" s="3" t="s">
        <v>270</v>
      </c>
      <c r="C34" s="61" t="s">
        <v>271</v>
      </c>
      <c r="D34" s="61"/>
      <c r="E34" s="16" t="s">
        <v>412</v>
      </c>
    </row>
    <row r="35" spans="2:7" ht="17.25" customHeight="1" thickBot="1" x14ac:dyDescent="0.3">
      <c r="B35" s="57" t="s">
        <v>133</v>
      </c>
      <c r="C35" s="63" t="s">
        <v>134</v>
      </c>
      <c r="D35" s="61"/>
      <c r="E35" s="219">
        <f>SUM(E36:E38)</f>
        <v>5587046.7000000002</v>
      </c>
    </row>
    <row r="36" spans="2:7" ht="19.5" customHeight="1" x14ac:dyDescent="0.2">
      <c r="B36" s="61" t="s">
        <v>31</v>
      </c>
      <c r="C36" s="61" t="s">
        <v>32</v>
      </c>
      <c r="D36" s="61"/>
      <c r="E36" s="216">
        <v>0</v>
      </c>
    </row>
    <row r="37" spans="2:7" ht="19.5" customHeight="1" x14ac:dyDescent="0.2">
      <c r="B37" s="61" t="s">
        <v>33</v>
      </c>
      <c r="C37" s="61" t="s">
        <v>34</v>
      </c>
      <c r="D37" s="61"/>
      <c r="E37" s="216">
        <v>2790729.93</v>
      </c>
    </row>
    <row r="38" spans="2:7" ht="19.5" customHeight="1" x14ac:dyDescent="0.2">
      <c r="B38" s="61" t="s">
        <v>27</v>
      </c>
      <c r="C38" s="61" t="s">
        <v>28</v>
      </c>
      <c r="D38" s="61"/>
      <c r="E38" s="216">
        <v>2796316.77</v>
      </c>
    </row>
    <row r="39" spans="2:7" ht="24" customHeight="1" thickBot="1" x14ac:dyDescent="0.3">
      <c r="B39" s="115">
        <v>2.2000000000000002</v>
      </c>
      <c r="C39" s="57" t="s">
        <v>94</v>
      </c>
      <c r="D39" s="57"/>
      <c r="E39" s="219">
        <f>E40+E48+E51+E54+E58+E68+E71+E80+E63</f>
        <v>181076.57</v>
      </c>
      <c r="F39" s="106"/>
      <c r="G39" s="54"/>
    </row>
    <row r="40" spans="2:7" ht="17.25" customHeight="1" x14ac:dyDescent="0.2">
      <c r="B40" s="57" t="s">
        <v>135</v>
      </c>
      <c r="C40" s="57" t="s">
        <v>136</v>
      </c>
      <c r="D40" s="57"/>
      <c r="E40" s="220">
        <f>E41+E42+E43+E44+E45+E46+E47</f>
        <v>0</v>
      </c>
      <c r="F40" s="54"/>
    </row>
    <row r="41" spans="2:7" ht="17.25" customHeight="1" x14ac:dyDescent="0.2">
      <c r="B41" s="61" t="s">
        <v>374</v>
      </c>
      <c r="C41" s="61" t="s">
        <v>429</v>
      </c>
      <c r="D41" s="57"/>
      <c r="E41" s="216">
        <v>0</v>
      </c>
    </row>
    <row r="42" spans="2:7" ht="17.25" customHeight="1" x14ac:dyDescent="0.2">
      <c r="B42" s="61" t="s">
        <v>26</v>
      </c>
      <c r="C42" s="61" t="s">
        <v>20</v>
      </c>
      <c r="D42" s="61"/>
      <c r="E42" s="216">
        <v>0</v>
      </c>
    </row>
    <row r="43" spans="2:7" ht="17.25" customHeight="1" x14ac:dyDescent="0.2">
      <c r="B43" s="61" t="s">
        <v>361</v>
      </c>
      <c r="C43" s="61" t="s">
        <v>363</v>
      </c>
      <c r="D43" s="61"/>
      <c r="E43" s="216">
        <v>0</v>
      </c>
    </row>
    <row r="44" spans="2:7" ht="17.25" customHeight="1" x14ac:dyDescent="0.2">
      <c r="B44" s="61" t="s">
        <v>47</v>
      </c>
      <c r="C44" s="61" t="s">
        <v>48</v>
      </c>
      <c r="D44" s="61"/>
      <c r="E44" s="216">
        <v>0</v>
      </c>
    </row>
    <row r="45" spans="2:7" ht="17.25" customHeight="1" x14ac:dyDescent="0.2">
      <c r="B45" s="61" t="s">
        <v>68</v>
      </c>
      <c r="C45" s="61" t="s">
        <v>67</v>
      </c>
      <c r="D45" s="61"/>
      <c r="E45" s="216">
        <v>0</v>
      </c>
    </row>
    <row r="46" spans="2:7" ht="17.25" customHeight="1" x14ac:dyDescent="0.2">
      <c r="B46" s="61" t="s">
        <v>305</v>
      </c>
      <c r="C46" s="61" t="s">
        <v>306</v>
      </c>
      <c r="D46" s="61"/>
      <c r="E46" s="216">
        <v>0</v>
      </c>
    </row>
    <row r="47" spans="2:7" ht="17.25" customHeight="1" x14ac:dyDescent="0.2">
      <c r="B47" s="61" t="s">
        <v>97</v>
      </c>
      <c r="C47" s="61" t="s">
        <v>125</v>
      </c>
      <c r="D47" s="61"/>
      <c r="E47" s="216">
        <v>0</v>
      </c>
    </row>
    <row r="48" spans="2:7" ht="18.75" customHeight="1" thickBot="1" x14ac:dyDescent="0.25">
      <c r="B48" s="66" t="s">
        <v>137</v>
      </c>
      <c r="C48" s="63" t="s">
        <v>138</v>
      </c>
      <c r="D48" s="61"/>
      <c r="E48" s="221">
        <f>SUM(E49:E50)</f>
        <v>0</v>
      </c>
    </row>
    <row r="49" spans="2:6" ht="17.25" customHeight="1" x14ac:dyDescent="0.2">
      <c r="B49" s="62" t="s">
        <v>78</v>
      </c>
      <c r="C49" s="61" t="s">
        <v>95</v>
      </c>
      <c r="D49" s="61"/>
      <c r="E49" s="216">
        <v>0</v>
      </c>
    </row>
    <row r="50" spans="2:6" ht="17.25" customHeight="1" x14ac:dyDescent="0.2">
      <c r="B50" s="62" t="s">
        <v>101</v>
      </c>
      <c r="C50" s="61" t="s">
        <v>124</v>
      </c>
      <c r="D50" s="61"/>
      <c r="E50" s="216">
        <v>0</v>
      </c>
    </row>
    <row r="51" spans="2:6" ht="17.25" customHeight="1" thickBot="1" x14ac:dyDescent="0.25">
      <c r="B51" s="66" t="s">
        <v>140</v>
      </c>
      <c r="C51" s="67" t="s">
        <v>139</v>
      </c>
      <c r="D51" s="61"/>
      <c r="E51" s="221">
        <f>SUM(E52:E53)</f>
        <v>14865</v>
      </c>
    </row>
    <row r="52" spans="2:6" ht="19.5" customHeight="1" x14ac:dyDescent="0.2">
      <c r="B52" s="61" t="s">
        <v>85</v>
      </c>
      <c r="C52" s="61" t="s">
        <v>266</v>
      </c>
      <c r="D52" s="61"/>
      <c r="E52" s="216">
        <v>14865</v>
      </c>
    </row>
    <row r="53" spans="2:6" ht="19.5" customHeight="1" x14ac:dyDescent="0.2">
      <c r="B53" s="61" t="s">
        <v>443</v>
      </c>
      <c r="C53" s="61" t="s">
        <v>445</v>
      </c>
      <c r="D53" s="61"/>
      <c r="E53" s="216">
        <v>0</v>
      </c>
    </row>
    <row r="54" spans="2:6" ht="19.5" customHeight="1" thickBot="1" x14ac:dyDescent="0.3">
      <c r="B54" s="57" t="s">
        <v>141</v>
      </c>
      <c r="C54" s="63" t="s">
        <v>142</v>
      </c>
      <c r="D54" s="61"/>
      <c r="E54" s="219">
        <f>E55+E56+E57</f>
        <v>150000</v>
      </c>
      <c r="F54" s="54"/>
    </row>
    <row r="55" spans="2:6" ht="17.25" customHeight="1" x14ac:dyDescent="0.2">
      <c r="B55" s="68" t="s">
        <v>79</v>
      </c>
      <c r="C55" s="61" t="s">
        <v>93</v>
      </c>
      <c r="D55" s="61"/>
      <c r="E55" s="216">
        <v>0</v>
      </c>
    </row>
    <row r="56" spans="2:6" ht="17.25" customHeight="1" x14ac:dyDescent="0.2">
      <c r="B56" s="61" t="s">
        <v>308</v>
      </c>
      <c r="C56" s="61" t="s">
        <v>309</v>
      </c>
      <c r="D56" s="61"/>
      <c r="E56" s="216">
        <v>0</v>
      </c>
    </row>
    <row r="57" spans="2:6" ht="17.25" customHeight="1" x14ac:dyDescent="0.2">
      <c r="B57" s="61" t="s">
        <v>75</v>
      </c>
      <c r="C57" s="61" t="s">
        <v>77</v>
      </c>
      <c r="D57" s="61"/>
      <c r="E57" s="216">
        <v>150000</v>
      </c>
    </row>
    <row r="58" spans="2:6" ht="15.75" customHeight="1" thickBot="1" x14ac:dyDescent="0.25">
      <c r="B58" s="66" t="s">
        <v>144</v>
      </c>
      <c r="C58" s="63" t="s">
        <v>143</v>
      </c>
      <c r="D58" s="61"/>
      <c r="E58" s="221">
        <f>E59+E60+E61+E62</f>
        <v>0</v>
      </c>
    </row>
    <row r="59" spans="2:6" ht="17.25" customHeight="1" x14ac:dyDescent="0.2">
      <c r="B59" s="64" t="s">
        <v>340</v>
      </c>
      <c r="C59" s="61" t="s">
        <v>423</v>
      </c>
      <c r="D59" s="61"/>
      <c r="E59" s="216">
        <v>0</v>
      </c>
    </row>
    <row r="60" spans="2:6" ht="24.75" customHeight="1" x14ac:dyDescent="0.2">
      <c r="B60" s="64" t="s">
        <v>452</v>
      </c>
      <c r="C60" s="69" t="s">
        <v>454</v>
      </c>
      <c r="D60" s="61"/>
      <c r="E60" s="216">
        <v>0</v>
      </c>
    </row>
    <row r="61" spans="2:6" ht="17.25" customHeight="1" x14ac:dyDescent="0.2">
      <c r="B61" s="64" t="s">
        <v>257</v>
      </c>
      <c r="C61" s="61" t="s">
        <v>312</v>
      </c>
      <c r="D61" s="61"/>
      <c r="E61" s="216">
        <v>0</v>
      </c>
    </row>
    <row r="62" spans="2:6" ht="17.25" customHeight="1" x14ac:dyDescent="0.2">
      <c r="B62" s="64" t="s">
        <v>369</v>
      </c>
      <c r="C62" s="61" t="s">
        <v>370</v>
      </c>
      <c r="D62" s="61"/>
      <c r="E62" s="216">
        <v>0</v>
      </c>
    </row>
    <row r="63" spans="2:6" ht="17.25" customHeight="1" x14ac:dyDescent="0.2">
      <c r="B63" s="66" t="s">
        <v>145</v>
      </c>
      <c r="C63" s="63" t="s">
        <v>146</v>
      </c>
      <c r="D63" s="61"/>
      <c r="E63" s="220">
        <f>E64+E65+E66+E67</f>
        <v>0</v>
      </c>
    </row>
    <row r="64" spans="2:6" ht="18" customHeight="1" x14ac:dyDescent="0.2">
      <c r="B64" s="70" t="s">
        <v>105</v>
      </c>
      <c r="C64" s="61" t="s">
        <v>106</v>
      </c>
      <c r="D64" s="61"/>
      <c r="E64" s="216">
        <v>0</v>
      </c>
    </row>
    <row r="65" spans="2:5" ht="18" customHeight="1" x14ac:dyDescent="0.2">
      <c r="B65" s="64" t="s">
        <v>107</v>
      </c>
      <c r="C65" s="61" t="s">
        <v>108</v>
      </c>
      <c r="D65" s="61"/>
      <c r="E65" s="216">
        <v>0</v>
      </c>
    </row>
    <row r="66" spans="2:5" ht="18" customHeight="1" x14ac:dyDescent="0.2">
      <c r="B66" s="64" t="s">
        <v>392</v>
      </c>
      <c r="C66" s="61" t="s">
        <v>430</v>
      </c>
      <c r="D66" s="61"/>
      <c r="E66" s="216">
        <v>0</v>
      </c>
    </row>
    <row r="67" spans="2:5" ht="18" customHeight="1" x14ac:dyDescent="0.2">
      <c r="B67" s="64" t="s">
        <v>393</v>
      </c>
      <c r="C67" s="61" t="s">
        <v>426</v>
      </c>
      <c r="D67" s="61"/>
      <c r="E67" s="216">
        <v>0</v>
      </c>
    </row>
    <row r="68" spans="2:5" ht="39.75" customHeight="1" x14ac:dyDescent="0.2">
      <c r="B68" s="66" t="s">
        <v>147</v>
      </c>
      <c r="C68" s="33" t="s">
        <v>148</v>
      </c>
      <c r="D68" s="61"/>
      <c r="E68" s="220">
        <f>E69+E70</f>
        <v>0</v>
      </c>
    </row>
    <row r="69" spans="2:5" ht="25.5" customHeight="1" x14ac:dyDescent="0.2">
      <c r="B69" s="62" t="s">
        <v>109</v>
      </c>
      <c r="C69" s="69" t="s">
        <v>304</v>
      </c>
      <c r="D69" s="61"/>
      <c r="E69" s="216">
        <v>0</v>
      </c>
    </row>
    <row r="70" spans="2:5" ht="18.75" customHeight="1" x14ac:dyDescent="0.2">
      <c r="B70" s="61" t="s">
        <v>54</v>
      </c>
      <c r="C70" s="61" t="s">
        <v>487</v>
      </c>
      <c r="D70" s="61"/>
      <c r="E70" s="216">
        <v>0</v>
      </c>
    </row>
    <row r="71" spans="2:5" ht="29.25" customHeight="1" x14ac:dyDescent="0.2">
      <c r="B71" s="57" t="s">
        <v>150</v>
      </c>
      <c r="C71" s="33" t="s">
        <v>149</v>
      </c>
      <c r="D71" s="61"/>
      <c r="E71" s="220">
        <f>E72+E73+E74+E75+E76+E77+E78+E79</f>
        <v>16211.57</v>
      </c>
    </row>
    <row r="72" spans="2:5" s="6" customFormat="1" ht="14.25" customHeight="1" x14ac:dyDescent="0.2">
      <c r="B72" s="61" t="s">
        <v>354</v>
      </c>
      <c r="C72" s="61" t="s">
        <v>356</v>
      </c>
      <c r="D72" s="71"/>
      <c r="E72" s="222">
        <v>0</v>
      </c>
    </row>
    <row r="73" spans="2:5" ht="17.25" customHeight="1" x14ac:dyDescent="0.2">
      <c r="B73" s="61" t="s">
        <v>64</v>
      </c>
      <c r="C73" s="61" t="s">
        <v>21</v>
      </c>
      <c r="D73" s="61"/>
      <c r="E73" s="222">
        <v>1211.57</v>
      </c>
    </row>
    <row r="74" spans="2:5" ht="17.25" customHeight="1" x14ac:dyDescent="0.2">
      <c r="B74" s="61" t="s">
        <v>258</v>
      </c>
      <c r="C74" s="61" t="s">
        <v>278</v>
      </c>
      <c r="D74" s="61"/>
      <c r="E74" s="216">
        <v>15000</v>
      </c>
    </row>
    <row r="75" spans="2:5" ht="17.25" customHeight="1" x14ac:dyDescent="0.2">
      <c r="B75" s="61" t="s">
        <v>368</v>
      </c>
      <c r="C75" s="61" t="s">
        <v>424</v>
      </c>
      <c r="D75" s="61"/>
      <c r="E75" s="216">
        <v>0</v>
      </c>
    </row>
    <row r="76" spans="2:5" ht="17.25" customHeight="1" x14ac:dyDescent="0.2">
      <c r="B76" s="61" t="s">
        <v>336</v>
      </c>
      <c r="C76" s="61" t="s">
        <v>413</v>
      </c>
      <c r="D76" s="61"/>
      <c r="E76" s="216">
        <v>0</v>
      </c>
    </row>
    <row r="77" spans="2:5" ht="17.25" customHeight="1" x14ac:dyDescent="0.2">
      <c r="B77" s="62" t="s">
        <v>72</v>
      </c>
      <c r="C77" s="61" t="s">
        <v>73</v>
      </c>
      <c r="D77" s="61"/>
      <c r="E77" s="216">
        <v>0</v>
      </c>
    </row>
    <row r="78" spans="2:5" ht="17.25" customHeight="1" x14ac:dyDescent="0.2">
      <c r="B78" s="61" t="s">
        <v>65</v>
      </c>
      <c r="C78" s="61" t="s">
        <v>66</v>
      </c>
      <c r="D78" s="61"/>
      <c r="E78" s="216">
        <v>0</v>
      </c>
    </row>
    <row r="79" spans="2:5" ht="17.25" customHeight="1" x14ac:dyDescent="0.2">
      <c r="B79" s="61" t="s">
        <v>378</v>
      </c>
      <c r="C79" s="61" t="s">
        <v>379</v>
      </c>
      <c r="D79" s="61"/>
      <c r="E79" s="216">
        <v>0</v>
      </c>
    </row>
    <row r="80" spans="2:5" ht="21" customHeight="1" x14ac:dyDescent="0.2">
      <c r="B80" s="57" t="s">
        <v>151</v>
      </c>
      <c r="C80" s="57" t="s">
        <v>152</v>
      </c>
      <c r="D80" s="61"/>
      <c r="E80" s="220">
        <f>E81+E82</f>
        <v>0</v>
      </c>
    </row>
    <row r="81" spans="2:7" ht="17.25" customHeight="1" x14ac:dyDescent="0.2">
      <c r="B81" s="61" t="s">
        <v>362</v>
      </c>
      <c r="C81" s="70" t="s">
        <v>364</v>
      </c>
      <c r="D81" s="61"/>
      <c r="E81" s="216">
        <v>0</v>
      </c>
    </row>
    <row r="82" spans="2:7" ht="17.25" customHeight="1" x14ac:dyDescent="0.25">
      <c r="B82" s="61" t="s">
        <v>99</v>
      </c>
      <c r="C82" s="61" t="s">
        <v>267</v>
      </c>
      <c r="D82" s="57"/>
      <c r="E82" s="216">
        <v>0</v>
      </c>
      <c r="F82" s="58"/>
    </row>
    <row r="83" spans="2:7" ht="22.5" customHeight="1" x14ac:dyDescent="0.25">
      <c r="B83" s="56">
        <v>2.2999999999999998</v>
      </c>
      <c r="C83" s="57" t="s">
        <v>153</v>
      </c>
      <c r="D83" s="61"/>
      <c r="E83" s="220">
        <f>E84+E89+E94+E100+E103+E108+E113+E117</f>
        <v>65000</v>
      </c>
      <c r="F83" s="202"/>
      <c r="G83" s="54"/>
    </row>
    <row r="84" spans="2:7" ht="23.25" customHeight="1" x14ac:dyDescent="0.2">
      <c r="B84" s="66" t="s">
        <v>154</v>
      </c>
      <c r="C84" s="57" t="s">
        <v>155</v>
      </c>
      <c r="D84" s="61"/>
      <c r="E84" s="220">
        <f>E85+E86+E87+E88</f>
        <v>0</v>
      </c>
      <c r="F84" s="54"/>
    </row>
    <row r="85" spans="2:7" ht="17.25" customHeight="1" x14ac:dyDescent="0.2">
      <c r="B85" s="61" t="s">
        <v>49</v>
      </c>
      <c r="C85" s="61" t="s">
        <v>50</v>
      </c>
      <c r="D85" s="61"/>
      <c r="E85" s="216">
        <v>0</v>
      </c>
    </row>
    <row r="86" spans="2:7" ht="17.25" customHeight="1" x14ac:dyDescent="0.2">
      <c r="B86" s="61" t="s">
        <v>71</v>
      </c>
      <c r="C86" s="61" t="s">
        <v>279</v>
      </c>
      <c r="D86" s="61"/>
      <c r="E86" s="216">
        <v>0</v>
      </c>
    </row>
    <row r="87" spans="2:7" ht="17.25" customHeight="1" x14ac:dyDescent="0.2">
      <c r="B87" s="68" t="s">
        <v>80</v>
      </c>
      <c r="C87" s="61" t="s">
        <v>269</v>
      </c>
      <c r="D87" s="61"/>
      <c r="E87" s="216">
        <v>0</v>
      </c>
    </row>
    <row r="88" spans="2:7" ht="17.25" customHeight="1" x14ac:dyDescent="0.2">
      <c r="B88" s="61" t="s">
        <v>103</v>
      </c>
      <c r="C88" s="61" t="s">
        <v>307</v>
      </c>
      <c r="D88" s="61"/>
      <c r="E88" s="216">
        <v>0</v>
      </c>
    </row>
    <row r="89" spans="2:7" ht="17.25" customHeight="1" x14ac:dyDescent="0.2">
      <c r="B89" s="57" t="s">
        <v>156</v>
      </c>
      <c r="C89" s="57" t="s">
        <v>157</v>
      </c>
      <c r="D89" s="61"/>
      <c r="E89" s="220">
        <f>+E90+E91+E92+E93</f>
        <v>0</v>
      </c>
      <c r="F89" s="54"/>
    </row>
    <row r="90" spans="2:7" ht="17.25" customHeight="1" x14ac:dyDescent="0.2">
      <c r="B90" s="70" t="s">
        <v>357</v>
      </c>
      <c r="C90" s="70" t="s">
        <v>360</v>
      </c>
      <c r="D90" s="61"/>
      <c r="E90" s="216">
        <v>0</v>
      </c>
    </row>
    <row r="91" spans="2:7" ht="17.25" customHeight="1" x14ac:dyDescent="0.2">
      <c r="B91" s="62" t="s">
        <v>81</v>
      </c>
      <c r="C91" s="61" t="s">
        <v>288</v>
      </c>
      <c r="D91" s="61"/>
      <c r="E91" s="216">
        <v>0</v>
      </c>
    </row>
    <row r="92" spans="2:7" ht="17.25" customHeight="1" x14ac:dyDescent="0.2">
      <c r="B92" s="65" t="s">
        <v>84</v>
      </c>
      <c r="C92" s="70" t="s">
        <v>91</v>
      </c>
      <c r="D92" s="61"/>
      <c r="E92" s="216">
        <v>0</v>
      </c>
    </row>
    <row r="93" spans="2:7" ht="18.75" customHeight="1" thickBot="1" x14ac:dyDescent="0.25">
      <c r="B93" s="61" t="s">
        <v>41</v>
      </c>
      <c r="C93" s="61" t="s">
        <v>42</v>
      </c>
      <c r="D93" s="61"/>
      <c r="E93" s="130">
        <v>0</v>
      </c>
    </row>
    <row r="94" spans="2:7" ht="17.25" customHeight="1" x14ac:dyDescent="0.2">
      <c r="B94" s="57" t="s">
        <v>158</v>
      </c>
      <c r="C94" s="57" t="s">
        <v>159</v>
      </c>
      <c r="D94" s="61"/>
      <c r="E94" s="220">
        <f>E95+E96+E97+E98+E99</f>
        <v>0</v>
      </c>
    </row>
    <row r="95" spans="2:7" ht="17.25" customHeight="1" x14ac:dyDescent="0.2">
      <c r="B95" s="64" t="s">
        <v>280</v>
      </c>
      <c r="C95" s="65" t="s">
        <v>303</v>
      </c>
      <c r="D95" s="61"/>
      <c r="E95" s="216">
        <v>0</v>
      </c>
    </row>
    <row r="96" spans="2:7" ht="17.25" customHeight="1" x14ac:dyDescent="0.2">
      <c r="B96" s="61" t="s">
        <v>55</v>
      </c>
      <c r="C96" s="61" t="s">
        <v>56</v>
      </c>
      <c r="D96" s="61"/>
      <c r="E96" s="216">
        <v>0</v>
      </c>
    </row>
    <row r="97" spans="2:6" ht="17.25" customHeight="1" x14ac:dyDescent="0.2">
      <c r="B97" s="61" t="s">
        <v>98</v>
      </c>
      <c r="C97" s="61" t="s">
        <v>110</v>
      </c>
      <c r="D97" s="61"/>
      <c r="E97" s="216">
        <v>0</v>
      </c>
    </row>
    <row r="98" spans="2:6" ht="17.25" customHeight="1" x14ac:dyDescent="0.2">
      <c r="B98" s="68" t="s">
        <v>301</v>
      </c>
      <c r="C98" s="61" t="s">
        <v>302</v>
      </c>
      <c r="D98" s="61"/>
      <c r="E98" s="216">
        <v>0</v>
      </c>
    </row>
    <row r="99" spans="2:6" ht="17.25" customHeight="1" thickBot="1" x14ac:dyDescent="0.3">
      <c r="B99" s="61" t="s">
        <v>251</v>
      </c>
      <c r="C99" s="61" t="s">
        <v>252</v>
      </c>
      <c r="D99" s="61"/>
      <c r="E99" s="219">
        <v>0</v>
      </c>
    </row>
    <row r="100" spans="2:6" ht="17.25" customHeight="1" x14ac:dyDescent="0.2">
      <c r="B100" s="57" t="s">
        <v>160</v>
      </c>
      <c r="C100" s="57" t="s">
        <v>161</v>
      </c>
      <c r="D100" s="61"/>
      <c r="E100" s="220">
        <f>E101+E102</f>
        <v>0</v>
      </c>
    </row>
    <row r="101" spans="2:6" ht="18.75" customHeight="1" x14ac:dyDescent="0.2">
      <c r="B101" s="61" t="s">
        <v>86</v>
      </c>
      <c r="C101" s="65" t="s">
        <v>310</v>
      </c>
      <c r="D101" s="61"/>
      <c r="E101" s="216">
        <v>0</v>
      </c>
    </row>
    <row r="102" spans="2:6" ht="17.25" customHeight="1" x14ac:dyDescent="0.2">
      <c r="B102" s="61" t="s">
        <v>74</v>
      </c>
      <c r="C102" s="61" t="s">
        <v>272</v>
      </c>
      <c r="D102" s="61"/>
      <c r="E102" s="216">
        <v>0</v>
      </c>
    </row>
    <row r="103" spans="2:6" ht="19.5" customHeight="1" x14ac:dyDescent="0.2">
      <c r="B103" s="57" t="s">
        <v>162</v>
      </c>
      <c r="C103" s="57" t="s">
        <v>163</v>
      </c>
      <c r="D103" s="61"/>
      <c r="E103" s="220">
        <f>E104+E105+E106+E107</f>
        <v>0</v>
      </c>
    </row>
    <row r="104" spans="2:6" ht="19.5" customHeight="1" x14ac:dyDescent="0.2">
      <c r="B104" s="61" t="s">
        <v>341</v>
      </c>
      <c r="C104" s="61" t="s">
        <v>532</v>
      </c>
      <c r="D104" s="61"/>
      <c r="E104" s="220">
        <v>0</v>
      </c>
    </row>
    <row r="105" spans="2:6" ht="21" customHeight="1" x14ac:dyDescent="0.2">
      <c r="B105" s="61" t="s">
        <v>102</v>
      </c>
      <c r="C105" s="61" t="s">
        <v>263</v>
      </c>
      <c r="D105" s="61"/>
      <c r="E105" s="218">
        <v>0</v>
      </c>
    </row>
    <row r="106" spans="2:6" ht="18.75" customHeight="1" x14ac:dyDescent="0.2">
      <c r="B106" s="61" t="s">
        <v>82</v>
      </c>
      <c r="C106" s="61" t="s">
        <v>92</v>
      </c>
      <c r="D106" s="61"/>
      <c r="E106" s="218">
        <v>0</v>
      </c>
    </row>
    <row r="107" spans="2:6" ht="18.75" customHeight="1" x14ac:dyDescent="0.2">
      <c r="B107" s="61" t="s">
        <v>57</v>
      </c>
      <c r="C107" s="61" t="s">
        <v>58</v>
      </c>
      <c r="D107" s="61"/>
      <c r="E107" s="216">
        <v>0</v>
      </c>
    </row>
    <row r="108" spans="2:6" ht="28.5" customHeight="1" x14ac:dyDescent="0.2">
      <c r="B108" s="57" t="s">
        <v>165</v>
      </c>
      <c r="C108" s="33" t="s">
        <v>164</v>
      </c>
      <c r="D108" s="61"/>
      <c r="E108" s="220">
        <f>E109+E110+E111+E112</f>
        <v>0</v>
      </c>
      <c r="F108" s="54"/>
    </row>
    <row r="109" spans="2:6" ht="17.25" customHeight="1" x14ac:dyDescent="0.2">
      <c r="B109" s="64" t="s">
        <v>100</v>
      </c>
      <c r="C109" s="65" t="s">
        <v>126</v>
      </c>
      <c r="D109" s="61"/>
      <c r="E109" s="216">
        <v>0</v>
      </c>
    </row>
    <row r="110" spans="2:6" ht="18" customHeight="1" x14ac:dyDescent="0.2">
      <c r="B110" s="62" t="s">
        <v>259</v>
      </c>
      <c r="C110" s="61" t="s">
        <v>273</v>
      </c>
      <c r="D110" s="61"/>
      <c r="E110" s="216">
        <v>0</v>
      </c>
    </row>
    <row r="111" spans="2:6" ht="19.5" customHeight="1" x14ac:dyDescent="0.25">
      <c r="B111" s="61" t="s">
        <v>69</v>
      </c>
      <c r="C111" s="61" t="s">
        <v>87</v>
      </c>
      <c r="D111" s="61"/>
      <c r="E111" s="216">
        <v>0</v>
      </c>
      <c r="F111" s="82"/>
    </row>
    <row r="112" spans="2:6" ht="16.5" customHeight="1" x14ac:dyDescent="0.25">
      <c r="B112" s="61" t="s">
        <v>405</v>
      </c>
      <c r="C112" s="61" t="s">
        <v>409</v>
      </c>
      <c r="D112" s="61"/>
      <c r="E112" s="216">
        <v>0</v>
      </c>
      <c r="F112" s="82"/>
    </row>
    <row r="113" spans="2:6" ht="33" customHeight="1" x14ac:dyDescent="0.25">
      <c r="B113" s="57" t="s">
        <v>166</v>
      </c>
      <c r="C113" s="33" t="s">
        <v>167</v>
      </c>
      <c r="D113" s="61"/>
      <c r="E113" s="220">
        <f>E114+E115+E10</f>
        <v>0</v>
      </c>
      <c r="F113" s="82"/>
    </row>
    <row r="114" spans="2:6" ht="17.25" customHeight="1" x14ac:dyDescent="0.2">
      <c r="B114" s="61" t="s">
        <v>53</v>
      </c>
      <c r="C114" s="61" t="s">
        <v>22</v>
      </c>
      <c r="D114" s="61"/>
      <c r="E114" s="216">
        <v>0</v>
      </c>
    </row>
    <row r="115" spans="2:6" ht="16.5" customHeight="1" x14ac:dyDescent="0.2">
      <c r="B115" s="61" t="s">
        <v>76</v>
      </c>
      <c r="C115" s="61" t="s">
        <v>111</v>
      </c>
      <c r="D115" s="61"/>
      <c r="E115" s="216">
        <v>0</v>
      </c>
    </row>
    <row r="116" spans="2:6" ht="27" customHeight="1" x14ac:dyDescent="0.2">
      <c r="B116" s="57" t="s">
        <v>168</v>
      </c>
      <c r="C116" s="33" t="s">
        <v>169</v>
      </c>
      <c r="D116" s="61"/>
      <c r="E116" s="216">
        <v>0</v>
      </c>
    </row>
    <row r="117" spans="2:6" ht="19.5" customHeight="1" x14ac:dyDescent="0.2">
      <c r="B117" s="57" t="s">
        <v>170</v>
      </c>
      <c r="C117" s="57" t="s">
        <v>171</v>
      </c>
      <c r="D117" s="61"/>
      <c r="E117" s="217">
        <f>E118+E119+E120+E121+E122+E123+E124+E125</f>
        <v>65000</v>
      </c>
    </row>
    <row r="118" spans="2:6" ht="15.75" customHeight="1" x14ac:dyDescent="0.2">
      <c r="B118" s="61" t="s">
        <v>59</v>
      </c>
      <c r="C118" s="61" t="s">
        <v>380</v>
      </c>
      <c r="D118" s="61"/>
      <c r="E118" s="216">
        <v>0</v>
      </c>
    </row>
    <row r="119" spans="2:6" ht="27" customHeight="1" x14ac:dyDescent="0.2">
      <c r="B119" s="61" t="s">
        <v>83</v>
      </c>
      <c r="C119" s="69" t="s">
        <v>381</v>
      </c>
      <c r="D119" s="61"/>
      <c r="E119" s="216">
        <v>0</v>
      </c>
    </row>
    <row r="120" spans="2:6" ht="17.25" customHeight="1" x14ac:dyDescent="0.2">
      <c r="B120" s="61" t="s">
        <v>260</v>
      </c>
      <c r="C120" s="61" t="s">
        <v>268</v>
      </c>
      <c r="D120" s="61"/>
      <c r="E120" s="216">
        <v>0</v>
      </c>
    </row>
    <row r="121" spans="2:6" ht="17.25" customHeight="1" x14ac:dyDescent="0.2">
      <c r="B121" s="62" t="s">
        <v>261</v>
      </c>
      <c r="C121" s="61" t="s">
        <v>264</v>
      </c>
      <c r="D121" s="61"/>
      <c r="E121" s="216">
        <v>0</v>
      </c>
    </row>
    <row r="122" spans="2:6" ht="17.25" customHeight="1" x14ac:dyDescent="0.2">
      <c r="B122" s="61" t="s">
        <v>70</v>
      </c>
      <c r="C122" s="61" t="s">
        <v>88</v>
      </c>
      <c r="D122" s="61"/>
      <c r="E122" s="216">
        <v>0</v>
      </c>
    </row>
    <row r="123" spans="2:6" ht="17.25" customHeight="1" x14ac:dyDescent="0.2">
      <c r="B123" s="62" t="s">
        <v>318</v>
      </c>
      <c r="C123" s="61" t="s">
        <v>319</v>
      </c>
      <c r="D123" s="61"/>
      <c r="E123" s="216">
        <v>15000</v>
      </c>
    </row>
    <row r="124" spans="2:6" ht="16.5" customHeight="1" x14ac:dyDescent="0.2">
      <c r="B124" s="61" t="s">
        <v>51</v>
      </c>
      <c r="C124" s="61" t="s">
        <v>52</v>
      </c>
      <c r="D124" s="69"/>
      <c r="E124" s="216">
        <v>0</v>
      </c>
    </row>
    <row r="125" spans="2:6" ht="26.25" customHeight="1" x14ac:dyDescent="0.2">
      <c r="B125" s="61" t="s">
        <v>60</v>
      </c>
      <c r="C125" s="69" t="s">
        <v>61</v>
      </c>
      <c r="D125" s="61"/>
      <c r="E125" s="216">
        <v>50000</v>
      </c>
    </row>
    <row r="126" spans="2:6" ht="20.25" customHeight="1" x14ac:dyDescent="0.2">
      <c r="B126" s="59">
        <v>2.4</v>
      </c>
      <c r="C126" s="60" t="s">
        <v>173</v>
      </c>
      <c r="D126" s="72"/>
      <c r="E126" s="317">
        <f>E127</f>
        <v>0</v>
      </c>
    </row>
    <row r="127" spans="2:6" ht="21" customHeight="1" x14ac:dyDescent="0.2">
      <c r="B127" s="70" t="s">
        <v>174</v>
      </c>
      <c r="C127" s="73" t="s">
        <v>448</v>
      </c>
      <c r="D127" s="61"/>
      <c r="E127" s="220">
        <f>E128</f>
        <v>0</v>
      </c>
    </row>
    <row r="128" spans="2:6" ht="32.25" customHeight="1" x14ac:dyDescent="0.2">
      <c r="B128" s="68" t="s">
        <v>292</v>
      </c>
      <c r="C128" s="69" t="s">
        <v>300</v>
      </c>
      <c r="D128" s="61"/>
      <c r="E128" s="16">
        <v>0</v>
      </c>
      <c r="F128" s="54"/>
    </row>
    <row r="129" spans="2:7" ht="31.5" customHeight="1" x14ac:dyDescent="0.2">
      <c r="B129" s="70" t="s">
        <v>175</v>
      </c>
      <c r="C129" s="74" t="s">
        <v>295</v>
      </c>
      <c r="D129" s="61"/>
      <c r="E129" s="16">
        <v>0</v>
      </c>
      <c r="F129" s="75"/>
      <c r="G129" s="54"/>
    </row>
    <row r="130" spans="2:7" ht="31.5" customHeight="1" x14ac:dyDescent="0.25">
      <c r="B130" s="70" t="s">
        <v>438</v>
      </c>
      <c r="C130" s="74" t="s">
        <v>295</v>
      </c>
      <c r="D130" s="61"/>
      <c r="E130" s="213">
        <f>SUM(E133)</f>
        <v>0</v>
      </c>
    </row>
    <row r="131" spans="2:7" ht="32.25" customHeight="1" x14ac:dyDescent="0.25">
      <c r="B131" s="70" t="s">
        <v>176</v>
      </c>
      <c r="C131" s="74" t="s">
        <v>296</v>
      </c>
      <c r="D131" s="61"/>
      <c r="E131" s="224">
        <v>0</v>
      </c>
    </row>
    <row r="132" spans="2:7" ht="26.25" customHeight="1" x14ac:dyDescent="0.25">
      <c r="B132" s="70" t="s">
        <v>177</v>
      </c>
      <c r="C132" s="74" t="s">
        <v>297</v>
      </c>
      <c r="D132" s="61"/>
      <c r="E132" s="224">
        <v>0</v>
      </c>
    </row>
    <row r="133" spans="2:7" ht="28.5" customHeight="1" x14ac:dyDescent="0.2">
      <c r="B133" s="70" t="s">
        <v>178</v>
      </c>
      <c r="C133" s="74" t="s">
        <v>298</v>
      </c>
      <c r="D133" s="61"/>
      <c r="E133" s="16">
        <v>0</v>
      </c>
    </row>
    <row r="134" spans="2:7" ht="27" customHeight="1" x14ac:dyDescent="0.25">
      <c r="B134" s="70" t="s">
        <v>179</v>
      </c>
      <c r="C134" s="74" t="s">
        <v>299</v>
      </c>
      <c r="D134" s="61"/>
      <c r="E134" s="213">
        <f>E135</f>
        <v>0</v>
      </c>
    </row>
    <row r="135" spans="2:7" ht="26.25" customHeight="1" x14ac:dyDescent="0.2">
      <c r="B135" s="57" t="s">
        <v>255</v>
      </c>
      <c r="C135" s="76" t="s">
        <v>447</v>
      </c>
      <c r="D135" s="61"/>
      <c r="E135" s="16">
        <v>0</v>
      </c>
    </row>
    <row r="136" spans="2:7" ht="17.25" customHeight="1" thickBot="1" x14ac:dyDescent="0.3">
      <c r="B136" s="61" t="s">
        <v>253</v>
      </c>
      <c r="C136" s="61" t="s">
        <v>254</v>
      </c>
      <c r="D136" s="57"/>
      <c r="E136" s="219">
        <f>0</f>
        <v>0</v>
      </c>
    </row>
    <row r="137" spans="2:7" ht="17.25" customHeight="1" x14ac:dyDescent="0.2">
      <c r="B137" s="59">
        <v>2.5</v>
      </c>
      <c r="C137" s="60" t="s">
        <v>188</v>
      </c>
      <c r="D137" s="72"/>
      <c r="E137" s="317">
        <f>E139+E141+E145+E151</f>
        <v>0</v>
      </c>
    </row>
    <row r="138" spans="2:7" ht="23.25" customHeight="1" x14ac:dyDescent="0.2">
      <c r="B138" s="686" t="s">
        <v>181</v>
      </c>
      <c r="C138" s="65" t="s">
        <v>415</v>
      </c>
      <c r="D138" s="61"/>
      <c r="E138" s="216">
        <v>0</v>
      </c>
    </row>
    <row r="139" spans="2:7" ht="21" customHeight="1" x14ac:dyDescent="0.2">
      <c r="B139" s="686"/>
      <c r="C139" s="66" t="s">
        <v>414</v>
      </c>
      <c r="D139" s="63"/>
      <c r="E139" s="220">
        <f>E140</f>
        <v>0</v>
      </c>
    </row>
    <row r="140" spans="2:7" ht="24" customHeight="1" x14ac:dyDescent="0.2">
      <c r="B140" s="62" t="s">
        <v>458</v>
      </c>
      <c r="C140" s="74" t="s">
        <v>509</v>
      </c>
      <c r="D140" s="61"/>
      <c r="E140" s="16">
        <v>0</v>
      </c>
    </row>
    <row r="141" spans="2:7" ht="31.5" customHeight="1" x14ac:dyDescent="0.2">
      <c r="B141" s="62" t="s">
        <v>508</v>
      </c>
      <c r="C141" s="74" t="s">
        <v>287</v>
      </c>
      <c r="D141" s="61"/>
      <c r="E141" s="16">
        <v>0</v>
      </c>
    </row>
    <row r="142" spans="2:7" ht="17.25" customHeight="1" x14ac:dyDescent="0.25">
      <c r="B142" s="62" t="s">
        <v>508</v>
      </c>
      <c r="C142" s="65" t="s">
        <v>415</v>
      </c>
      <c r="D142" s="61"/>
      <c r="E142" s="213">
        <v>0</v>
      </c>
      <c r="G142" s="51" t="s">
        <v>43</v>
      </c>
    </row>
    <row r="143" spans="2:7" ht="17.25" customHeight="1" x14ac:dyDescent="0.2">
      <c r="B143" s="70" t="s">
        <v>182</v>
      </c>
      <c r="C143" s="65" t="s">
        <v>416</v>
      </c>
      <c r="D143" s="61"/>
      <c r="E143" s="16">
        <v>0</v>
      </c>
    </row>
    <row r="144" spans="2:7" ht="17.25" customHeight="1" thickBot="1" x14ac:dyDescent="0.3">
      <c r="B144" s="686" t="s">
        <v>183</v>
      </c>
      <c r="C144" s="65" t="s">
        <v>417</v>
      </c>
      <c r="D144" s="61"/>
      <c r="E144" s="219">
        <v>0</v>
      </c>
    </row>
    <row r="145" spans="2:5" ht="17.25" customHeight="1" x14ac:dyDescent="0.2">
      <c r="B145" s="686"/>
      <c r="C145" s="65" t="s">
        <v>418</v>
      </c>
      <c r="D145" s="61"/>
      <c r="E145" s="16">
        <v>0</v>
      </c>
    </row>
    <row r="146" spans="2:5" ht="17.25" customHeight="1" x14ac:dyDescent="0.2">
      <c r="B146" s="686" t="s">
        <v>184</v>
      </c>
      <c r="C146" s="65" t="s">
        <v>419</v>
      </c>
      <c r="D146" s="61"/>
      <c r="E146" s="16">
        <v>0</v>
      </c>
    </row>
    <row r="147" spans="2:5" ht="17.25" customHeight="1" x14ac:dyDescent="0.2">
      <c r="B147" s="686"/>
      <c r="C147" s="65" t="s">
        <v>420</v>
      </c>
      <c r="D147" s="61"/>
      <c r="E147" s="16" t="s">
        <v>412</v>
      </c>
    </row>
    <row r="148" spans="2:5" ht="17.25" customHeight="1" x14ac:dyDescent="0.2">
      <c r="B148" s="686" t="s">
        <v>185</v>
      </c>
      <c r="C148" s="65" t="s">
        <v>417</v>
      </c>
      <c r="D148" s="61"/>
      <c r="E148" s="16" t="s">
        <v>412</v>
      </c>
    </row>
    <row r="149" spans="2:5" ht="17.25" customHeight="1" x14ac:dyDescent="0.2">
      <c r="B149" s="686"/>
      <c r="C149" s="65" t="s">
        <v>421</v>
      </c>
      <c r="D149" s="61"/>
      <c r="E149" s="16" t="s">
        <v>412</v>
      </c>
    </row>
    <row r="150" spans="2:5" ht="17.25" customHeight="1" x14ac:dyDescent="0.2">
      <c r="B150" s="686" t="s">
        <v>186</v>
      </c>
      <c r="C150" s="65" t="s">
        <v>415</v>
      </c>
      <c r="D150" s="61"/>
      <c r="E150" s="16" t="s">
        <v>412</v>
      </c>
    </row>
    <row r="151" spans="2:5" ht="17.25" customHeight="1" thickBot="1" x14ac:dyDescent="0.25">
      <c r="B151" s="686"/>
      <c r="C151" s="65" t="s">
        <v>515</v>
      </c>
      <c r="D151" s="61"/>
      <c r="E151" s="225">
        <f>+E153</f>
        <v>0</v>
      </c>
    </row>
    <row r="152" spans="2:5" ht="17.25" customHeight="1" x14ac:dyDescent="0.2">
      <c r="B152" s="70" t="s">
        <v>514</v>
      </c>
      <c r="C152" s="65" t="s">
        <v>419</v>
      </c>
      <c r="D152" s="61"/>
      <c r="E152" s="16"/>
    </row>
    <row r="153" spans="2:5" ht="17.25" customHeight="1" x14ac:dyDescent="0.2">
      <c r="B153" s="70"/>
      <c r="C153" s="65" t="s">
        <v>517</v>
      </c>
      <c r="D153" s="61"/>
      <c r="E153" s="16">
        <v>0</v>
      </c>
    </row>
    <row r="154" spans="2:5" ht="17.25" customHeight="1" x14ac:dyDescent="0.2">
      <c r="B154" s="686" t="s">
        <v>187</v>
      </c>
      <c r="C154" s="65" t="s">
        <v>417</v>
      </c>
      <c r="D154" s="61"/>
      <c r="E154" s="16" t="s">
        <v>412</v>
      </c>
    </row>
    <row r="155" spans="2:5" ht="17.25" customHeight="1" thickBot="1" x14ac:dyDescent="0.3">
      <c r="B155" s="686"/>
      <c r="C155" s="65" t="s">
        <v>256</v>
      </c>
      <c r="D155" s="57"/>
      <c r="E155" s="219"/>
    </row>
    <row r="156" spans="2:5" ht="21" customHeight="1" x14ac:dyDescent="0.2">
      <c r="B156" s="59">
        <v>2.6</v>
      </c>
      <c r="C156" s="60" t="s">
        <v>96</v>
      </c>
      <c r="D156" s="60"/>
      <c r="E156" s="317">
        <f>E157+E163+E167+E171+E174+E184+E187+E189</f>
        <v>0</v>
      </c>
    </row>
    <row r="157" spans="2:5" ht="20.25" customHeight="1" x14ac:dyDescent="0.2">
      <c r="B157" s="57" t="s">
        <v>191</v>
      </c>
      <c r="C157" s="57" t="s">
        <v>190</v>
      </c>
      <c r="D157" s="61"/>
      <c r="E157" s="216">
        <v>0</v>
      </c>
    </row>
    <row r="158" spans="2:5" ht="17.25" customHeight="1" x14ac:dyDescent="0.2">
      <c r="B158" s="61" t="s">
        <v>104</v>
      </c>
      <c r="C158" s="61" t="s">
        <v>112</v>
      </c>
      <c r="D158" s="61"/>
      <c r="E158" s="216">
        <v>0</v>
      </c>
    </row>
    <row r="159" spans="2:5" ht="17.25" customHeight="1" x14ac:dyDescent="0.2">
      <c r="B159" s="61" t="s">
        <v>293</v>
      </c>
      <c r="C159" s="61" t="s">
        <v>294</v>
      </c>
      <c r="D159" s="65"/>
      <c r="E159" s="216">
        <v>0</v>
      </c>
    </row>
    <row r="160" spans="2:5" ht="17.25" customHeight="1" x14ac:dyDescent="0.2">
      <c r="B160" s="62" t="s">
        <v>113</v>
      </c>
      <c r="C160" s="65" t="s">
        <v>313</v>
      </c>
      <c r="D160" s="61"/>
      <c r="E160" s="216">
        <v>0</v>
      </c>
    </row>
    <row r="161" spans="2:5" ht="17.25" customHeight="1" x14ac:dyDescent="0.2">
      <c r="B161" s="62" t="s">
        <v>262</v>
      </c>
      <c r="C161" s="61" t="s">
        <v>265</v>
      </c>
      <c r="D161" s="61"/>
      <c r="E161" s="216">
        <v>0</v>
      </c>
    </row>
    <row r="162" spans="2:5" ht="27.75" customHeight="1" x14ac:dyDescent="0.2">
      <c r="B162" s="62" t="s">
        <v>382</v>
      </c>
      <c r="C162" s="69" t="s">
        <v>383</v>
      </c>
      <c r="D162" s="61"/>
      <c r="E162" s="220">
        <v>0</v>
      </c>
    </row>
    <row r="163" spans="2:5" ht="27" customHeight="1" x14ac:dyDescent="0.2">
      <c r="B163" s="57" t="s">
        <v>192</v>
      </c>
      <c r="C163" s="33" t="s">
        <v>193</v>
      </c>
      <c r="D163" s="61"/>
      <c r="E163" s="220">
        <f>E164+E165</f>
        <v>0</v>
      </c>
    </row>
    <row r="164" spans="2:5" ht="22.5" customHeight="1" x14ac:dyDescent="0.2">
      <c r="B164" s="70" t="s">
        <v>402</v>
      </c>
      <c r="C164" s="70" t="s">
        <v>376</v>
      </c>
      <c r="D164" s="61"/>
      <c r="E164" s="216">
        <v>0</v>
      </c>
    </row>
    <row r="165" spans="2:5" ht="22.5" customHeight="1" x14ac:dyDescent="0.2">
      <c r="B165" s="70" t="s">
        <v>384</v>
      </c>
      <c r="C165" s="70" t="s">
        <v>385</v>
      </c>
      <c r="D165" s="61"/>
      <c r="E165" s="216">
        <v>0</v>
      </c>
    </row>
    <row r="166" spans="2:5" ht="19.5" customHeight="1" thickBot="1" x14ac:dyDescent="0.25">
      <c r="B166" s="70" t="s">
        <v>449</v>
      </c>
      <c r="C166" s="70" t="s">
        <v>450</v>
      </c>
      <c r="D166" s="61"/>
      <c r="E166" s="223">
        <v>0</v>
      </c>
    </row>
    <row r="167" spans="2:5" ht="28.5" customHeight="1" x14ac:dyDescent="0.2">
      <c r="B167" s="57" t="s">
        <v>194</v>
      </c>
      <c r="C167" s="33" t="s">
        <v>195</v>
      </c>
      <c r="D167" s="63"/>
      <c r="E167" s="220">
        <f>E168+E169+E170</f>
        <v>0</v>
      </c>
    </row>
    <row r="168" spans="2:5" ht="18" customHeight="1" x14ac:dyDescent="0.2">
      <c r="B168" s="70" t="s">
        <v>114</v>
      </c>
      <c r="C168" s="70" t="s">
        <v>115</v>
      </c>
      <c r="D168" s="61"/>
      <c r="E168" s="216">
        <v>0</v>
      </c>
    </row>
    <row r="169" spans="2:5" ht="18" customHeight="1" x14ac:dyDescent="0.2">
      <c r="B169" s="70" t="s">
        <v>349</v>
      </c>
      <c r="C169" s="70" t="s">
        <v>350</v>
      </c>
      <c r="D169" s="61"/>
      <c r="E169" s="216">
        <v>0</v>
      </c>
    </row>
    <row r="170" spans="2:5" ht="18" customHeight="1" x14ac:dyDescent="0.2">
      <c r="B170" s="70" t="s">
        <v>365</v>
      </c>
      <c r="C170" s="70" t="s">
        <v>366</v>
      </c>
      <c r="D170" s="61"/>
      <c r="E170" s="216">
        <v>0</v>
      </c>
    </row>
    <row r="171" spans="2:5" ht="30" customHeight="1" x14ac:dyDescent="0.25">
      <c r="B171" s="57" t="s">
        <v>196</v>
      </c>
      <c r="C171" s="33" t="s">
        <v>197</v>
      </c>
      <c r="D171" s="61"/>
      <c r="E171" s="213">
        <f>E172+E173</f>
        <v>0</v>
      </c>
    </row>
    <row r="172" spans="2:5" ht="17.25" customHeight="1" x14ac:dyDescent="0.2">
      <c r="B172" s="61" t="s">
        <v>281</v>
      </c>
      <c r="C172" s="61" t="s">
        <v>282</v>
      </c>
      <c r="D172" s="61"/>
      <c r="E172" s="16">
        <v>0</v>
      </c>
    </row>
    <row r="173" spans="2:5" ht="17.25" customHeight="1" x14ac:dyDescent="0.2">
      <c r="B173" s="61" t="s">
        <v>116</v>
      </c>
      <c r="C173" s="62" t="s">
        <v>117</v>
      </c>
      <c r="D173" s="61"/>
      <c r="E173" s="16">
        <v>0</v>
      </c>
    </row>
    <row r="174" spans="2:5" ht="18.75" customHeight="1" x14ac:dyDescent="0.2">
      <c r="B174" s="57" t="s">
        <v>198</v>
      </c>
      <c r="C174" s="57" t="s">
        <v>199</v>
      </c>
      <c r="D174" s="61"/>
      <c r="E174" s="220">
        <f>E175+E176+E177+E178+E179+E180+E181</f>
        <v>0</v>
      </c>
    </row>
    <row r="175" spans="2:5" ht="17.25" customHeight="1" x14ac:dyDescent="0.2">
      <c r="B175" s="70" t="s">
        <v>118</v>
      </c>
      <c r="C175" s="70" t="s">
        <v>119</v>
      </c>
      <c r="D175" s="61"/>
      <c r="E175" s="216">
        <v>0</v>
      </c>
    </row>
    <row r="176" spans="2:5" ht="17.25" customHeight="1" x14ac:dyDescent="0.2">
      <c r="B176" s="70" t="s">
        <v>89</v>
      </c>
      <c r="C176" s="70" t="s">
        <v>90</v>
      </c>
      <c r="D176" s="61"/>
      <c r="E176" s="216">
        <v>0</v>
      </c>
    </row>
    <row r="177" spans="2:5" ht="20.25" customHeight="1" x14ac:dyDescent="0.2">
      <c r="B177" s="64" t="s">
        <v>314</v>
      </c>
      <c r="C177" s="65" t="s">
        <v>315</v>
      </c>
      <c r="D177" s="61"/>
      <c r="E177" s="216">
        <v>0</v>
      </c>
    </row>
    <row r="178" spans="2:5" ht="29.25" customHeight="1" x14ac:dyDescent="0.2">
      <c r="B178" s="64" t="s">
        <v>400</v>
      </c>
      <c r="C178" s="74" t="s">
        <v>401</v>
      </c>
      <c r="D178" s="61"/>
      <c r="E178" s="16">
        <v>0</v>
      </c>
    </row>
    <row r="179" spans="2:5" ht="17.25" customHeight="1" x14ac:dyDescent="0.2">
      <c r="B179" s="68" t="s">
        <v>120</v>
      </c>
      <c r="C179" s="62" t="s">
        <v>121</v>
      </c>
      <c r="D179" s="61"/>
      <c r="E179" s="16">
        <v>0</v>
      </c>
    </row>
    <row r="180" spans="2:5" ht="17.25" customHeight="1" x14ac:dyDescent="0.2">
      <c r="B180" s="68" t="s">
        <v>351</v>
      </c>
      <c r="C180" s="62" t="s">
        <v>425</v>
      </c>
      <c r="D180" s="70"/>
      <c r="E180" s="16">
        <v>0</v>
      </c>
    </row>
    <row r="181" spans="2:5" ht="17.25" customHeight="1" x14ac:dyDescent="0.2">
      <c r="B181" s="70" t="s">
        <v>122</v>
      </c>
      <c r="C181" s="70" t="s">
        <v>123</v>
      </c>
      <c r="D181" s="61"/>
      <c r="E181" s="16">
        <v>0</v>
      </c>
    </row>
    <row r="182" spans="2:5" ht="17.25" customHeight="1" x14ac:dyDescent="0.2">
      <c r="B182" s="57" t="s">
        <v>200</v>
      </c>
      <c r="C182" s="57" t="s">
        <v>201</v>
      </c>
      <c r="D182" s="61"/>
      <c r="E182" s="16">
        <v>0</v>
      </c>
    </row>
    <row r="183" spans="2:5" ht="17.25" customHeight="1" thickBot="1" x14ac:dyDescent="0.3">
      <c r="B183" s="70" t="s">
        <v>440</v>
      </c>
      <c r="C183" s="70" t="s">
        <v>439</v>
      </c>
      <c r="D183" s="61"/>
      <c r="E183" s="219">
        <v>0</v>
      </c>
    </row>
    <row r="184" spans="2:5" ht="21" customHeight="1" x14ac:dyDescent="0.25">
      <c r="B184" s="70" t="s">
        <v>202</v>
      </c>
      <c r="C184" s="57" t="s">
        <v>206</v>
      </c>
      <c r="D184" s="61"/>
      <c r="E184" s="213">
        <f>SUM(E185:E186)</f>
        <v>0</v>
      </c>
    </row>
    <row r="185" spans="2:5" ht="18" customHeight="1" x14ac:dyDescent="0.2">
      <c r="B185" s="68" t="s">
        <v>283</v>
      </c>
      <c r="C185" s="62" t="s">
        <v>284</v>
      </c>
      <c r="D185" s="61"/>
      <c r="E185" s="16">
        <v>0</v>
      </c>
    </row>
    <row r="186" spans="2:5" ht="30.75" customHeight="1" thickBot="1" x14ac:dyDescent="0.25">
      <c r="B186" s="68" t="s">
        <v>406</v>
      </c>
      <c r="C186" s="62" t="s">
        <v>408</v>
      </c>
      <c r="D186" s="61"/>
      <c r="E186" s="225">
        <v>0</v>
      </c>
    </row>
    <row r="187" spans="2:5" ht="19.5" customHeight="1" x14ac:dyDescent="0.25">
      <c r="B187" s="70" t="s">
        <v>203</v>
      </c>
      <c r="C187" s="57" t="s">
        <v>205</v>
      </c>
      <c r="D187" s="61"/>
      <c r="E187" s="213">
        <f>E188</f>
        <v>0</v>
      </c>
    </row>
    <row r="188" spans="2:5" ht="27" customHeight="1" x14ac:dyDescent="0.2">
      <c r="B188" s="68" t="s">
        <v>285</v>
      </c>
      <c r="C188" s="62" t="s">
        <v>286</v>
      </c>
      <c r="D188" s="61"/>
      <c r="E188" s="16">
        <v>0</v>
      </c>
    </row>
    <row r="189" spans="2:5" ht="31.5" customHeight="1" thickBot="1" x14ac:dyDescent="0.3">
      <c r="B189" s="70" t="s">
        <v>204</v>
      </c>
      <c r="C189" s="77" t="s">
        <v>207</v>
      </c>
      <c r="D189" s="57"/>
      <c r="E189" s="219">
        <f>E190+E191</f>
        <v>0</v>
      </c>
    </row>
    <row r="190" spans="2:5" ht="21.75" customHeight="1" x14ac:dyDescent="0.2">
      <c r="B190" s="70" t="s">
        <v>497</v>
      </c>
      <c r="C190" s="77" t="s">
        <v>498</v>
      </c>
      <c r="D190" s="57"/>
      <c r="E190" s="16">
        <v>0</v>
      </c>
    </row>
    <row r="191" spans="2:5" ht="21.75" customHeight="1" x14ac:dyDescent="0.2">
      <c r="B191" s="70" t="s">
        <v>358</v>
      </c>
      <c r="C191" s="77" t="s">
        <v>359</v>
      </c>
      <c r="D191" s="57"/>
      <c r="E191" s="16">
        <v>0</v>
      </c>
    </row>
    <row r="192" spans="2:5" ht="20.25" customHeight="1" x14ac:dyDescent="0.25">
      <c r="B192" s="56">
        <v>2.7</v>
      </c>
      <c r="C192" s="57" t="s">
        <v>215</v>
      </c>
      <c r="D192" s="61"/>
      <c r="E192" s="213">
        <f>E193</f>
        <v>0</v>
      </c>
    </row>
    <row r="193" spans="2:5" ht="19.5" customHeight="1" x14ac:dyDescent="0.25">
      <c r="B193" s="57" t="s">
        <v>209</v>
      </c>
      <c r="C193" s="57" t="s">
        <v>216</v>
      </c>
      <c r="D193" s="63"/>
      <c r="E193" s="213">
        <f>E194</f>
        <v>0</v>
      </c>
    </row>
    <row r="194" spans="2:5" ht="19.5" customHeight="1" x14ac:dyDescent="0.2">
      <c r="B194" s="70" t="s">
        <v>466</v>
      </c>
      <c r="C194" s="70" t="s">
        <v>469</v>
      </c>
      <c r="D194" s="61"/>
      <c r="E194" s="16">
        <v>0</v>
      </c>
    </row>
    <row r="195" spans="2:5" ht="16.5" customHeight="1" x14ac:dyDescent="0.25">
      <c r="B195" s="70" t="s">
        <v>210</v>
      </c>
      <c r="C195" s="70" t="s">
        <v>217</v>
      </c>
      <c r="D195" s="61"/>
      <c r="E195" s="213">
        <v>0</v>
      </c>
    </row>
    <row r="196" spans="2:5" ht="16.5" customHeight="1" x14ac:dyDescent="0.2">
      <c r="B196" s="686" t="s">
        <v>211</v>
      </c>
      <c r="C196" s="70" t="s">
        <v>320</v>
      </c>
      <c r="D196" s="61"/>
      <c r="E196" s="16" t="s">
        <v>412</v>
      </c>
    </row>
    <row r="197" spans="2:5" ht="16.5" customHeight="1" x14ac:dyDescent="0.2">
      <c r="B197" s="686"/>
      <c r="C197" s="70" t="s">
        <v>321</v>
      </c>
      <c r="D197" s="61"/>
      <c r="E197" s="16" t="s">
        <v>412</v>
      </c>
    </row>
    <row r="198" spans="2:5" ht="27" customHeight="1" thickBot="1" x14ac:dyDescent="0.3">
      <c r="B198" s="70" t="s">
        <v>212</v>
      </c>
      <c r="C198" s="69" t="s">
        <v>387</v>
      </c>
      <c r="D198" s="57"/>
      <c r="E198" s="219">
        <v>0</v>
      </c>
    </row>
    <row r="199" spans="2:5" ht="29.25" customHeight="1" x14ac:dyDescent="0.2">
      <c r="B199" s="59">
        <v>2.8</v>
      </c>
      <c r="C199" s="83" t="s">
        <v>386</v>
      </c>
      <c r="D199" s="72"/>
      <c r="E199" s="226">
        <v>0</v>
      </c>
    </row>
    <row r="200" spans="2:5" ht="17.25" customHeight="1" x14ac:dyDescent="0.2">
      <c r="B200" s="70" t="s">
        <v>214</v>
      </c>
      <c r="C200" s="65" t="s">
        <v>229</v>
      </c>
      <c r="D200" s="61"/>
      <c r="E200" s="688">
        <v>0</v>
      </c>
    </row>
    <row r="201" spans="2:5" ht="17.25" customHeight="1" x14ac:dyDescent="0.2">
      <c r="B201" s="686" t="s">
        <v>220</v>
      </c>
      <c r="C201" s="65" t="s">
        <v>289</v>
      </c>
      <c r="D201" s="61"/>
      <c r="E201" s="688"/>
    </row>
    <row r="202" spans="2:5" ht="17.25" customHeight="1" x14ac:dyDescent="0.2">
      <c r="B202" s="686"/>
      <c r="C202" s="65" t="s">
        <v>290</v>
      </c>
      <c r="D202" s="61"/>
      <c r="E202" s="16" t="s">
        <v>412</v>
      </c>
    </row>
    <row r="203" spans="2:5" ht="16.5" customHeight="1" thickBot="1" x14ac:dyDescent="0.3">
      <c r="B203" s="70"/>
      <c r="C203" s="65"/>
      <c r="D203" s="57"/>
      <c r="E203" s="219">
        <v>0</v>
      </c>
    </row>
    <row r="204" spans="2:5" ht="17.25" customHeight="1" x14ac:dyDescent="0.2">
      <c r="B204" s="59">
        <v>2.9</v>
      </c>
      <c r="C204" s="60" t="s">
        <v>234</v>
      </c>
      <c r="D204" s="84"/>
      <c r="E204" s="226">
        <v>0</v>
      </c>
    </row>
    <row r="205" spans="2:5" ht="17.25" customHeight="1" x14ac:dyDescent="0.2">
      <c r="B205" s="686" t="s">
        <v>222</v>
      </c>
      <c r="C205" s="65" t="s">
        <v>322</v>
      </c>
      <c r="D205" s="65"/>
      <c r="E205" s="16"/>
    </row>
    <row r="206" spans="2:5" ht="17.25" customHeight="1" x14ac:dyDescent="0.2">
      <c r="B206" s="686"/>
      <c r="C206" s="65" t="s">
        <v>323</v>
      </c>
      <c r="D206" s="65"/>
      <c r="E206" s="16" t="s">
        <v>412</v>
      </c>
    </row>
    <row r="207" spans="2:5" ht="17.25" customHeight="1" x14ac:dyDescent="0.2">
      <c r="B207" s="686" t="s">
        <v>223</v>
      </c>
      <c r="C207" s="65" t="s">
        <v>324</v>
      </c>
      <c r="D207" s="65"/>
      <c r="E207" s="687" t="s">
        <v>412</v>
      </c>
    </row>
    <row r="208" spans="2:5" ht="17.25" customHeight="1" x14ac:dyDescent="0.2">
      <c r="B208" s="686"/>
      <c r="C208" s="65" t="s">
        <v>325</v>
      </c>
      <c r="D208" s="65"/>
      <c r="E208" s="687"/>
    </row>
    <row r="209" spans="2:7" ht="17.25" customHeight="1" x14ac:dyDescent="0.2">
      <c r="B209" s="686" t="s">
        <v>224</v>
      </c>
      <c r="C209" s="65" t="s">
        <v>326</v>
      </c>
      <c r="D209" s="65"/>
      <c r="E209" s="16" t="s">
        <v>412</v>
      </c>
      <c r="F209" s="75"/>
    </row>
    <row r="210" spans="2:7" ht="17.25" customHeight="1" x14ac:dyDescent="0.25">
      <c r="B210" s="686"/>
      <c r="C210" s="65" t="s">
        <v>327</v>
      </c>
      <c r="D210" s="66"/>
      <c r="E210" s="227">
        <v>0</v>
      </c>
      <c r="F210" s="78"/>
      <c r="G210" s="54"/>
    </row>
    <row r="211" spans="2:7" ht="21.75" customHeight="1" x14ac:dyDescent="0.25">
      <c r="B211" s="112" t="s">
        <v>291</v>
      </c>
      <c r="C211" s="112"/>
      <c r="D211" s="113"/>
      <c r="E211" s="297">
        <f>E20+E39+E83+E126+E137+E156+E192</f>
        <v>47837196.610000007</v>
      </c>
      <c r="F211" s="106"/>
      <c r="G211" s="54"/>
    </row>
    <row r="212" spans="2:7" ht="21" customHeight="1" x14ac:dyDescent="0.25">
      <c r="B212" s="79" t="s">
        <v>422</v>
      </c>
      <c r="C212" s="79"/>
      <c r="D212" s="85"/>
      <c r="E212" s="298">
        <f>E16-E211</f>
        <v>610437.33999999613</v>
      </c>
      <c r="F212" s="107"/>
    </row>
    <row r="213" spans="2:7" ht="19.5" customHeight="1" x14ac:dyDescent="0.2">
      <c r="B213" s="26"/>
      <c r="C213" s="31"/>
      <c r="D213" s="80"/>
      <c r="F213" s="54"/>
    </row>
    <row r="214" spans="2:7" ht="19.5" customHeight="1" x14ac:dyDescent="0.2">
      <c r="B214" s="27"/>
      <c r="C214" s="114" t="s">
        <v>7</v>
      </c>
      <c r="D214" s="684" t="s">
        <v>8</v>
      </c>
      <c r="E214" s="684"/>
      <c r="F214" s="447"/>
    </row>
    <row r="215" spans="2:7" ht="15.75" customHeight="1" x14ac:dyDescent="0.2">
      <c r="B215" s="27"/>
      <c r="C215" s="27"/>
      <c r="D215" s="27"/>
      <c r="E215" s="228"/>
    </row>
    <row r="216" spans="2:7" ht="15" customHeight="1" x14ac:dyDescent="0.2">
      <c r="B216" s="27"/>
      <c r="C216" s="27"/>
      <c r="D216" s="27"/>
      <c r="E216" s="228"/>
    </row>
    <row r="217" spans="2:7" ht="17.25" customHeight="1" x14ac:dyDescent="0.2">
      <c r="B217" s="26"/>
      <c r="C217" s="27"/>
      <c r="D217" s="9"/>
      <c r="E217" s="228"/>
    </row>
    <row r="218" spans="2:7" ht="18" customHeight="1" x14ac:dyDescent="0.2">
      <c r="B218" s="26"/>
      <c r="C218" s="14" t="s">
        <v>431</v>
      </c>
      <c r="D218" s="685" t="s">
        <v>437</v>
      </c>
      <c r="E218" s="685"/>
    </row>
    <row r="219" spans="2:7" ht="16.5" customHeight="1" x14ac:dyDescent="0.2">
      <c r="C219" s="7" t="s">
        <v>432</v>
      </c>
      <c r="D219" s="684" t="s">
        <v>427</v>
      </c>
      <c r="E219" s="684"/>
    </row>
    <row r="220" spans="2:7" ht="15.75" customHeight="1" x14ac:dyDescent="0.2"/>
    <row r="221" spans="2:7" ht="15.75" customHeight="1" x14ac:dyDescent="0.2"/>
    <row r="222" spans="2:7" ht="15.75" customHeight="1" x14ac:dyDescent="0.2">
      <c r="B222" s="32"/>
    </row>
  </sheetData>
  <mergeCells count="23">
    <mergeCell ref="B138:B139"/>
    <mergeCell ref="B144:B145"/>
    <mergeCell ref="C10:E10"/>
    <mergeCell ref="A9:E9"/>
    <mergeCell ref="C4:E4"/>
    <mergeCell ref="C5:E5"/>
    <mergeCell ref="C6:E6"/>
    <mergeCell ref="C7:E7"/>
    <mergeCell ref="C8:E8"/>
    <mergeCell ref="B154:B155"/>
    <mergeCell ref="B196:B197"/>
    <mergeCell ref="B201:B202"/>
    <mergeCell ref="E200:E201"/>
    <mergeCell ref="B146:B147"/>
    <mergeCell ref="B148:B149"/>
    <mergeCell ref="B150:B151"/>
    <mergeCell ref="D214:E214"/>
    <mergeCell ref="D218:E218"/>
    <mergeCell ref="D219:E219"/>
    <mergeCell ref="B205:B206"/>
    <mergeCell ref="B207:B208"/>
    <mergeCell ref="E207:E208"/>
    <mergeCell ref="B209:B210"/>
  </mergeCells>
  <phoneticPr fontId="56" type="noConversion"/>
  <pageMargins left="0.55118110236220474" right="0.47244094488188981" top="0.62992125984251968" bottom="0.43307086614173229" header="0.31496062992125984" footer="0.31496062992125984"/>
  <pageSetup scale="7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6600CC"/>
    <pageSetUpPr fitToPage="1"/>
  </sheetPr>
  <dimension ref="A1:E98"/>
  <sheetViews>
    <sheetView topLeftCell="A99" zoomScale="75" zoomScaleNormal="75" workbookViewId="0">
      <selection activeCell="D107" sqref="D107"/>
    </sheetView>
  </sheetViews>
  <sheetFormatPr baseColWidth="10" defaultColWidth="9.140625" defaultRowHeight="24.75" customHeight="1" x14ac:dyDescent="0.3"/>
  <cols>
    <col min="1" max="1" width="22.140625" style="549" customWidth="1"/>
    <col min="2" max="2" width="80.85546875" style="586" customWidth="1"/>
    <col min="3" max="4" width="25.140625" style="548" customWidth="1"/>
    <col min="5" max="5" width="9.140625" style="548"/>
    <col min="6" max="16384" width="9.140625" style="549"/>
  </cols>
  <sheetData>
    <row r="1" spans="1:4" ht="25.5" customHeight="1" x14ac:dyDescent="0.3"/>
    <row r="2" spans="1:4" ht="24.75" customHeight="1" x14ac:dyDescent="0.3">
      <c r="A2" s="734" t="s">
        <v>530</v>
      </c>
      <c r="B2" s="734"/>
      <c r="C2" s="734"/>
      <c r="D2" s="734"/>
    </row>
    <row r="3" spans="1:4" ht="24.75" customHeight="1" x14ac:dyDescent="0.3">
      <c r="A3" s="734" t="s">
        <v>531</v>
      </c>
      <c r="B3" s="734"/>
      <c r="C3" s="734"/>
      <c r="D3" s="734"/>
    </row>
    <row r="4" spans="1:4" ht="24.75" customHeight="1" x14ac:dyDescent="0.3">
      <c r="A4" s="734" t="s">
        <v>546</v>
      </c>
      <c r="B4" s="734"/>
      <c r="C4" s="734"/>
      <c r="D4" s="734"/>
    </row>
    <row r="5" spans="1:4" ht="24.75" customHeight="1" x14ac:dyDescent="0.3">
      <c r="A5" s="550"/>
      <c r="B5" s="587"/>
      <c r="C5" s="550"/>
      <c r="D5" s="550"/>
    </row>
    <row r="7" spans="1:4" ht="41.25" customHeight="1" x14ac:dyDescent="0.3">
      <c r="A7" s="594" t="s">
        <v>547</v>
      </c>
      <c r="B7" s="588" t="s">
        <v>548</v>
      </c>
      <c r="C7" s="593" t="s">
        <v>549</v>
      </c>
      <c r="D7" s="583" t="s">
        <v>550</v>
      </c>
    </row>
    <row r="8" spans="1:4" ht="24.75" customHeight="1" x14ac:dyDescent="0.3">
      <c r="A8" s="584" t="s">
        <v>35</v>
      </c>
      <c r="B8" s="589" t="s">
        <v>36</v>
      </c>
      <c r="C8" s="585">
        <v>29011993.34</v>
      </c>
      <c r="D8" s="585">
        <v>29011993.34</v>
      </c>
    </row>
    <row r="9" spans="1:4" ht="24.75" customHeight="1" x14ac:dyDescent="0.3">
      <c r="A9" s="584" t="s">
        <v>24</v>
      </c>
      <c r="B9" s="589" t="s">
        <v>551</v>
      </c>
      <c r="C9" s="585">
        <v>10161500</v>
      </c>
      <c r="D9" s="585">
        <v>7539000</v>
      </c>
    </row>
    <row r="10" spans="1:4" ht="24.75" customHeight="1" x14ac:dyDescent="0.3">
      <c r="A10" s="584" t="s">
        <v>29</v>
      </c>
      <c r="B10" s="589" t="s">
        <v>30</v>
      </c>
      <c r="C10" s="585">
        <v>211250</v>
      </c>
      <c r="D10" s="585">
        <v>211250</v>
      </c>
    </row>
    <row r="11" spans="1:4" ht="24.75" customHeight="1" x14ac:dyDescent="0.3">
      <c r="A11" s="584" t="s">
        <v>372</v>
      </c>
      <c r="B11" s="589" t="s">
        <v>552</v>
      </c>
      <c r="C11" s="585">
        <v>0</v>
      </c>
      <c r="D11" s="585">
        <v>0</v>
      </c>
    </row>
    <row r="12" spans="1:4" ht="24.75" customHeight="1" x14ac:dyDescent="0.3">
      <c r="A12" s="584" t="s">
        <v>274</v>
      </c>
      <c r="B12" s="589" t="s">
        <v>275</v>
      </c>
      <c r="C12" s="585">
        <v>0</v>
      </c>
      <c r="D12" s="585">
        <v>0</v>
      </c>
    </row>
    <row r="13" spans="1:4" ht="24.75" customHeight="1" x14ac:dyDescent="0.3">
      <c r="A13" s="584" t="s">
        <v>62</v>
      </c>
      <c r="B13" s="589" t="s">
        <v>63</v>
      </c>
      <c r="C13" s="585">
        <v>659000</v>
      </c>
      <c r="D13" s="585">
        <v>659000</v>
      </c>
    </row>
    <row r="14" spans="1:4" ht="24.75" customHeight="1" x14ac:dyDescent="0.3">
      <c r="A14" s="584" t="s">
        <v>311</v>
      </c>
      <c r="B14" s="589" t="s">
        <v>553</v>
      </c>
      <c r="C14" s="585">
        <v>0</v>
      </c>
      <c r="D14" s="585">
        <v>0</v>
      </c>
    </row>
    <row r="15" spans="1:4" ht="24.75" customHeight="1" x14ac:dyDescent="0.3">
      <c r="A15" s="584" t="s">
        <v>31</v>
      </c>
      <c r="B15" s="589" t="s">
        <v>32</v>
      </c>
      <c r="C15" s="585">
        <v>2790729.93</v>
      </c>
      <c r="D15" s="585">
        <v>2604794.66</v>
      </c>
    </row>
    <row r="16" spans="1:4" ht="24.75" customHeight="1" x14ac:dyDescent="0.3">
      <c r="A16" s="584" t="s">
        <v>33</v>
      </c>
      <c r="B16" s="589" t="s">
        <v>34</v>
      </c>
      <c r="C16" s="585">
        <v>2796316.77</v>
      </c>
      <c r="D16" s="585">
        <v>2610119.27</v>
      </c>
    </row>
    <row r="17" spans="1:4" ht="24.75" customHeight="1" x14ac:dyDescent="0.3">
      <c r="A17" s="584" t="s">
        <v>27</v>
      </c>
      <c r="B17" s="589" t="s">
        <v>28</v>
      </c>
      <c r="C17" s="585">
        <v>457783.91</v>
      </c>
      <c r="D17" s="585">
        <v>430210.4</v>
      </c>
    </row>
    <row r="18" spans="1:4" ht="24.75" customHeight="1" x14ac:dyDescent="0.3">
      <c r="A18" s="584" t="s">
        <v>26</v>
      </c>
      <c r="B18" s="589" t="s">
        <v>20</v>
      </c>
      <c r="C18" s="585">
        <v>0</v>
      </c>
      <c r="D18" s="585">
        <v>0</v>
      </c>
    </row>
    <row r="19" spans="1:4" ht="24.75" customHeight="1" x14ac:dyDescent="0.3">
      <c r="A19" s="584" t="s">
        <v>47</v>
      </c>
      <c r="B19" s="589" t="s">
        <v>48</v>
      </c>
      <c r="C19" s="585">
        <v>0</v>
      </c>
      <c r="D19" s="585">
        <v>0</v>
      </c>
    </row>
    <row r="20" spans="1:4" ht="24.75" customHeight="1" x14ac:dyDescent="0.3">
      <c r="A20" s="584" t="s">
        <v>68</v>
      </c>
      <c r="B20" s="589" t="s">
        <v>67</v>
      </c>
      <c r="C20" s="585">
        <v>0</v>
      </c>
      <c r="D20" s="585">
        <v>0</v>
      </c>
    </row>
    <row r="21" spans="1:4" ht="24.75" customHeight="1" x14ac:dyDescent="0.3">
      <c r="A21" s="584" t="s">
        <v>305</v>
      </c>
      <c r="B21" s="589" t="s">
        <v>306</v>
      </c>
      <c r="C21" s="585">
        <v>0</v>
      </c>
      <c r="D21" s="585">
        <v>0</v>
      </c>
    </row>
    <row r="22" spans="1:4" ht="24.75" customHeight="1" x14ac:dyDescent="0.3">
      <c r="A22" s="584" t="s">
        <v>97</v>
      </c>
      <c r="B22" s="589" t="s">
        <v>554</v>
      </c>
      <c r="C22" s="585">
        <v>0</v>
      </c>
      <c r="D22" s="585">
        <v>0</v>
      </c>
    </row>
    <row r="23" spans="1:4" ht="24.75" customHeight="1" x14ac:dyDescent="0.3">
      <c r="A23" s="584" t="s">
        <v>78</v>
      </c>
      <c r="B23" s="589" t="s">
        <v>555</v>
      </c>
      <c r="C23" s="585">
        <v>0</v>
      </c>
      <c r="D23" s="585">
        <v>0</v>
      </c>
    </row>
    <row r="24" spans="1:4" ht="24.75" customHeight="1" x14ac:dyDescent="0.3">
      <c r="A24" s="584" t="s">
        <v>101</v>
      </c>
      <c r="B24" s="589" t="s">
        <v>556</v>
      </c>
      <c r="C24" s="585">
        <v>0</v>
      </c>
      <c r="D24" s="585">
        <v>0</v>
      </c>
    </row>
    <row r="25" spans="1:4" ht="24.75" customHeight="1" x14ac:dyDescent="0.3">
      <c r="A25" s="584" t="s">
        <v>85</v>
      </c>
      <c r="B25" s="589" t="s">
        <v>557</v>
      </c>
      <c r="C25" s="585">
        <v>0</v>
      </c>
      <c r="D25" s="585">
        <v>0</v>
      </c>
    </row>
    <row r="26" spans="1:4" ht="24.75" customHeight="1" x14ac:dyDescent="0.3">
      <c r="A26" s="584" t="s">
        <v>443</v>
      </c>
      <c r="B26" s="589" t="s">
        <v>558</v>
      </c>
      <c r="C26" s="585">
        <v>0</v>
      </c>
      <c r="D26" s="585">
        <v>0</v>
      </c>
    </row>
    <row r="27" spans="1:4" ht="24.75" customHeight="1" x14ac:dyDescent="0.3">
      <c r="A27" s="584" t="s">
        <v>308</v>
      </c>
      <c r="B27" s="589" t="s">
        <v>559</v>
      </c>
      <c r="C27" s="585">
        <v>0</v>
      </c>
      <c r="D27" s="585">
        <v>0</v>
      </c>
    </row>
    <row r="28" spans="1:4" ht="24.75" customHeight="1" x14ac:dyDescent="0.3">
      <c r="A28" s="584" t="s">
        <v>340</v>
      </c>
      <c r="B28" s="589" t="s">
        <v>560</v>
      </c>
      <c r="C28" s="585">
        <v>0</v>
      </c>
      <c r="D28" s="585">
        <v>0</v>
      </c>
    </row>
    <row r="29" spans="1:4" ht="24.75" customHeight="1" x14ac:dyDescent="0.3">
      <c r="A29" s="584" t="s">
        <v>257</v>
      </c>
      <c r="B29" s="589" t="s">
        <v>312</v>
      </c>
      <c r="C29" s="585">
        <v>0</v>
      </c>
      <c r="D29" s="585">
        <v>0</v>
      </c>
    </row>
    <row r="30" spans="1:4" ht="24.75" customHeight="1" x14ac:dyDescent="0.3">
      <c r="A30" s="584" t="s">
        <v>369</v>
      </c>
      <c r="B30" s="589" t="s">
        <v>370</v>
      </c>
      <c r="C30" s="585">
        <v>0</v>
      </c>
      <c r="D30" s="585">
        <v>0</v>
      </c>
    </row>
    <row r="31" spans="1:4" ht="24.75" customHeight="1" x14ac:dyDescent="0.3">
      <c r="A31" s="584" t="s">
        <v>105</v>
      </c>
      <c r="B31" s="589" t="s">
        <v>106</v>
      </c>
      <c r="C31" s="585">
        <v>0</v>
      </c>
      <c r="D31" s="585">
        <v>0</v>
      </c>
    </row>
    <row r="32" spans="1:4" ht="24.75" customHeight="1" x14ac:dyDescent="0.3">
      <c r="A32" s="584" t="s">
        <v>107</v>
      </c>
      <c r="B32" s="589" t="s">
        <v>108</v>
      </c>
      <c r="C32" s="585">
        <v>0</v>
      </c>
      <c r="D32" s="585">
        <v>0</v>
      </c>
    </row>
    <row r="33" spans="1:4" ht="24.75" customHeight="1" x14ac:dyDescent="0.3">
      <c r="A33" s="584" t="s">
        <v>392</v>
      </c>
      <c r="B33" s="589" t="s">
        <v>561</v>
      </c>
      <c r="C33" s="585">
        <v>0</v>
      </c>
      <c r="D33" s="585">
        <v>0</v>
      </c>
    </row>
    <row r="34" spans="1:4" ht="24.75" customHeight="1" x14ac:dyDescent="0.3">
      <c r="A34" s="584" t="s">
        <v>393</v>
      </c>
      <c r="B34" s="589" t="s">
        <v>426</v>
      </c>
      <c r="C34" s="585">
        <v>0</v>
      </c>
      <c r="D34" s="585">
        <v>0</v>
      </c>
    </row>
    <row r="35" spans="1:4" ht="24.75" customHeight="1" x14ac:dyDescent="0.3">
      <c r="A35" s="584" t="s">
        <v>109</v>
      </c>
      <c r="B35" s="589" t="s">
        <v>304</v>
      </c>
      <c r="C35" s="585">
        <v>0</v>
      </c>
      <c r="D35" s="585">
        <v>0</v>
      </c>
    </row>
    <row r="36" spans="1:4" ht="24.75" customHeight="1" x14ac:dyDescent="0.3">
      <c r="A36" s="584" t="s">
        <v>54</v>
      </c>
      <c r="B36" s="589" t="s">
        <v>46</v>
      </c>
      <c r="C36" s="585">
        <v>0</v>
      </c>
      <c r="D36" s="585">
        <v>0</v>
      </c>
    </row>
    <row r="37" spans="1:4" ht="24.75" customHeight="1" x14ac:dyDescent="0.3">
      <c r="A37" s="584" t="s">
        <v>258</v>
      </c>
      <c r="B37" s="589" t="s">
        <v>278</v>
      </c>
      <c r="C37" s="585">
        <v>0</v>
      </c>
      <c r="D37" s="585">
        <v>0</v>
      </c>
    </row>
    <row r="38" spans="1:4" ht="30" customHeight="1" x14ac:dyDescent="0.3">
      <c r="A38" s="584" t="s">
        <v>368</v>
      </c>
      <c r="B38" s="589" t="s">
        <v>371</v>
      </c>
      <c r="C38" s="585">
        <v>0</v>
      </c>
      <c r="D38" s="585">
        <v>0</v>
      </c>
    </row>
    <row r="39" spans="1:4" ht="44.25" customHeight="1" x14ac:dyDescent="0.3">
      <c r="A39" s="584" t="s">
        <v>336</v>
      </c>
      <c r="B39" s="592" t="s">
        <v>562</v>
      </c>
      <c r="C39" s="585">
        <v>0</v>
      </c>
      <c r="D39" s="585">
        <v>0</v>
      </c>
    </row>
    <row r="40" spans="1:4" ht="24.75" customHeight="1" x14ac:dyDescent="0.3">
      <c r="A40" s="584" t="s">
        <v>72</v>
      </c>
      <c r="B40" s="589" t="s">
        <v>73</v>
      </c>
      <c r="C40" s="585">
        <v>0</v>
      </c>
      <c r="D40" s="585">
        <v>0</v>
      </c>
    </row>
    <row r="41" spans="1:4" ht="24.75" customHeight="1" x14ac:dyDescent="0.3">
      <c r="A41" s="584" t="s">
        <v>65</v>
      </c>
      <c r="B41" s="589" t="s">
        <v>563</v>
      </c>
      <c r="C41" s="585">
        <v>0</v>
      </c>
      <c r="D41" s="585">
        <v>0</v>
      </c>
    </row>
    <row r="42" spans="1:4" ht="24.75" customHeight="1" x14ac:dyDescent="0.3">
      <c r="A42" s="584" t="s">
        <v>378</v>
      </c>
      <c r="B42" s="589" t="s">
        <v>379</v>
      </c>
      <c r="C42" s="585">
        <v>0</v>
      </c>
      <c r="D42" s="585">
        <v>0</v>
      </c>
    </row>
    <row r="43" spans="1:4" ht="24.75" customHeight="1" x14ac:dyDescent="0.3">
      <c r="A43" s="584" t="s">
        <v>362</v>
      </c>
      <c r="B43" s="589" t="s">
        <v>364</v>
      </c>
      <c r="C43" s="585">
        <v>0</v>
      </c>
      <c r="D43" s="585">
        <v>0</v>
      </c>
    </row>
    <row r="44" spans="1:4" ht="24.75" customHeight="1" x14ac:dyDescent="0.3">
      <c r="A44" s="584" t="s">
        <v>99</v>
      </c>
      <c r="B44" s="589" t="s">
        <v>564</v>
      </c>
      <c r="C44" s="585">
        <v>0</v>
      </c>
      <c r="D44" s="585">
        <v>0</v>
      </c>
    </row>
    <row r="45" spans="1:4" ht="24.75" customHeight="1" x14ac:dyDescent="0.3">
      <c r="A45" s="584" t="s">
        <v>49</v>
      </c>
      <c r="B45" s="589" t="s">
        <v>50</v>
      </c>
      <c r="C45" s="585">
        <v>0</v>
      </c>
      <c r="D45" s="585">
        <v>0</v>
      </c>
    </row>
    <row r="46" spans="1:4" ht="24.75" customHeight="1" x14ac:dyDescent="0.3">
      <c r="A46" s="584" t="s">
        <v>71</v>
      </c>
      <c r="B46" s="589" t="s">
        <v>279</v>
      </c>
      <c r="C46" s="585">
        <v>0</v>
      </c>
      <c r="D46" s="585">
        <v>0</v>
      </c>
    </row>
    <row r="47" spans="1:4" ht="24.75" customHeight="1" x14ac:dyDescent="0.3">
      <c r="A47" s="584" t="s">
        <v>80</v>
      </c>
      <c r="B47" s="589" t="s">
        <v>269</v>
      </c>
      <c r="C47" s="585">
        <v>0</v>
      </c>
      <c r="D47" s="585">
        <v>0</v>
      </c>
    </row>
    <row r="48" spans="1:4" ht="24.75" customHeight="1" x14ac:dyDescent="0.3">
      <c r="A48" s="584" t="s">
        <v>103</v>
      </c>
      <c r="B48" s="589" t="s">
        <v>565</v>
      </c>
      <c r="C48" s="585">
        <v>0</v>
      </c>
      <c r="D48" s="585">
        <v>0</v>
      </c>
    </row>
    <row r="49" spans="1:4" ht="24.75" customHeight="1" x14ac:dyDescent="0.3">
      <c r="A49" s="584" t="s">
        <v>357</v>
      </c>
      <c r="B49" s="589" t="s">
        <v>566</v>
      </c>
      <c r="C49" s="585">
        <v>0</v>
      </c>
      <c r="D49" s="585">
        <v>0</v>
      </c>
    </row>
    <row r="50" spans="1:4" ht="24.75" customHeight="1" x14ac:dyDescent="0.3">
      <c r="A50" s="584" t="s">
        <v>81</v>
      </c>
      <c r="B50" s="589" t="s">
        <v>567</v>
      </c>
      <c r="C50" s="585">
        <v>0</v>
      </c>
      <c r="D50" s="585">
        <v>0</v>
      </c>
    </row>
    <row r="51" spans="1:4" ht="24.75" customHeight="1" x14ac:dyDescent="0.3">
      <c r="A51" s="584" t="s">
        <v>84</v>
      </c>
      <c r="B51" s="589" t="s">
        <v>568</v>
      </c>
      <c r="C51" s="585">
        <v>0</v>
      </c>
      <c r="D51" s="585">
        <v>0</v>
      </c>
    </row>
    <row r="52" spans="1:4" ht="24.75" customHeight="1" x14ac:dyDescent="0.3">
      <c r="A52" s="584" t="s">
        <v>41</v>
      </c>
      <c r="B52" s="589" t="s">
        <v>42</v>
      </c>
      <c r="C52" s="585">
        <v>0</v>
      </c>
      <c r="D52" s="585">
        <v>0</v>
      </c>
    </row>
    <row r="53" spans="1:4" ht="24.75" customHeight="1" x14ac:dyDescent="0.3">
      <c r="A53" s="584" t="s">
        <v>280</v>
      </c>
      <c r="B53" s="589" t="s">
        <v>569</v>
      </c>
      <c r="C53" s="585">
        <v>0</v>
      </c>
      <c r="D53" s="585">
        <v>0</v>
      </c>
    </row>
    <row r="54" spans="1:4" ht="24.75" customHeight="1" x14ac:dyDescent="0.3">
      <c r="A54" s="584" t="s">
        <v>55</v>
      </c>
      <c r="B54" s="589" t="s">
        <v>570</v>
      </c>
      <c r="C54" s="585">
        <v>0</v>
      </c>
      <c r="D54" s="585">
        <v>0</v>
      </c>
    </row>
    <row r="55" spans="1:4" ht="24.75" customHeight="1" x14ac:dyDescent="0.3">
      <c r="A55" s="584" t="s">
        <v>98</v>
      </c>
      <c r="B55" s="589" t="s">
        <v>110</v>
      </c>
      <c r="C55" s="585">
        <v>0</v>
      </c>
      <c r="D55" s="585">
        <v>0</v>
      </c>
    </row>
    <row r="56" spans="1:4" ht="24.75" customHeight="1" x14ac:dyDescent="0.3">
      <c r="A56" s="584" t="s">
        <v>86</v>
      </c>
      <c r="B56" s="589" t="s">
        <v>571</v>
      </c>
      <c r="C56" s="585">
        <v>0</v>
      </c>
      <c r="D56" s="585">
        <v>0</v>
      </c>
    </row>
    <row r="57" spans="1:4" ht="24.75" customHeight="1" x14ac:dyDescent="0.3">
      <c r="A57" s="584" t="s">
        <v>74</v>
      </c>
      <c r="B57" s="589" t="s">
        <v>572</v>
      </c>
      <c r="C57" s="585">
        <v>0</v>
      </c>
      <c r="D57" s="585">
        <v>0</v>
      </c>
    </row>
    <row r="58" spans="1:4" ht="24.75" customHeight="1" x14ac:dyDescent="0.3">
      <c r="A58" s="584" t="s">
        <v>102</v>
      </c>
      <c r="B58" s="589" t="s">
        <v>573</v>
      </c>
      <c r="C58" s="585">
        <v>0</v>
      </c>
      <c r="D58" s="585">
        <v>0</v>
      </c>
    </row>
    <row r="59" spans="1:4" ht="24.75" customHeight="1" x14ac:dyDescent="0.3">
      <c r="A59" s="584" t="s">
        <v>82</v>
      </c>
      <c r="B59" s="589" t="s">
        <v>574</v>
      </c>
      <c r="C59" s="585">
        <v>0</v>
      </c>
      <c r="D59" s="585">
        <v>0</v>
      </c>
    </row>
    <row r="60" spans="1:4" ht="24.75" customHeight="1" x14ac:dyDescent="0.3">
      <c r="A60" s="584" t="s">
        <v>57</v>
      </c>
      <c r="B60" s="589" t="s">
        <v>575</v>
      </c>
      <c r="C60" s="585">
        <v>0</v>
      </c>
      <c r="D60" s="585">
        <v>0</v>
      </c>
    </row>
    <row r="61" spans="1:4" ht="24.75" customHeight="1" x14ac:dyDescent="0.3">
      <c r="A61" s="584" t="s">
        <v>100</v>
      </c>
      <c r="B61" s="589" t="s">
        <v>576</v>
      </c>
      <c r="C61" s="585">
        <v>0</v>
      </c>
      <c r="D61" s="585">
        <v>0</v>
      </c>
    </row>
    <row r="62" spans="1:4" ht="24.75" customHeight="1" x14ac:dyDescent="0.3">
      <c r="A62" s="584" t="s">
        <v>69</v>
      </c>
      <c r="B62" s="589" t="s">
        <v>87</v>
      </c>
      <c r="C62" s="585">
        <v>0</v>
      </c>
      <c r="D62" s="585">
        <v>0</v>
      </c>
    </row>
    <row r="63" spans="1:4" ht="24.75" customHeight="1" x14ac:dyDescent="0.3">
      <c r="A63" s="584" t="s">
        <v>405</v>
      </c>
      <c r="B63" s="589" t="s">
        <v>577</v>
      </c>
      <c r="C63" s="585">
        <v>0</v>
      </c>
      <c r="D63" s="585">
        <v>0</v>
      </c>
    </row>
    <row r="64" spans="1:4" ht="24.75" customHeight="1" x14ac:dyDescent="0.3">
      <c r="A64" s="584" t="s">
        <v>53</v>
      </c>
      <c r="B64" s="589" t="s">
        <v>22</v>
      </c>
      <c r="C64" s="585">
        <v>0</v>
      </c>
      <c r="D64" s="585">
        <v>0</v>
      </c>
    </row>
    <row r="65" spans="1:4" ht="24.75" customHeight="1" x14ac:dyDescent="0.3">
      <c r="A65" s="584" t="s">
        <v>76</v>
      </c>
      <c r="B65" s="589" t="s">
        <v>111</v>
      </c>
      <c r="C65" s="585">
        <v>0</v>
      </c>
      <c r="D65" s="585">
        <v>0</v>
      </c>
    </row>
    <row r="66" spans="1:4" ht="24.75" customHeight="1" x14ac:dyDescent="0.3">
      <c r="A66" s="584" t="s">
        <v>59</v>
      </c>
      <c r="B66" s="589" t="s">
        <v>578</v>
      </c>
      <c r="C66" s="585">
        <v>0</v>
      </c>
      <c r="D66" s="585">
        <v>0</v>
      </c>
    </row>
    <row r="67" spans="1:4" ht="41.25" customHeight="1" x14ac:dyDescent="0.3">
      <c r="A67" s="584" t="s">
        <v>83</v>
      </c>
      <c r="B67" s="592" t="s">
        <v>579</v>
      </c>
      <c r="C67" s="585">
        <v>0</v>
      </c>
      <c r="D67" s="585">
        <v>0</v>
      </c>
    </row>
    <row r="68" spans="1:4" ht="24.75" customHeight="1" x14ac:dyDescent="0.3">
      <c r="A68" s="584" t="s">
        <v>260</v>
      </c>
      <c r="B68" s="589" t="s">
        <v>580</v>
      </c>
      <c r="C68" s="585">
        <v>0</v>
      </c>
      <c r="D68" s="585">
        <v>0</v>
      </c>
    </row>
    <row r="69" spans="1:4" ht="24.75" customHeight="1" x14ac:dyDescent="0.3">
      <c r="A69" s="584" t="s">
        <v>261</v>
      </c>
      <c r="B69" s="589" t="s">
        <v>581</v>
      </c>
      <c r="C69" s="585">
        <v>0</v>
      </c>
      <c r="D69" s="585">
        <v>0</v>
      </c>
    </row>
    <row r="70" spans="1:4" ht="24.75" customHeight="1" x14ac:dyDescent="0.3">
      <c r="A70" s="584" t="s">
        <v>70</v>
      </c>
      <c r="B70" s="589" t="s">
        <v>88</v>
      </c>
      <c r="C70" s="585">
        <v>0</v>
      </c>
      <c r="D70" s="585">
        <v>0</v>
      </c>
    </row>
    <row r="71" spans="1:4" ht="24.75" customHeight="1" x14ac:dyDescent="0.3">
      <c r="A71" s="584" t="s">
        <v>318</v>
      </c>
      <c r="B71" s="589" t="s">
        <v>319</v>
      </c>
      <c r="C71" s="585">
        <v>0</v>
      </c>
      <c r="D71" s="585">
        <v>0</v>
      </c>
    </row>
    <row r="72" spans="1:4" ht="24.75" customHeight="1" x14ac:dyDescent="0.3">
      <c r="A72" s="584" t="s">
        <v>51</v>
      </c>
      <c r="B72" s="589" t="s">
        <v>52</v>
      </c>
      <c r="C72" s="585">
        <v>0</v>
      </c>
      <c r="D72" s="585">
        <v>0</v>
      </c>
    </row>
    <row r="73" spans="1:4" ht="24.75" customHeight="1" x14ac:dyDescent="0.3">
      <c r="A73" s="584" t="s">
        <v>60</v>
      </c>
      <c r="B73" s="589" t="s">
        <v>61</v>
      </c>
      <c r="C73" s="585">
        <v>0</v>
      </c>
      <c r="D73" s="585">
        <v>0</v>
      </c>
    </row>
    <row r="74" spans="1:4" ht="42.75" customHeight="1" x14ac:dyDescent="0.3">
      <c r="A74" s="584" t="s">
        <v>292</v>
      </c>
      <c r="B74" s="592" t="s">
        <v>582</v>
      </c>
      <c r="C74" s="585">
        <v>0</v>
      </c>
      <c r="D74" s="585">
        <v>0</v>
      </c>
    </row>
    <row r="75" spans="1:4" ht="24.75" customHeight="1" x14ac:dyDescent="0.3">
      <c r="A75" s="584" t="s">
        <v>508</v>
      </c>
      <c r="B75" s="589" t="s">
        <v>583</v>
      </c>
      <c r="C75" s="585">
        <v>0</v>
      </c>
      <c r="D75" s="585">
        <v>0</v>
      </c>
    </row>
    <row r="76" spans="1:4" ht="24.75" customHeight="1" x14ac:dyDescent="0.3">
      <c r="A76" s="584" t="s">
        <v>104</v>
      </c>
      <c r="B76" s="589" t="s">
        <v>112</v>
      </c>
      <c r="C76" s="585">
        <v>0</v>
      </c>
      <c r="D76" s="585">
        <v>0</v>
      </c>
    </row>
    <row r="77" spans="1:4" ht="24.75" customHeight="1" x14ac:dyDescent="0.3">
      <c r="A77" s="584" t="s">
        <v>293</v>
      </c>
      <c r="B77" s="589" t="s">
        <v>294</v>
      </c>
      <c r="C77" s="585">
        <v>0</v>
      </c>
      <c r="D77" s="585">
        <v>0</v>
      </c>
    </row>
    <row r="78" spans="1:4" ht="24.75" customHeight="1" x14ac:dyDescent="0.3">
      <c r="A78" s="584" t="s">
        <v>113</v>
      </c>
      <c r="B78" s="589" t="s">
        <v>313</v>
      </c>
      <c r="C78" s="585">
        <v>0</v>
      </c>
      <c r="D78" s="585">
        <v>0</v>
      </c>
    </row>
    <row r="79" spans="1:4" ht="24.75" customHeight="1" x14ac:dyDescent="0.3">
      <c r="A79" s="584" t="s">
        <v>262</v>
      </c>
      <c r="B79" s="589" t="s">
        <v>265</v>
      </c>
      <c r="C79" s="585">
        <v>0</v>
      </c>
      <c r="D79" s="585">
        <v>0</v>
      </c>
    </row>
    <row r="80" spans="1:4" ht="24.75" customHeight="1" x14ac:dyDescent="0.3">
      <c r="A80" s="584" t="s">
        <v>402</v>
      </c>
      <c r="B80" s="589" t="s">
        <v>584</v>
      </c>
      <c r="C80" s="585">
        <v>0</v>
      </c>
      <c r="D80" s="585">
        <v>0</v>
      </c>
    </row>
    <row r="81" spans="1:4" ht="24.75" customHeight="1" x14ac:dyDescent="0.3">
      <c r="A81" s="584" t="s">
        <v>384</v>
      </c>
      <c r="B81" s="589" t="s">
        <v>585</v>
      </c>
      <c r="C81" s="585">
        <v>0</v>
      </c>
      <c r="D81" s="585">
        <v>0</v>
      </c>
    </row>
    <row r="82" spans="1:4" ht="24.75" customHeight="1" x14ac:dyDescent="0.3">
      <c r="A82" s="584" t="s">
        <v>114</v>
      </c>
      <c r="B82" s="589" t="s">
        <v>115</v>
      </c>
      <c r="C82" s="585">
        <v>0</v>
      </c>
      <c r="D82" s="585">
        <v>0</v>
      </c>
    </row>
    <row r="83" spans="1:4" ht="24.75" customHeight="1" x14ac:dyDescent="0.3">
      <c r="A83" s="584" t="s">
        <v>349</v>
      </c>
      <c r="B83" s="589" t="s">
        <v>586</v>
      </c>
      <c r="C83" s="585">
        <v>0</v>
      </c>
      <c r="D83" s="585">
        <v>0</v>
      </c>
    </row>
    <row r="84" spans="1:4" ht="24.75" customHeight="1" x14ac:dyDescent="0.3">
      <c r="A84" s="584" t="s">
        <v>365</v>
      </c>
      <c r="B84" s="589" t="s">
        <v>587</v>
      </c>
      <c r="C84" s="585">
        <v>0</v>
      </c>
      <c r="D84" s="585">
        <v>0</v>
      </c>
    </row>
    <row r="85" spans="1:4" ht="24.75" customHeight="1" x14ac:dyDescent="0.3">
      <c r="A85" s="584" t="s">
        <v>281</v>
      </c>
      <c r="B85" s="589" t="s">
        <v>282</v>
      </c>
      <c r="C85" s="585">
        <v>0</v>
      </c>
      <c r="D85" s="585">
        <v>0</v>
      </c>
    </row>
    <row r="86" spans="1:4" ht="24.75" customHeight="1" x14ac:dyDescent="0.3">
      <c r="A86" s="584" t="s">
        <v>116</v>
      </c>
      <c r="B86" s="589" t="s">
        <v>117</v>
      </c>
      <c r="C86" s="585">
        <v>0</v>
      </c>
      <c r="D86" s="585">
        <v>0</v>
      </c>
    </row>
    <row r="87" spans="1:4" ht="24.75" customHeight="1" x14ac:dyDescent="0.3">
      <c r="A87" s="584" t="s">
        <v>118</v>
      </c>
      <c r="B87" s="589" t="s">
        <v>119</v>
      </c>
      <c r="C87" s="585">
        <v>0</v>
      </c>
      <c r="D87" s="585">
        <v>0</v>
      </c>
    </row>
    <row r="88" spans="1:4" ht="24.75" customHeight="1" x14ac:dyDescent="0.3">
      <c r="A88" s="584" t="s">
        <v>89</v>
      </c>
      <c r="B88" s="589" t="s">
        <v>90</v>
      </c>
      <c r="C88" s="585">
        <v>0</v>
      </c>
      <c r="D88" s="585">
        <v>0</v>
      </c>
    </row>
    <row r="89" spans="1:4" ht="24.75" customHeight="1" x14ac:dyDescent="0.3">
      <c r="A89" s="584" t="s">
        <v>314</v>
      </c>
      <c r="B89" s="589" t="s">
        <v>315</v>
      </c>
      <c r="C89" s="585">
        <v>0</v>
      </c>
      <c r="D89" s="585">
        <v>0</v>
      </c>
    </row>
    <row r="90" spans="1:4" ht="24.75" customHeight="1" x14ac:dyDescent="0.3">
      <c r="A90" s="584" t="s">
        <v>351</v>
      </c>
      <c r="B90" s="589" t="s">
        <v>588</v>
      </c>
      <c r="C90" s="585">
        <v>0</v>
      </c>
      <c r="D90" s="585">
        <v>0</v>
      </c>
    </row>
    <row r="91" spans="1:4" ht="24.75" customHeight="1" x14ac:dyDescent="0.3">
      <c r="A91" s="584" t="s">
        <v>122</v>
      </c>
      <c r="B91" s="589" t="s">
        <v>123</v>
      </c>
      <c r="C91" s="585">
        <v>0</v>
      </c>
      <c r="D91" s="585">
        <v>0</v>
      </c>
    </row>
    <row r="92" spans="1:4" ht="24.75" customHeight="1" x14ac:dyDescent="0.3">
      <c r="A92" s="584" t="s">
        <v>589</v>
      </c>
      <c r="B92" s="589" t="s">
        <v>590</v>
      </c>
      <c r="C92" s="585">
        <v>0</v>
      </c>
      <c r="D92" s="585">
        <v>0</v>
      </c>
    </row>
    <row r="93" spans="1:4" ht="24.75" customHeight="1" x14ac:dyDescent="0.3">
      <c r="A93" s="584" t="s">
        <v>283</v>
      </c>
      <c r="B93" s="589" t="s">
        <v>284</v>
      </c>
      <c r="C93" s="585">
        <v>0</v>
      </c>
      <c r="D93" s="585">
        <v>0</v>
      </c>
    </row>
    <row r="94" spans="1:4" ht="24.75" customHeight="1" x14ac:dyDescent="0.3">
      <c r="A94" s="584" t="s">
        <v>406</v>
      </c>
      <c r="B94" s="589" t="s">
        <v>591</v>
      </c>
      <c r="C94" s="585">
        <v>0</v>
      </c>
      <c r="D94" s="585">
        <v>0</v>
      </c>
    </row>
    <row r="95" spans="1:4" ht="24.75" customHeight="1" x14ac:dyDescent="0.3">
      <c r="A95" s="584" t="s">
        <v>497</v>
      </c>
      <c r="B95" s="589" t="s">
        <v>592</v>
      </c>
      <c r="C95" s="585">
        <v>0</v>
      </c>
      <c r="D95" s="585">
        <v>0</v>
      </c>
    </row>
    <row r="96" spans="1:4" ht="24.75" customHeight="1" x14ac:dyDescent="0.3">
      <c r="A96" s="584" t="s">
        <v>466</v>
      </c>
      <c r="B96" s="589" t="s">
        <v>593</v>
      </c>
      <c r="C96" s="585">
        <v>0</v>
      </c>
      <c r="D96" s="585">
        <v>0</v>
      </c>
    </row>
    <row r="97" spans="2:4" ht="24.75" customHeight="1" thickBot="1" x14ac:dyDescent="0.35">
      <c r="B97" s="591" t="s">
        <v>15</v>
      </c>
      <c r="C97" s="590">
        <v>46088573.950000003</v>
      </c>
      <c r="D97" s="590">
        <v>43066367.670000002</v>
      </c>
    </row>
    <row r="98" spans="2:4" ht="24.75" customHeight="1" thickTop="1" x14ac:dyDescent="0.3"/>
  </sheetData>
  <mergeCells count="3">
    <mergeCell ref="A2:D2"/>
    <mergeCell ref="A3:D3"/>
    <mergeCell ref="A4:D4"/>
  </mergeCells>
  <pageMargins left="0.52" right="0.59" top="0.51" bottom="0.47" header="0.23" footer="0.3"/>
  <pageSetup scale="72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FF6600"/>
  </sheetPr>
  <dimension ref="A1:H35"/>
  <sheetViews>
    <sheetView tabSelected="1" topLeftCell="A18" workbookViewId="0">
      <selection activeCell="B46" sqref="B46"/>
    </sheetView>
  </sheetViews>
  <sheetFormatPr baseColWidth="10" defaultColWidth="9.140625" defaultRowHeight="15" x14ac:dyDescent="0.2"/>
  <cols>
    <col min="1" max="1" width="5.28515625" style="116" customWidth="1"/>
    <col min="2" max="2" width="46.7109375" style="116" customWidth="1"/>
    <col min="3" max="3" width="10.85546875" style="116" customWidth="1"/>
    <col min="4" max="4" width="27.7109375" style="116" customWidth="1"/>
    <col min="5" max="5" width="27.5703125" style="116" customWidth="1"/>
    <col min="6" max="6" width="9.140625" style="116"/>
    <col min="7" max="7" width="17.42578125" style="116" customWidth="1"/>
    <col min="8" max="8" width="12.7109375" style="116" customWidth="1"/>
    <col min="9" max="16384" width="9.140625" style="116"/>
  </cols>
  <sheetData>
    <row r="1" spans="1:8" ht="13.5" customHeight="1" x14ac:dyDescent="0.2"/>
    <row r="2" spans="1:8" ht="13.5" customHeight="1" x14ac:dyDescent="0.25">
      <c r="A2" s="117"/>
      <c r="B2" s="92"/>
      <c r="C2" s="92"/>
      <c r="D2" s="118"/>
      <c r="E2" s="92"/>
    </row>
    <row r="3" spans="1:8" ht="13.5" customHeight="1" x14ac:dyDescent="0.25">
      <c r="A3" s="117"/>
      <c r="B3" s="92"/>
      <c r="C3" s="92"/>
      <c r="D3" s="118"/>
      <c r="E3" s="92"/>
    </row>
    <row r="4" spans="1:8" ht="13.5" customHeight="1" x14ac:dyDescent="0.25">
      <c r="A4" s="117"/>
      <c r="B4" s="92"/>
      <c r="C4" s="92"/>
      <c r="D4" s="118"/>
      <c r="E4" s="92"/>
    </row>
    <row r="5" spans="1:8" ht="15.75" customHeight="1" x14ac:dyDescent="0.25">
      <c r="A5" s="119"/>
      <c r="B5" s="689" t="s">
        <v>9</v>
      </c>
      <c r="C5" s="689"/>
      <c r="D5" s="689"/>
      <c r="E5" s="92"/>
    </row>
    <row r="6" spans="1:8" ht="15.75" customHeight="1" x14ac:dyDescent="0.25">
      <c r="A6" s="119"/>
      <c r="B6" s="689" t="s">
        <v>10</v>
      </c>
      <c r="C6" s="689"/>
      <c r="D6" s="689"/>
      <c r="E6" s="92"/>
    </row>
    <row r="7" spans="1:8" ht="15.75" customHeight="1" x14ac:dyDescent="0.25">
      <c r="A7" s="119"/>
      <c r="B7" s="735" t="s">
        <v>11</v>
      </c>
      <c r="C7" s="735"/>
      <c r="D7" s="735"/>
      <c r="E7" s="92"/>
    </row>
    <row r="8" spans="1:8" ht="15.75" customHeight="1" x14ac:dyDescent="0.25">
      <c r="A8" s="119"/>
      <c r="B8" s="689" t="s">
        <v>12</v>
      </c>
      <c r="C8" s="689"/>
      <c r="D8" s="689"/>
      <c r="E8" s="92"/>
    </row>
    <row r="9" spans="1:8" ht="15.75" customHeight="1" x14ac:dyDescent="0.25">
      <c r="A9" s="119"/>
      <c r="B9" s="689" t="s">
        <v>462</v>
      </c>
      <c r="C9" s="689"/>
      <c r="D9" s="689"/>
      <c r="E9" s="92"/>
    </row>
    <row r="10" spans="1:8" ht="17.25" customHeight="1" x14ac:dyDescent="0.25">
      <c r="A10" s="86"/>
      <c r="B10" s="689" t="s">
        <v>535</v>
      </c>
      <c r="C10" s="689"/>
      <c r="D10" s="689"/>
      <c r="E10" s="92"/>
    </row>
    <row r="11" spans="1:8" ht="21" customHeight="1" x14ac:dyDescent="0.25">
      <c r="A11" s="117"/>
      <c r="B11" s="689" t="s">
        <v>43</v>
      </c>
      <c r="C11" s="689"/>
      <c r="D11" s="689"/>
      <c r="E11" s="92"/>
    </row>
    <row r="12" spans="1:8" ht="23.25" customHeight="1" x14ac:dyDescent="0.25">
      <c r="A12" s="117"/>
      <c r="B12" s="120" t="s">
        <v>37</v>
      </c>
      <c r="C12" s="120"/>
      <c r="D12" s="121"/>
      <c r="E12" s="52"/>
      <c r="F12" s="52"/>
      <c r="G12" s="217"/>
    </row>
    <row r="13" spans="1:8" ht="17.25" customHeight="1" x14ac:dyDescent="0.25">
      <c r="A13" s="117"/>
      <c r="B13" s="92"/>
      <c r="C13" s="92"/>
      <c r="D13" s="122"/>
      <c r="E13" s="51"/>
      <c r="F13" s="51"/>
      <c r="G13" s="662"/>
    </row>
    <row r="14" spans="1:8" ht="16.5" customHeight="1" x14ac:dyDescent="0.25">
      <c r="A14" s="117"/>
      <c r="B14" s="92" t="s">
        <v>38</v>
      </c>
      <c r="D14" s="662">
        <v>46088573.950000003</v>
      </c>
      <c r="E14" s="51"/>
      <c r="F14" s="51"/>
      <c r="G14" s="218"/>
      <c r="H14" s="81"/>
    </row>
    <row r="15" spans="1:8" ht="16.5" customHeight="1" x14ac:dyDescent="0.25">
      <c r="A15" s="117"/>
      <c r="B15" s="92" t="s">
        <v>476</v>
      </c>
      <c r="D15" s="216">
        <v>1995525</v>
      </c>
      <c r="E15" s="51"/>
      <c r="F15" s="51"/>
      <c r="G15" s="218"/>
      <c r="H15" s="81"/>
    </row>
    <row r="16" spans="1:8" ht="16.5" customHeight="1" x14ac:dyDescent="0.25">
      <c r="A16" s="117"/>
      <c r="B16" s="92" t="s">
        <v>475</v>
      </c>
      <c r="D16" s="216">
        <v>363535</v>
      </c>
      <c r="E16" s="51"/>
      <c r="F16" s="51"/>
      <c r="G16" s="218"/>
      <c r="H16" s="81"/>
    </row>
    <row r="17" spans="1:8" ht="18" customHeight="1" thickBot="1" x14ac:dyDescent="0.3">
      <c r="A17" s="117"/>
      <c r="B17" s="92" t="s">
        <v>477</v>
      </c>
      <c r="D17" s="216">
        <v>0</v>
      </c>
      <c r="E17" s="55"/>
      <c r="F17" s="55"/>
      <c r="G17" s="217"/>
      <c r="H17" s="81"/>
    </row>
    <row r="18" spans="1:8" ht="19.5" customHeight="1" thickBot="1" x14ac:dyDescent="0.3">
      <c r="A18" s="117"/>
      <c r="B18" s="124" t="s">
        <v>482</v>
      </c>
      <c r="C18" s="124"/>
      <c r="D18" s="250">
        <f>SUM(D14:D17)</f>
        <v>48447633.950000003</v>
      </c>
      <c r="E18" s="123"/>
      <c r="F18" s="6"/>
      <c r="G18" s="6"/>
      <c r="H18" s="29"/>
    </row>
    <row r="19" spans="1:8" ht="17.25" customHeight="1" thickTop="1" x14ac:dyDescent="0.25">
      <c r="A19" s="117"/>
      <c r="B19" s="92"/>
      <c r="C19" s="92"/>
      <c r="D19" s="30"/>
      <c r="E19" s="123"/>
      <c r="F19" s="6"/>
      <c r="G19" s="6"/>
      <c r="H19" s="29"/>
    </row>
    <row r="20" spans="1:8" ht="17.25" customHeight="1" x14ac:dyDescent="0.25">
      <c r="A20" s="117"/>
      <c r="B20" s="92"/>
      <c r="C20" s="92"/>
      <c r="D20" s="30"/>
      <c r="E20" s="123"/>
      <c r="F20" s="6"/>
      <c r="G20" s="6"/>
      <c r="H20" s="29"/>
    </row>
    <row r="21" spans="1:8" ht="17.25" customHeight="1" x14ac:dyDescent="0.25">
      <c r="A21" s="109"/>
      <c r="B21" s="109"/>
      <c r="F21" s="55"/>
      <c r="G21" s="55"/>
      <c r="H21" s="81"/>
    </row>
    <row r="22" spans="1:8" ht="34.5" customHeight="1" x14ac:dyDescent="0.25">
      <c r="B22" s="251" t="s">
        <v>464</v>
      </c>
      <c r="C22" s="208"/>
      <c r="D22" s="129"/>
      <c r="F22" s="55"/>
      <c r="G22" s="55"/>
      <c r="H22" s="29"/>
    </row>
    <row r="23" spans="1:8" ht="19.5" customHeight="1" x14ac:dyDescent="0.25">
      <c r="B23" s="92" t="s">
        <v>476</v>
      </c>
      <c r="C23" s="253"/>
      <c r="D23" s="253">
        <v>1592492.37</v>
      </c>
    </row>
    <row r="24" spans="1:8" ht="22.5" customHeight="1" x14ac:dyDescent="0.25">
      <c r="B24" s="92" t="s">
        <v>475</v>
      </c>
      <c r="C24" s="253"/>
      <c r="D24" s="253">
        <v>14893825.130000001</v>
      </c>
    </row>
    <row r="25" spans="1:8" ht="19.5" customHeight="1" x14ac:dyDescent="0.25">
      <c r="B25" s="92" t="s">
        <v>477</v>
      </c>
      <c r="D25" s="253">
        <v>3662.63</v>
      </c>
    </row>
    <row r="26" spans="1:8" ht="19.5" customHeight="1" thickBot="1" x14ac:dyDescent="0.3">
      <c r="B26" s="208" t="s">
        <v>481</v>
      </c>
      <c r="D26" s="212">
        <v>38809.07</v>
      </c>
      <c r="E26" s="212"/>
    </row>
    <row r="27" spans="1:8" ht="19.5" customHeight="1" thickBot="1" x14ac:dyDescent="0.3">
      <c r="B27" s="124" t="s">
        <v>1077</v>
      </c>
      <c r="C27" s="254"/>
      <c r="D27" s="255">
        <f>SUM(D23:D26)</f>
        <v>16528789.200000001</v>
      </c>
    </row>
    <row r="28" spans="1:8" ht="19.5" customHeight="1" thickTop="1" x14ac:dyDescent="0.25">
      <c r="C28" s="125"/>
      <c r="D28" s="126"/>
    </row>
    <row r="29" spans="1:8" ht="19.5" customHeight="1" x14ac:dyDescent="0.25">
      <c r="C29" s="128"/>
      <c r="D29" s="126"/>
    </row>
    <row r="30" spans="1:8" ht="19.5" customHeight="1" x14ac:dyDescent="0.2">
      <c r="B30" s="207" t="s">
        <v>7</v>
      </c>
      <c r="D30" s="94" t="s">
        <v>8</v>
      </c>
    </row>
    <row r="31" spans="1:8" ht="19.5" customHeight="1" x14ac:dyDescent="0.25">
      <c r="B31" s="125"/>
    </row>
    <row r="32" spans="1:8" ht="19.5" customHeight="1" x14ac:dyDescent="0.25">
      <c r="B32" s="125"/>
    </row>
    <row r="33" spans="2:4" ht="24.75" customHeight="1" x14ac:dyDescent="0.25">
      <c r="B33" s="127"/>
      <c r="D33" s="252"/>
    </row>
    <row r="34" spans="2:4" ht="31.5" customHeight="1" x14ac:dyDescent="0.25">
      <c r="B34" s="372" t="s">
        <v>463</v>
      </c>
      <c r="C34" s="15"/>
      <c r="D34" s="342" t="s">
        <v>437</v>
      </c>
    </row>
    <row r="35" spans="2:4" x14ac:dyDescent="0.2">
      <c r="B35" s="94" t="s">
        <v>330</v>
      </c>
      <c r="D35" s="97" t="s">
        <v>427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FF6600"/>
  </sheetPr>
  <dimension ref="A2:G39"/>
  <sheetViews>
    <sheetView topLeftCell="A9" zoomScale="71" zoomScaleNormal="71" workbookViewId="0">
      <selection sqref="A1:C31"/>
    </sheetView>
  </sheetViews>
  <sheetFormatPr baseColWidth="10" defaultColWidth="9.140625" defaultRowHeight="15.75" x14ac:dyDescent="0.25"/>
  <cols>
    <col min="1" max="1" width="67.140625" customWidth="1"/>
    <col min="2" max="2" width="21" customWidth="1"/>
    <col min="3" max="3" width="47.85546875" style="132" customWidth="1"/>
    <col min="5" max="5" width="19.140625" customWidth="1"/>
    <col min="6" max="6" width="19.5703125" customWidth="1"/>
  </cols>
  <sheetData>
    <row r="2" spans="1:7" ht="23.25" customHeight="1" x14ac:dyDescent="0.25">
      <c r="A2" s="44"/>
      <c r="B2" s="44"/>
    </row>
    <row r="3" spans="1:7" ht="23.25" customHeight="1" x14ac:dyDescent="0.25">
      <c r="A3" s="44"/>
      <c r="B3" s="44"/>
    </row>
    <row r="4" spans="1:7" ht="24" customHeight="1" x14ac:dyDescent="0.25">
      <c r="A4" s="215"/>
      <c r="B4" s="215"/>
      <c r="C4" s="215"/>
    </row>
    <row r="5" spans="1:7" ht="20.25" customHeight="1" x14ac:dyDescent="0.25">
      <c r="A5" s="683" t="s">
        <v>9</v>
      </c>
      <c r="B5" s="683"/>
      <c r="C5" s="683"/>
    </row>
    <row r="6" spans="1:7" ht="25.5" customHeight="1" x14ac:dyDescent="0.25">
      <c r="A6" s="736" t="s">
        <v>10</v>
      </c>
      <c r="B6" s="736"/>
      <c r="C6" s="736"/>
    </row>
    <row r="7" spans="1:7" ht="25.5" customHeight="1" x14ac:dyDescent="0.25">
      <c r="A7" s="736" t="s">
        <v>11</v>
      </c>
      <c r="B7" s="736"/>
      <c r="C7" s="736"/>
    </row>
    <row r="8" spans="1:7" ht="25.5" customHeight="1" x14ac:dyDescent="0.25">
      <c r="A8" s="736" t="s">
        <v>12</v>
      </c>
      <c r="B8" s="736"/>
      <c r="C8" s="736"/>
    </row>
    <row r="9" spans="1:7" ht="25.5" customHeight="1" x14ac:dyDescent="0.35">
      <c r="A9" s="737" t="s">
        <v>478</v>
      </c>
      <c r="B9" s="737"/>
      <c r="C9" s="737"/>
    </row>
    <row r="10" spans="1:7" ht="25.5" customHeight="1" x14ac:dyDescent="0.25">
      <c r="A10" s="736" t="s">
        <v>535</v>
      </c>
      <c r="B10" s="736"/>
      <c r="C10" s="736"/>
      <c r="D10" s="347"/>
      <c r="E10" s="347"/>
      <c r="F10" s="347"/>
      <c r="G10" s="347"/>
    </row>
    <row r="11" spans="1:7" ht="24" customHeight="1" x14ac:dyDescent="0.25">
      <c r="A11" s="104"/>
      <c r="B11" s="104"/>
      <c r="C11" s="104"/>
    </row>
    <row r="12" spans="1:7" ht="24" customHeight="1" x14ac:dyDescent="0.25">
      <c r="A12" s="104"/>
      <c r="B12" s="104"/>
      <c r="C12" s="104"/>
    </row>
    <row r="13" spans="1:7" ht="24" customHeight="1" x14ac:dyDescent="0.25">
      <c r="A13" s="104"/>
      <c r="B13" s="104"/>
      <c r="C13" s="324"/>
    </row>
    <row r="14" spans="1:7" ht="24" customHeight="1" x14ac:dyDescent="0.25">
      <c r="A14" s="390" t="s">
        <v>489</v>
      </c>
      <c r="B14" s="104"/>
      <c r="C14" s="104" t="s">
        <v>506</v>
      </c>
    </row>
    <row r="15" spans="1:7" ht="27.75" customHeight="1" x14ac:dyDescent="0.25">
      <c r="A15" s="663" t="s">
        <v>470</v>
      </c>
      <c r="B15" s="664"/>
      <c r="C15" s="665">
        <v>46088573.950000003</v>
      </c>
    </row>
    <row r="16" spans="1:7" ht="27.75" customHeight="1" x14ac:dyDescent="0.25">
      <c r="A16" s="666" t="s">
        <v>479</v>
      </c>
      <c r="B16" s="667"/>
      <c r="C16" s="665">
        <v>1934325</v>
      </c>
    </row>
    <row r="17" spans="1:6" ht="27.75" customHeight="1" x14ac:dyDescent="0.25">
      <c r="A17" s="666" t="s">
        <v>480</v>
      </c>
      <c r="B17" s="667"/>
      <c r="C17" s="665">
        <v>256694.27</v>
      </c>
      <c r="E17" s="394"/>
      <c r="F17" s="394"/>
    </row>
    <row r="18" spans="1:6" ht="27.75" customHeight="1" x14ac:dyDescent="0.25">
      <c r="A18" s="666" t="s">
        <v>473</v>
      </c>
      <c r="B18" s="667"/>
      <c r="C18" s="665">
        <v>15212.3</v>
      </c>
    </row>
    <row r="19" spans="1:6" ht="43.5" customHeight="1" x14ac:dyDescent="0.25">
      <c r="A19" s="675" t="s">
        <v>1079</v>
      </c>
      <c r="B19" s="667"/>
      <c r="C19" s="665">
        <v>175</v>
      </c>
    </row>
    <row r="20" spans="1:6" ht="33.75" customHeight="1" thickBot="1" x14ac:dyDescent="0.3">
      <c r="A20" s="676" t="s">
        <v>1078</v>
      </c>
      <c r="B20" s="676"/>
      <c r="C20" s="677">
        <f>SUM(C15:C19)</f>
        <v>48294980.520000003</v>
      </c>
    </row>
    <row r="21" spans="1:6" ht="24" customHeight="1" thickTop="1" x14ac:dyDescent="0.25">
      <c r="A21" s="105"/>
      <c r="B21" s="105"/>
    </row>
    <row r="22" spans="1:6" ht="24" customHeight="1" x14ac:dyDescent="0.25">
      <c r="A22" s="105"/>
      <c r="B22" s="105"/>
    </row>
    <row r="23" spans="1:6" ht="24" customHeight="1" x14ac:dyDescent="0.25">
      <c r="A23" s="105"/>
      <c r="B23" s="105"/>
    </row>
    <row r="24" spans="1:6" ht="24" customHeight="1" x14ac:dyDescent="0.25">
      <c r="A24" s="105"/>
      <c r="B24" s="105"/>
    </row>
    <row r="25" spans="1:6" ht="30" customHeight="1" x14ac:dyDescent="0.25">
      <c r="A25" s="670"/>
      <c r="B25" s="671"/>
      <c r="C25" s="672"/>
    </row>
    <row r="26" spans="1:6" ht="34.5" customHeight="1" x14ac:dyDescent="0.25">
      <c r="A26" s="673" t="s">
        <v>463</v>
      </c>
      <c r="B26" s="673"/>
      <c r="C26" s="674" t="s">
        <v>437</v>
      </c>
    </row>
    <row r="27" spans="1:6" ht="26.25" customHeight="1" x14ac:dyDescent="0.25">
      <c r="A27" s="581" t="s">
        <v>432</v>
      </c>
      <c r="B27" s="581"/>
      <c r="C27" s="581" t="s">
        <v>427</v>
      </c>
    </row>
    <row r="28" spans="1:6" ht="18" x14ac:dyDescent="0.25">
      <c r="A28" s="668"/>
      <c r="B28" s="668"/>
      <c r="C28" s="669"/>
    </row>
    <row r="29" spans="1:6" x14ac:dyDescent="0.25">
      <c r="A29" s="105"/>
      <c r="B29" s="105"/>
      <c r="C29" s="133"/>
    </row>
    <row r="30" spans="1:6" x14ac:dyDescent="0.25">
      <c r="A30" s="105"/>
      <c r="B30" s="105"/>
      <c r="C30" s="133"/>
    </row>
    <row r="31" spans="1:6" x14ac:dyDescent="0.25">
      <c r="A31" s="105"/>
      <c r="B31" s="105"/>
      <c r="C31" s="133"/>
    </row>
    <row r="32" spans="1:6" ht="27" customHeight="1" x14ac:dyDescent="0.25">
      <c r="A32" s="105"/>
      <c r="B32" s="341"/>
      <c r="C32" s="133"/>
    </row>
    <row r="33" spans="1:3" ht="27" customHeight="1" x14ac:dyDescent="0.25">
      <c r="A33" s="339"/>
      <c r="B33" s="339"/>
      <c r="C33" s="340"/>
    </row>
    <row r="34" spans="1:3" ht="27" customHeight="1" x14ac:dyDescent="0.25">
      <c r="A34" s="339"/>
      <c r="B34" s="339"/>
      <c r="C34" s="340"/>
    </row>
    <row r="35" spans="1:3" ht="27" customHeight="1" x14ac:dyDescent="0.25">
      <c r="A35" s="339"/>
      <c r="B35" s="339"/>
      <c r="C35" s="340"/>
    </row>
    <row r="36" spans="1:3" ht="27" customHeight="1" x14ac:dyDescent="0.25">
      <c r="A36" s="339"/>
      <c r="B36" s="339"/>
      <c r="C36" s="340"/>
    </row>
    <row r="37" spans="1:3" ht="27" customHeight="1" x14ac:dyDescent="0.25">
      <c r="A37" s="339"/>
      <c r="B37" s="339"/>
      <c r="C37" s="340"/>
    </row>
    <row r="38" spans="1:3" x14ac:dyDescent="0.25">
      <c r="A38" s="339"/>
      <c r="B38" s="304"/>
      <c r="C38" s="340"/>
    </row>
    <row r="39" spans="1:3" x14ac:dyDescent="0.25">
      <c r="A39" s="339"/>
      <c r="B39" s="304"/>
      <c r="C39" s="340"/>
    </row>
  </sheetData>
  <mergeCells count="6">
    <mergeCell ref="A10:C10"/>
    <mergeCell ref="A5:C5"/>
    <mergeCell ref="A6:C6"/>
    <mergeCell ref="A7:C7"/>
    <mergeCell ref="A8:C8"/>
    <mergeCell ref="A9:C9"/>
  </mergeCells>
  <pageMargins left="0.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6600CC"/>
    <pageSetUpPr fitToPage="1"/>
  </sheetPr>
  <dimension ref="A1:H30"/>
  <sheetViews>
    <sheetView topLeftCell="A2" zoomScale="66" zoomScaleNormal="66" workbookViewId="0">
      <selection activeCell="I24" sqref="I24"/>
    </sheetView>
  </sheetViews>
  <sheetFormatPr baseColWidth="10" defaultColWidth="11.42578125" defaultRowHeight="30" customHeight="1" x14ac:dyDescent="0.2"/>
  <cols>
    <col min="1" max="1" width="19.140625" style="42" customWidth="1"/>
    <col min="2" max="2" width="35.42578125" style="25" customWidth="1"/>
    <col min="3" max="3" width="28.140625" style="43" customWidth="1"/>
    <col min="4" max="4" width="28.5703125" style="22" customWidth="1"/>
    <col min="5" max="5" width="19.28515625" style="24" customWidth="1"/>
    <col min="6" max="6" width="19.85546875" style="25" customWidth="1"/>
    <col min="7" max="7" width="15.7109375" style="25" customWidth="1"/>
    <col min="8" max="8" width="11.42578125" style="25"/>
    <col min="9" max="9" width="17.85546875" style="25" customWidth="1"/>
    <col min="10" max="16384" width="11.42578125" style="25"/>
  </cols>
  <sheetData>
    <row r="1" spans="1:8" ht="29.25" customHeight="1" x14ac:dyDescent="0.2">
      <c r="A1" s="51"/>
      <c r="B1" s="87"/>
      <c r="C1" s="6"/>
      <c r="D1" s="51"/>
      <c r="E1" s="51"/>
    </row>
    <row r="2" spans="1:8" ht="25.5" customHeight="1" x14ac:dyDescent="0.2">
      <c r="A2" s="51"/>
      <c r="B2" s="87"/>
      <c r="C2" s="6"/>
      <c r="D2" s="51"/>
      <c r="E2" s="51"/>
    </row>
    <row r="3" spans="1:8" ht="25.5" customHeight="1" x14ac:dyDescent="0.25">
      <c r="A3" s="88"/>
      <c r="B3" s="90"/>
      <c r="C3" s="91"/>
      <c r="D3" s="88"/>
      <c r="E3" s="88"/>
    </row>
    <row r="4" spans="1:8" ht="24" customHeight="1" x14ac:dyDescent="0.25">
      <c r="A4" s="682" t="s">
        <v>9</v>
      </c>
      <c r="B4" s="682"/>
      <c r="C4" s="682"/>
      <c r="D4" s="682"/>
      <c r="E4" s="682"/>
      <c r="F4" s="682"/>
    </row>
    <row r="5" spans="1:8" ht="24" customHeight="1" x14ac:dyDescent="0.25">
      <c r="A5" s="682" t="s">
        <v>10</v>
      </c>
      <c r="B5" s="682"/>
      <c r="C5" s="682"/>
      <c r="D5" s="682"/>
      <c r="E5" s="682"/>
      <c r="F5" s="682"/>
    </row>
    <row r="6" spans="1:8" ht="24" customHeight="1" x14ac:dyDescent="0.25">
      <c r="A6" s="682" t="s">
        <v>11</v>
      </c>
      <c r="B6" s="682"/>
      <c r="C6" s="682"/>
      <c r="D6" s="682"/>
      <c r="E6" s="682"/>
      <c r="F6" s="682"/>
    </row>
    <row r="7" spans="1:8" ht="24" customHeight="1" x14ac:dyDescent="0.25">
      <c r="A7" s="682" t="s">
        <v>12</v>
      </c>
      <c r="B7" s="682"/>
      <c r="C7" s="682"/>
      <c r="D7" s="682"/>
      <c r="E7" s="682"/>
      <c r="F7" s="682"/>
    </row>
    <row r="8" spans="1:8" ht="24" customHeight="1" x14ac:dyDescent="0.25">
      <c r="A8" s="682" t="s">
        <v>483</v>
      </c>
      <c r="B8" s="682"/>
      <c r="C8" s="682"/>
      <c r="D8" s="682"/>
      <c r="E8" s="682"/>
      <c r="F8" s="682"/>
    </row>
    <row r="9" spans="1:8" ht="24" customHeight="1" x14ac:dyDescent="0.25">
      <c r="A9" s="682" t="s">
        <v>484</v>
      </c>
      <c r="B9" s="682"/>
      <c r="C9" s="682"/>
      <c r="D9" s="682"/>
      <c r="E9" s="682"/>
      <c r="F9" s="682"/>
    </row>
    <row r="10" spans="1:8" ht="24" customHeight="1" x14ac:dyDescent="0.25">
      <c r="A10" s="682" t="s">
        <v>537</v>
      </c>
      <c r="B10" s="682"/>
      <c r="C10" s="682"/>
      <c r="D10" s="682"/>
      <c r="E10" s="682"/>
      <c r="F10" s="682"/>
    </row>
    <row r="11" spans="1:8" ht="24" customHeight="1" x14ac:dyDescent="0.25">
      <c r="A11" s="86"/>
      <c r="B11" s="86"/>
      <c r="C11" s="86"/>
      <c r="D11" s="86"/>
      <c r="E11" s="86"/>
    </row>
    <row r="12" spans="1:8" ht="26.25" customHeight="1" x14ac:dyDescent="0.35">
      <c r="A12" s="92"/>
      <c r="B12" s="320"/>
      <c r="C12" s="86"/>
      <c r="D12" s="93"/>
      <c r="E12" s="320"/>
      <c r="F12" s="661"/>
    </row>
    <row r="13" spans="1:8" ht="30" customHeight="1" x14ac:dyDescent="0.25">
      <c r="A13" s="35"/>
      <c r="C13" s="204" t="s">
        <v>14</v>
      </c>
      <c r="D13" s="205" t="s">
        <v>15</v>
      </c>
      <c r="E13" s="131"/>
      <c r="F13" s="101"/>
      <c r="G13" s="102"/>
    </row>
    <row r="14" spans="1:8" ht="39.75" customHeight="1" x14ac:dyDescent="0.25">
      <c r="A14" s="35"/>
      <c r="C14" s="96" t="s">
        <v>85</v>
      </c>
      <c r="D14" s="660">
        <v>14865</v>
      </c>
      <c r="E14" s="116"/>
      <c r="F14" s="253"/>
      <c r="G14" s="102"/>
      <c r="H14" s="485"/>
    </row>
    <row r="15" spans="1:8" ht="39.75" customHeight="1" x14ac:dyDescent="0.25">
      <c r="A15" s="35"/>
      <c r="C15" s="96" t="s">
        <v>64</v>
      </c>
      <c r="D15" s="574">
        <v>347.3</v>
      </c>
      <c r="E15" s="116"/>
      <c r="F15" s="129"/>
      <c r="G15" s="102"/>
      <c r="H15" s="485"/>
    </row>
    <row r="16" spans="1:8" ht="30" customHeight="1" thickBot="1" x14ac:dyDescent="0.3">
      <c r="A16" s="35"/>
      <c r="C16" s="386" t="s">
        <v>455</v>
      </c>
      <c r="D16" s="387">
        <f>SUM(D14:D15)</f>
        <v>15212.3</v>
      </c>
      <c r="E16" s="347"/>
      <c r="F16" s="659"/>
      <c r="G16" s="102"/>
    </row>
    <row r="17" spans="1:7" ht="30" customHeight="1" thickTop="1" x14ac:dyDescent="0.25">
      <c r="A17" s="35"/>
      <c r="E17" s="116"/>
      <c r="F17" s="253"/>
      <c r="G17" s="102"/>
    </row>
    <row r="18" spans="1:7" ht="30" customHeight="1" x14ac:dyDescent="0.25">
      <c r="A18" s="35"/>
      <c r="E18" s="116"/>
      <c r="F18" s="253"/>
      <c r="G18" s="102"/>
    </row>
    <row r="19" spans="1:7" ht="30" customHeight="1" x14ac:dyDescent="0.25">
      <c r="A19" s="35"/>
      <c r="B19" s="95"/>
      <c r="C19" s="100"/>
      <c r="D19" s="35"/>
      <c r="E19" s="321"/>
      <c r="F19" s="305"/>
    </row>
    <row r="20" spans="1:7" ht="93" customHeight="1" x14ac:dyDescent="0.25">
      <c r="A20" s="35"/>
      <c r="B20" s="49" t="s">
        <v>538</v>
      </c>
      <c r="C20" s="103">
        <f>D16+F16</f>
        <v>15212.3</v>
      </c>
      <c r="E20" s="321"/>
      <c r="F20" s="305"/>
    </row>
    <row r="21" spans="1:7" ht="26.25" customHeight="1" x14ac:dyDescent="0.25">
      <c r="A21" s="41"/>
      <c r="B21" s="41"/>
      <c r="C21" s="48"/>
      <c r="D21" s="41"/>
      <c r="E21" s="321"/>
      <c r="F21" s="305"/>
    </row>
    <row r="22" spans="1:7" ht="26.25" customHeight="1" x14ac:dyDescent="0.25">
      <c r="A22" s="41"/>
      <c r="B22" s="41"/>
      <c r="C22" s="48"/>
      <c r="D22" s="41"/>
      <c r="E22" s="321"/>
      <c r="F22" s="305"/>
    </row>
    <row r="23" spans="1:7" ht="26.25" customHeight="1" x14ac:dyDescent="0.2">
      <c r="A23" s="10"/>
      <c r="B23" s="10" t="s">
        <v>7</v>
      </c>
      <c r="C23" s="98"/>
      <c r="D23" s="299" t="s">
        <v>8</v>
      </c>
      <c r="E23" s="299"/>
    </row>
    <row r="24" spans="1:7" ht="26.25" customHeight="1" x14ac:dyDescent="0.2">
      <c r="A24" s="10"/>
      <c r="B24" s="13"/>
      <c r="C24" s="98"/>
      <c r="D24" s="41"/>
      <c r="E24" s="41"/>
    </row>
    <row r="25" spans="1:7" ht="26.25" customHeight="1" x14ac:dyDescent="0.2">
      <c r="A25" s="10"/>
      <c r="B25" s="13"/>
      <c r="C25" s="98"/>
      <c r="D25" s="41"/>
      <c r="E25" s="41"/>
    </row>
    <row r="26" spans="1:7" ht="26.25" customHeight="1" thickBot="1" x14ac:dyDescent="0.25">
      <c r="A26" s="99"/>
      <c r="B26" s="311"/>
      <c r="C26" s="99"/>
      <c r="D26" s="41"/>
      <c r="E26" s="41"/>
    </row>
    <row r="27" spans="1:7" ht="26.25" customHeight="1" x14ac:dyDescent="0.2">
      <c r="A27" s="41"/>
      <c r="B27" s="10" t="s">
        <v>329</v>
      </c>
      <c r="C27" s="41"/>
      <c r="D27" s="680" t="s">
        <v>456</v>
      </c>
      <c r="E27" s="680"/>
    </row>
    <row r="28" spans="1:7" ht="23.25" customHeight="1" x14ac:dyDescent="0.2">
      <c r="A28" s="41"/>
      <c r="B28" s="13" t="s">
        <v>330</v>
      </c>
      <c r="C28" s="41"/>
      <c r="D28" s="681" t="s">
        <v>457</v>
      </c>
      <c r="E28" s="681"/>
    </row>
    <row r="29" spans="1:7" ht="30" customHeight="1" x14ac:dyDescent="0.2">
      <c r="A29" s="41"/>
      <c r="B29" s="41"/>
      <c r="C29" s="41"/>
      <c r="D29" s="41"/>
      <c r="E29" s="41"/>
    </row>
    <row r="30" spans="1:7" ht="30" customHeight="1" x14ac:dyDescent="0.2">
      <c r="A30" s="3"/>
      <c r="B30" s="3"/>
      <c r="C30" s="3"/>
      <c r="D30" s="3"/>
      <c r="E30" s="3"/>
    </row>
  </sheetData>
  <mergeCells count="9">
    <mergeCell ref="D27:E27"/>
    <mergeCell ref="D28:E28"/>
    <mergeCell ref="A4:F4"/>
    <mergeCell ref="A5:F5"/>
    <mergeCell ref="A6:F6"/>
    <mergeCell ref="A7:F7"/>
    <mergeCell ref="A8:F8"/>
    <mergeCell ref="A9:F9"/>
    <mergeCell ref="A10:F10"/>
  </mergeCells>
  <pageMargins left="0.65" right="0.56000000000000005" top="0.56000000000000005" bottom="0.47244094488188981" header="0.32" footer="0.11811023622047245"/>
  <pageSetup scale="6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6600CC"/>
    <pageSetUpPr fitToPage="1"/>
  </sheetPr>
  <dimension ref="A1:H36"/>
  <sheetViews>
    <sheetView topLeftCell="A16" zoomScale="66" zoomScaleNormal="66" zoomScalePageLayoutView="75" workbookViewId="0">
      <selection sqref="A1:G27"/>
    </sheetView>
  </sheetViews>
  <sheetFormatPr baseColWidth="10" defaultColWidth="11.42578125" defaultRowHeight="45.75" customHeight="1" x14ac:dyDescent="0.2"/>
  <cols>
    <col min="1" max="1" width="17.85546875" style="42" customWidth="1"/>
    <col min="2" max="2" width="24.7109375" style="310" customWidth="1"/>
    <col min="3" max="3" width="41.28515625" style="25" customWidth="1"/>
    <col min="4" max="4" width="19" style="300" customWidth="1"/>
    <col min="5" max="5" width="19" style="22" customWidth="1"/>
    <col min="6" max="6" width="22.28515625" style="24" customWidth="1"/>
    <col min="7" max="7" width="74" style="25" customWidth="1"/>
    <col min="8" max="8" width="19.85546875" style="25" customWidth="1"/>
    <col min="9" max="16384" width="11.42578125" style="25"/>
  </cols>
  <sheetData>
    <row r="1" spans="1:8" ht="31.5" customHeight="1" x14ac:dyDescent="0.2">
      <c r="A1" s="44"/>
      <c r="B1" s="95"/>
      <c r="C1" s="45"/>
      <c r="D1" s="34"/>
      <c r="E1" s="16"/>
      <c r="F1" s="23"/>
      <c r="G1" s="46"/>
    </row>
    <row r="2" spans="1:8" ht="31.5" customHeight="1" x14ac:dyDescent="0.2">
      <c r="A2" s="44"/>
      <c r="B2" s="95"/>
      <c r="C2" s="45"/>
      <c r="D2" s="34"/>
      <c r="E2" s="16"/>
      <c r="F2" s="23"/>
      <c r="G2" s="46"/>
    </row>
    <row r="3" spans="1:8" ht="31.5" customHeight="1" x14ac:dyDescent="0.25">
      <c r="A3" s="682" t="s">
        <v>9</v>
      </c>
      <c r="B3" s="682"/>
      <c r="C3" s="682"/>
      <c r="D3" s="682"/>
      <c r="E3" s="682"/>
      <c r="F3" s="682"/>
      <c r="G3" s="682"/>
    </row>
    <row r="4" spans="1:8" ht="24.75" customHeight="1" x14ac:dyDescent="0.25">
      <c r="A4" s="740" t="s">
        <v>10</v>
      </c>
      <c r="B4" s="740"/>
      <c r="C4" s="740"/>
      <c r="D4" s="740"/>
      <c r="E4" s="740"/>
      <c r="F4" s="740"/>
      <c r="G4" s="740"/>
    </row>
    <row r="5" spans="1:8" ht="24.75" customHeight="1" x14ac:dyDescent="0.25">
      <c r="A5" s="741" t="s">
        <v>11</v>
      </c>
      <c r="B5" s="741"/>
      <c r="C5" s="741"/>
      <c r="D5" s="741"/>
      <c r="E5" s="741"/>
      <c r="F5" s="741"/>
      <c r="G5" s="741"/>
    </row>
    <row r="6" spans="1:8" ht="24.75" customHeight="1" x14ac:dyDescent="0.25">
      <c r="A6" s="740" t="s">
        <v>12</v>
      </c>
      <c r="B6" s="740"/>
      <c r="C6" s="740"/>
      <c r="D6" s="740"/>
      <c r="E6" s="740"/>
      <c r="F6" s="740"/>
      <c r="G6" s="740"/>
    </row>
    <row r="7" spans="1:8" ht="24.75" customHeight="1" x14ac:dyDescent="0.25">
      <c r="A7" s="741" t="s">
        <v>483</v>
      </c>
      <c r="B7" s="741"/>
      <c r="C7" s="741"/>
      <c r="D7" s="741"/>
      <c r="E7" s="741"/>
      <c r="F7" s="741"/>
      <c r="G7" s="741"/>
    </row>
    <row r="8" spans="1:8" ht="24.75" customHeight="1" x14ac:dyDescent="0.25">
      <c r="A8" s="739" t="s">
        <v>484</v>
      </c>
      <c r="B8" s="739"/>
      <c r="C8" s="739"/>
      <c r="D8" s="739"/>
      <c r="E8" s="739"/>
      <c r="F8" s="739"/>
      <c r="G8" s="739"/>
    </row>
    <row r="9" spans="1:8" ht="24.75" customHeight="1" x14ac:dyDescent="0.25">
      <c r="A9" s="701" t="s">
        <v>536</v>
      </c>
      <c r="B9" s="701"/>
      <c r="C9" s="701"/>
      <c r="D9" s="701"/>
      <c r="E9" s="701"/>
      <c r="F9" s="701"/>
      <c r="G9" s="701"/>
    </row>
    <row r="10" spans="1:8" ht="24.75" customHeight="1" x14ac:dyDescent="0.25">
      <c r="A10" s="689" t="s">
        <v>535</v>
      </c>
      <c r="B10" s="689"/>
      <c r="C10" s="689"/>
      <c r="D10" s="689"/>
      <c r="E10" s="689"/>
      <c r="F10" s="689"/>
      <c r="G10" s="689"/>
    </row>
    <row r="11" spans="1:8" ht="24.75" customHeight="1" x14ac:dyDescent="0.25">
      <c r="A11" s="378"/>
      <c r="B11" s="378"/>
      <c r="C11" s="378"/>
      <c r="D11" s="378"/>
      <c r="E11" s="378"/>
      <c r="F11" s="378"/>
      <c r="G11" s="378"/>
    </row>
    <row r="12" spans="1:8" ht="29.25" customHeight="1" x14ac:dyDescent="0.25">
      <c r="A12" s="104"/>
      <c r="B12" s="207"/>
      <c r="C12" s="388"/>
      <c r="D12" s="388"/>
      <c r="E12" s="210"/>
      <c r="F12" s="210"/>
      <c r="G12" s="312"/>
    </row>
    <row r="13" spans="1:8" ht="58.5" customHeight="1" x14ac:dyDescent="0.25">
      <c r="A13" s="307" t="s">
        <v>0</v>
      </c>
      <c r="B13" s="464" t="s">
        <v>1</v>
      </c>
      <c r="C13" s="307" t="s">
        <v>2</v>
      </c>
      <c r="D13" s="465" t="s">
        <v>4</v>
      </c>
      <c r="E13" s="463" t="s">
        <v>5</v>
      </c>
      <c r="F13" s="462" t="s">
        <v>524</v>
      </c>
      <c r="G13" s="307" t="s">
        <v>3</v>
      </c>
    </row>
    <row r="14" spans="1:8" ht="79.5" customHeight="1" x14ac:dyDescent="0.2">
      <c r="A14" s="466">
        <v>46052</v>
      </c>
      <c r="B14" s="330" t="s">
        <v>1068</v>
      </c>
      <c r="C14" s="237" t="s">
        <v>1069</v>
      </c>
      <c r="D14" s="329" t="s">
        <v>525</v>
      </c>
      <c r="E14" s="468">
        <v>9600</v>
      </c>
      <c r="F14" s="468">
        <v>9600</v>
      </c>
      <c r="G14" s="237" t="s">
        <v>1070</v>
      </c>
    </row>
    <row r="15" spans="1:8" ht="114" customHeight="1" x14ac:dyDescent="0.2">
      <c r="A15" s="466">
        <v>46052</v>
      </c>
      <c r="B15" s="330" t="s">
        <v>1071</v>
      </c>
      <c r="C15" s="237" t="s">
        <v>775</v>
      </c>
      <c r="D15" s="329" t="s">
        <v>525</v>
      </c>
      <c r="E15" s="468">
        <v>5265</v>
      </c>
      <c r="F15" s="468">
        <v>5265</v>
      </c>
      <c r="G15" s="237" t="s">
        <v>1072</v>
      </c>
      <c r="H15" s="407"/>
    </row>
    <row r="16" spans="1:8" ht="41.25" customHeight="1" x14ac:dyDescent="0.2">
      <c r="A16" s="337">
        <v>46053</v>
      </c>
      <c r="B16" s="309" t="s">
        <v>460</v>
      </c>
      <c r="C16" s="237" t="s">
        <v>504</v>
      </c>
      <c r="D16" s="329" t="s">
        <v>505</v>
      </c>
      <c r="E16" s="468">
        <v>347.3</v>
      </c>
      <c r="F16" s="468">
        <v>347.3</v>
      </c>
      <c r="G16" s="237" t="s">
        <v>1074</v>
      </c>
      <c r="H16" s="407"/>
    </row>
    <row r="17" spans="1:7" ht="45.75" customHeight="1" thickBot="1" x14ac:dyDescent="0.3">
      <c r="A17" s="238"/>
      <c r="B17" s="209"/>
      <c r="C17" s="314" t="s">
        <v>486</v>
      </c>
      <c r="D17" s="315"/>
      <c r="E17" s="316">
        <f>SUM(E14:E16)</f>
        <v>15212.3</v>
      </c>
      <c r="F17" s="316">
        <f>SUM(F14:F16)</f>
        <v>15212.3</v>
      </c>
      <c r="G17" s="371" t="s">
        <v>1075</v>
      </c>
    </row>
    <row r="18" spans="1:7" ht="25.5" customHeight="1" thickTop="1" x14ac:dyDescent="0.25">
      <c r="A18" s="238"/>
      <c r="B18" s="209"/>
      <c r="C18" s="502"/>
      <c r="D18" s="301"/>
      <c r="E18" s="338"/>
      <c r="F18" s="338"/>
      <c r="G18" s="503"/>
    </row>
    <row r="19" spans="1:7" ht="25.5" customHeight="1" x14ac:dyDescent="0.25">
      <c r="A19" s="238"/>
      <c r="B19" s="209"/>
      <c r="C19" s="502"/>
      <c r="D19" s="301"/>
      <c r="E19" s="338"/>
      <c r="F19" s="338"/>
      <c r="G19" s="504"/>
    </row>
    <row r="20" spans="1:7" ht="25.5" customHeight="1" x14ac:dyDescent="0.2">
      <c r="A20" s="10"/>
      <c r="B20" s="717" t="s">
        <v>7</v>
      </c>
      <c r="C20" s="717"/>
      <c r="D20" s="424"/>
      <c r="E20" s="424"/>
      <c r="F20" s="681" t="s">
        <v>8</v>
      </c>
      <c r="G20" s="681"/>
    </row>
    <row r="21" spans="1:7" ht="25.5" customHeight="1" x14ac:dyDescent="0.25">
      <c r="A21" s="10"/>
      <c r="B21" s="498"/>
      <c r="C21" s="13"/>
      <c r="D21" s="424"/>
      <c r="E21" s="424"/>
      <c r="F21" s="8"/>
      <c r="G21" s="41"/>
    </row>
    <row r="22" spans="1:7" ht="25.5" customHeight="1" x14ac:dyDescent="0.25">
      <c r="A22" s="10"/>
      <c r="B22" s="244"/>
      <c r="C22" s="13"/>
      <c r="D22" s="211"/>
      <c r="E22" s="211"/>
      <c r="F22" s="8"/>
      <c r="G22" s="41"/>
    </row>
    <row r="23" spans="1:7" ht="25.5" customHeight="1" x14ac:dyDescent="0.25">
      <c r="A23" s="10"/>
      <c r="B23" s="244"/>
      <c r="C23" s="13"/>
      <c r="D23" s="211"/>
      <c r="E23" s="211"/>
      <c r="F23" s="8"/>
      <c r="G23" s="41"/>
    </row>
    <row r="24" spans="1:7" ht="25.5" customHeight="1" thickBot="1" x14ac:dyDescent="0.25">
      <c r="A24" s="134"/>
      <c r="B24" s="738"/>
      <c r="C24" s="738"/>
      <c r="D24" s="134"/>
      <c r="E24" s="134"/>
      <c r="F24" s="8"/>
      <c r="G24" s="41"/>
    </row>
    <row r="25" spans="1:7" ht="25.5" customHeight="1" x14ac:dyDescent="0.2">
      <c r="A25" s="41"/>
      <c r="B25" s="716" t="s">
        <v>329</v>
      </c>
      <c r="C25" s="716"/>
      <c r="D25" s="48"/>
      <c r="E25" s="48"/>
      <c r="F25" s="680" t="s">
        <v>456</v>
      </c>
      <c r="G25" s="680"/>
    </row>
    <row r="26" spans="1:7" ht="25.5" customHeight="1" x14ac:dyDescent="0.2">
      <c r="A26" s="41"/>
      <c r="B26" s="717" t="s">
        <v>330</v>
      </c>
      <c r="C26" s="717"/>
      <c r="D26" s="48"/>
      <c r="E26" s="48"/>
      <c r="F26" s="681" t="s">
        <v>457</v>
      </c>
      <c r="G26" s="681"/>
    </row>
    <row r="27" spans="1:7" ht="36.75" customHeight="1" x14ac:dyDescent="0.2"/>
    <row r="28" spans="1:7" ht="36.75" customHeight="1" x14ac:dyDescent="0.2"/>
    <row r="29" spans="1:7" ht="36.75" customHeight="1" x14ac:dyDescent="0.2"/>
    <row r="30" spans="1:7" ht="36.75" customHeight="1" x14ac:dyDescent="0.2"/>
    <row r="31" spans="1:7" ht="48" customHeight="1" x14ac:dyDescent="0.2"/>
    <row r="32" spans="1:7" ht="48" customHeight="1" x14ac:dyDescent="0.2"/>
    <row r="33" ht="48" customHeight="1" x14ac:dyDescent="0.2"/>
    <row r="34" ht="48" customHeight="1" x14ac:dyDescent="0.2"/>
    <row r="35" ht="48" customHeight="1" x14ac:dyDescent="0.2"/>
    <row r="36" ht="48" customHeight="1" x14ac:dyDescent="0.2"/>
  </sheetData>
  <mergeCells count="15">
    <mergeCell ref="A8:G8"/>
    <mergeCell ref="A3:G3"/>
    <mergeCell ref="A4:G4"/>
    <mergeCell ref="A5:G5"/>
    <mergeCell ref="A6:G6"/>
    <mergeCell ref="A7:G7"/>
    <mergeCell ref="B26:C26"/>
    <mergeCell ref="F26:G26"/>
    <mergeCell ref="A9:G9"/>
    <mergeCell ref="B20:C20"/>
    <mergeCell ref="F20:G20"/>
    <mergeCell ref="B24:C24"/>
    <mergeCell ref="B25:C25"/>
    <mergeCell ref="F25:G25"/>
    <mergeCell ref="A10:G10"/>
  </mergeCells>
  <printOptions horizontalCentered="1" verticalCentered="1"/>
  <pageMargins left="0.55118110236220474" right="0.51181102362204722" top="0.51181102362204722" bottom="0.51181102362204722" header="0.27559055118110237" footer="0.27559055118110237"/>
  <pageSetup scale="5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6600CC"/>
  </sheetPr>
  <dimension ref="A1:I36"/>
  <sheetViews>
    <sheetView showGridLines="0" topLeftCell="A19" zoomScale="62" zoomScaleNormal="62" zoomScalePageLayoutView="48" workbookViewId="0">
      <selection sqref="A1:G29"/>
    </sheetView>
  </sheetViews>
  <sheetFormatPr baseColWidth="10" defaultColWidth="35.28515625" defaultRowHeight="28.5" customHeight="1" x14ac:dyDescent="0.25"/>
  <cols>
    <col min="1" max="1" width="20.5703125" style="95" customWidth="1"/>
    <col min="2" max="2" width="26.5703125" style="247" customWidth="1"/>
    <col min="3" max="3" width="49.5703125" style="248" customWidth="1"/>
    <col min="4" max="4" width="21.42578125" style="249" customWidth="1"/>
    <col min="5" max="5" width="20.140625" style="249" customWidth="1"/>
    <col min="6" max="6" width="23.140625" style="249" customWidth="1"/>
    <col min="7" max="7" width="74.42578125" style="233" customWidth="1"/>
    <col min="8" max="9" width="35.28515625" style="232"/>
    <col min="10" max="16384" width="35.28515625" style="116"/>
  </cols>
  <sheetData>
    <row r="1" spans="1:7" ht="27" customHeight="1" x14ac:dyDescent="0.25">
      <c r="B1" s="230"/>
      <c r="C1" s="136"/>
      <c r="D1" s="231"/>
      <c r="E1" s="232"/>
      <c r="F1" s="232"/>
    </row>
    <row r="2" spans="1:7" ht="31.5" customHeight="1" x14ac:dyDescent="0.25">
      <c r="B2" s="230"/>
      <c r="C2" s="136"/>
      <c r="D2" s="231"/>
      <c r="E2" s="232"/>
      <c r="F2" s="232"/>
    </row>
    <row r="3" spans="1:7" ht="39" customHeight="1" x14ac:dyDescent="0.25">
      <c r="B3" s="230"/>
      <c r="C3" s="136"/>
      <c r="D3" s="231"/>
      <c r="E3" s="232"/>
      <c r="F3" s="232"/>
    </row>
    <row r="4" spans="1:7" ht="27" customHeight="1" x14ac:dyDescent="0.25">
      <c r="A4" s="725" t="s">
        <v>9</v>
      </c>
      <c r="B4" s="725"/>
      <c r="C4" s="725"/>
      <c r="D4" s="725"/>
      <c r="E4" s="725"/>
      <c r="F4" s="725"/>
      <c r="G4" s="725"/>
    </row>
    <row r="5" spans="1:7" ht="27" customHeight="1" x14ac:dyDescent="0.2">
      <c r="A5" s="726" t="s">
        <v>10</v>
      </c>
      <c r="B5" s="726"/>
      <c r="C5" s="726"/>
      <c r="D5" s="726"/>
      <c r="E5" s="726"/>
      <c r="F5" s="726"/>
      <c r="G5" s="726"/>
    </row>
    <row r="6" spans="1:7" ht="27" customHeight="1" x14ac:dyDescent="0.25">
      <c r="A6" s="725" t="s">
        <v>11</v>
      </c>
      <c r="B6" s="725"/>
      <c r="C6" s="725"/>
      <c r="D6" s="725"/>
      <c r="E6" s="725"/>
      <c r="F6" s="725"/>
      <c r="G6" s="725"/>
    </row>
    <row r="7" spans="1:7" ht="27" customHeight="1" x14ac:dyDescent="0.2">
      <c r="A7" s="726" t="s">
        <v>12</v>
      </c>
      <c r="B7" s="726"/>
      <c r="C7" s="726"/>
      <c r="D7" s="726"/>
      <c r="E7" s="726"/>
      <c r="F7" s="726"/>
      <c r="G7" s="726"/>
    </row>
    <row r="8" spans="1:7" ht="27" customHeight="1" x14ac:dyDescent="0.25">
      <c r="A8" s="682" t="s">
        <v>483</v>
      </c>
      <c r="B8" s="682"/>
      <c r="C8" s="682"/>
      <c r="D8" s="682"/>
      <c r="E8" s="682"/>
      <c r="F8" s="682"/>
      <c r="G8" s="682"/>
    </row>
    <row r="9" spans="1:7" ht="27" customHeight="1" x14ac:dyDescent="0.25">
      <c r="A9" s="742" t="s">
        <v>484</v>
      </c>
      <c r="B9" s="742"/>
      <c r="C9" s="742"/>
      <c r="D9" s="742"/>
      <c r="E9" s="742"/>
      <c r="F9" s="742"/>
      <c r="G9" s="742"/>
    </row>
    <row r="10" spans="1:7" ht="27" customHeight="1" x14ac:dyDescent="0.2">
      <c r="A10" s="726" t="s">
        <v>404</v>
      </c>
      <c r="B10" s="726"/>
      <c r="C10" s="726"/>
      <c r="D10" s="726"/>
      <c r="E10" s="726"/>
      <c r="F10" s="726"/>
      <c r="G10" s="726"/>
    </row>
    <row r="11" spans="1:7" ht="27" customHeight="1" x14ac:dyDescent="0.25">
      <c r="A11" s="689" t="s">
        <v>535</v>
      </c>
      <c r="B11" s="689"/>
      <c r="C11" s="689"/>
      <c r="D11" s="689"/>
      <c r="E11" s="689"/>
      <c r="F11" s="689"/>
      <c r="G11" s="689"/>
    </row>
    <row r="12" spans="1:7" ht="27" customHeight="1" x14ac:dyDescent="0.25">
      <c r="A12" s="86"/>
      <c r="B12" s="86"/>
      <c r="C12" s="86"/>
      <c r="D12" s="86"/>
      <c r="E12" s="86"/>
      <c r="F12" s="86"/>
      <c r="G12" s="86"/>
    </row>
    <row r="13" spans="1:7" ht="27" customHeight="1" x14ac:dyDescent="0.25">
      <c r="A13" s="86"/>
      <c r="B13" s="86"/>
      <c r="C13" s="86"/>
      <c r="D13" s="86"/>
      <c r="E13" s="86"/>
      <c r="F13" s="86"/>
      <c r="G13" s="86"/>
    </row>
    <row r="14" spans="1:7" customFormat="1" ht="39" customHeight="1" x14ac:dyDescent="0.25">
      <c r="A14" s="577" t="s">
        <v>389</v>
      </c>
      <c r="B14" s="578" t="s">
        <v>45</v>
      </c>
      <c r="C14" s="235" t="s">
        <v>451</v>
      </c>
      <c r="D14" s="236" t="s">
        <v>397</v>
      </c>
      <c r="E14" s="579" t="s">
        <v>388</v>
      </c>
      <c r="F14" s="579" t="s">
        <v>398</v>
      </c>
      <c r="G14" s="656" t="s">
        <v>3</v>
      </c>
    </row>
    <row r="15" spans="1:7" customFormat="1" ht="39" customHeight="1" x14ac:dyDescent="0.25">
      <c r="A15" s="598"/>
      <c r="B15" s="336"/>
      <c r="C15" s="384" t="s">
        <v>523</v>
      </c>
      <c r="D15" s="648"/>
      <c r="E15" s="649"/>
      <c r="F15" s="650">
        <f>18874.93</f>
        <v>18874.93</v>
      </c>
      <c r="G15" s="384" t="s">
        <v>1067</v>
      </c>
    </row>
    <row r="16" spans="1:7" customFormat="1" ht="89.25" customHeight="1" x14ac:dyDescent="0.2">
      <c r="A16" s="466">
        <v>46052</v>
      </c>
      <c r="B16" s="330" t="s">
        <v>1068</v>
      </c>
      <c r="C16" s="237" t="s">
        <v>1069</v>
      </c>
      <c r="D16" s="329">
        <v>0</v>
      </c>
      <c r="E16" s="468">
        <v>9600</v>
      </c>
      <c r="F16" s="491">
        <f>+F15+D16-E16</f>
        <v>9274.93</v>
      </c>
      <c r="G16" s="657" t="s">
        <v>1070</v>
      </c>
    </row>
    <row r="17" spans="1:7" customFormat="1" ht="105" customHeight="1" x14ac:dyDescent="0.2">
      <c r="A17" s="466">
        <v>46052</v>
      </c>
      <c r="B17" s="330" t="s">
        <v>1071</v>
      </c>
      <c r="C17" s="237" t="s">
        <v>775</v>
      </c>
      <c r="D17" s="329">
        <v>0</v>
      </c>
      <c r="E17" s="468">
        <v>5265</v>
      </c>
      <c r="F17" s="491">
        <f t="shared" ref="F17:F19" si="0">+F16+D17-E17</f>
        <v>4009.9300000000003</v>
      </c>
      <c r="G17" s="658" t="s">
        <v>1072</v>
      </c>
    </row>
    <row r="18" spans="1:7" customFormat="1" ht="69.75" customHeight="1" x14ac:dyDescent="0.2">
      <c r="A18" s="337">
        <v>46053</v>
      </c>
      <c r="B18" s="309" t="s">
        <v>460</v>
      </c>
      <c r="C18" s="237" t="s">
        <v>504</v>
      </c>
      <c r="D18" s="329">
        <v>0</v>
      </c>
      <c r="E18" s="414">
        <v>347.3</v>
      </c>
      <c r="F18" s="491">
        <f t="shared" si="0"/>
        <v>3662.63</v>
      </c>
      <c r="G18" s="237" t="s">
        <v>1076</v>
      </c>
    </row>
    <row r="19" spans="1:7" customFormat="1" ht="48" customHeight="1" x14ac:dyDescent="0.25">
      <c r="A19" s="652">
        <v>46053</v>
      </c>
      <c r="B19" s="653" t="s">
        <v>471</v>
      </c>
      <c r="C19" s="654" t="s">
        <v>1073</v>
      </c>
      <c r="D19" s="655">
        <v>0</v>
      </c>
      <c r="E19" s="655">
        <v>0</v>
      </c>
      <c r="F19" s="651">
        <f t="shared" si="0"/>
        <v>3662.63</v>
      </c>
      <c r="G19" s="654" t="s">
        <v>1073</v>
      </c>
    </row>
    <row r="20" spans="1:7" customFormat="1" ht="41.25" customHeight="1" thickBot="1" x14ac:dyDescent="0.3">
      <c r="A20" s="415"/>
      <c r="B20" s="415"/>
      <c r="C20" s="451" t="s">
        <v>488</v>
      </c>
      <c r="D20" s="489">
        <v>0</v>
      </c>
      <c r="E20" s="490">
        <f>+E16+E17+E18</f>
        <v>15212.3</v>
      </c>
      <c r="F20" s="416"/>
      <c r="G20" s="415"/>
    </row>
    <row r="21" spans="1:7" customFormat="1" ht="27.75" customHeight="1" thickTop="1" x14ac:dyDescent="0.2">
      <c r="E21" s="318"/>
      <c r="F21" s="318"/>
    </row>
    <row r="22" spans="1:7" ht="27.75" customHeight="1" x14ac:dyDescent="0.2">
      <c r="A22" s="116"/>
      <c r="B22" s="116"/>
      <c r="C22" s="240"/>
      <c r="D22" s="93"/>
      <c r="E22" s="319"/>
      <c r="F22" s="239"/>
      <c r="G22" s="116"/>
    </row>
    <row r="23" spans="1:7" ht="32.25" customHeight="1" x14ac:dyDescent="0.25">
      <c r="C23" s="499" t="s">
        <v>435</v>
      </c>
      <c r="D23" s="402"/>
      <c r="G23" s="499" t="s">
        <v>512</v>
      </c>
    </row>
    <row r="24" spans="1:7" ht="32.25" customHeight="1" x14ac:dyDescent="0.25">
      <c r="B24" s="492"/>
      <c r="C24" s="492"/>
      <c r="D24" s="243"/>
      <c r="F24" s="492"/>
      <c r="G24" s="493"/>
    </row>
    <row r="25" spans="1:7" ht="32.25" customHeight="1" x14ac:dyDescent="0.25">
      <c r="B25" s="492"/>
      <c r="C25" s="492"/>
      <c r="D25" s="243"/>
      <c r="F25" s="492"/>
      <c r="G25" s="493"/>
    </row>
    <row r="26" spans="1:7" ht="32.25" customHeight="1" x14ac:dyDescent="0.25">
      <c r="B26" s="492"/>
      <c r="C26" s="492"/>
      <c r="D26" s="243"/>
      <c r="E26" s="244"/>
      <c r="F26" s="244"/>
      <c r="G26" s="494"/>
    </row>
    <row r="27" spans="1:7" ht="32.25" customHeight="1" thickBot="1" x14ac:dyDescent="0.3">
      <c r="A27" s="495"/>
      <c r="B27" s="116"/>
      <c r="C27" s="496" t="s">
        <v>329</v>
      </c>
      <c r="D27" s="380"/>
      <c r="E27" s="245"/>
      <c r="F27" s="379"/>
      <c r="G27" s="497" t="s">
        <v>442</v>
      </c>
    </row>
    <row r="28" spans="1:7" ht="32.25" customHeight="1" x14ac:dyDescent="0.25">
      <c r="A28" s="495"/>
      <c r="B28" s="116"/>
      <c r="C28" s="498" t="s">
        <v>330</v>
      </c>
      <c r="D28" s="499"/>
      <c r="E28" s="246"/>
      <c r="F28" s="232"/>
      <c r="G28" s="500" t="s">
        <v>428</v>
      </c>
    </row>
    <row r="29" spans="1:7" ht="32.25" customHeight="1" x14ac:dyDescent="0.2">
      <c r="A29" s="495"/>
      <c r="B29" s="240"/>
      <c r="C29" s="240"/>
      <c r="D29" s="232"/>
      <c r="E29" s="241"/>
      <c r="F29" s="242"/>
      <c r="G29" s="501"/>
    </row>
    <row r="30" spans="1:7" ht="32.25" customHeight="1" x14ac:dyDescent="0.25"/>
    <row r="31" spans="1:7" ht="32.25" customHeight="1" x14ac:dyDescent="0.25"/>
    <row r="32" spans="1:7" ht="32.25" customHeight="1" x14ac:dyDescent="0.25"/>
    <row r="33" ht="32.25" customHeight="1" x14ac:dyDescent="0.25"/>
    <row r="34" ht="32.25" customHeight="1" x14ac:dyDescent="0.25"/>
    <row r="35" ht="32.25" customHeight="1" x14ac:dyDescent="0.25"/>
    <row r="36" ht="32.25" customHeight="1" x14ac:dyDescent="0.25"/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61" right="0.45" top="0.48" bottom="0.45" header="0.3" footer="0.24"/>
  <pageSetup scale="50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rgb="FF6600CC"/>
    <pageSetUpPr fitToPage="1"/>
  </sheetPr>
  <dimension ref="A1:XEN220"/>
  <sheetViews>
    <sheetView showWhiteSpace="0" view="pageLayout" topLeftCell="A188" zoomScale="66" zoomScaleNormal="67" zoomScaleSheetLayoutView="71" zoomScalePageLayoutView="66" workbookViewId="0">
      <selection activeCell="A203" sqref="A203:XFD203"/>
    </sheetView>
  </sheetViews>
  <sheetFormatPr baseColWidth="10" defaultColWidth="11.42578125" defaultRowHeight="33.75" customHeight="1" x14ac:dyDescent="0.25"/>
  <cols>
    <col min="1" max="1" width="15" style="147" customWidth="1"/>
    <col min="2" max="2" width="50" style="149" customWidth="1"/>
    <col min="3" max="3" width="20.85546875" style="259" customWidth="1"/>
    <col min="4" max="4" width="20.5703125" style="259" customWidth="1"/>
    <col min="5" max="5" width="22.7109375" style="436" customWidth="1"/>
    <col min="6" max="6" width="16.42578125" style="436" customWidth="1"/>
    <col min="7" max="7" width="15.7109375" style="436" customWidth="1"/>
    <col min="8" max="8" width="23.42578125" style="260" customWidth="1"/>
    <col min="9" max="9" width="24.5703125" style="149" customWidth="1"/>
    <col min="10" max="10" width="19.42578125" style="149" customWidth="1"/>
    <col min="11" max="11" width="13.42578125" style="149" customWidth="1"/>
    <col min="12" max="16384" width="11.42578125" style="149"/>
  </cols>
  <sheetData>
    <row r="1" spans="1:1024 1027:2046 2049:3071 3074:5119 5122:6144 6147:7166 7169:8192 8195:9214 9217:10239 10242:12287 12290:13312 13315:14334 14337:15360 15363:16368" ht="21" customHeight="1" x14ac:dyDescent="0.25"/>
    <row r="2" spans="1:1024 1027:2046 2049:3071 3074:5119 5122:6144 6147:7166 7169:8192 8195:9214 9217:10239 10242:12287 12290:13312 13315:14334 14337:15360 15363:16368" ht="24.75" customHeight="1" x14ac:dyDescent="0.25">
      <c r="B2" s="148"/>
    </row>
    <row r="3" spans="1:1024 1027:2046 2049:3071 3074:5119 5122:6144 6147:7166 7169:8192 8195:9214 9217:10239 10242:12287 12290:13312 13315:14334 14337:15360 15363:16368" ht="27.75" customHeight="1" x14ac:dyDescent="0.25">
      <c r="B3" s="148"/>
    </row>
    <row r="4" spans="1:1024 1027:2046 2049:3071 3074:5119 5122:6144 6147:7166 7169:8192 8195:9214 9217:10239 10242:12287 12290:13312 13315:14334 14337:15360 15363:16368" ht="27" customHeight="1" x14ac:dyDescent="0.25">
      <c r="A4" s="699" t="s">
        <v>9</v>
      </c>
      <c r="B4" s="699"/>
      <c r="C4" s="699"/>
      <c r="D4" s="699"/>
      <c r="E4" s="699"/>
      <c r="F4" s="699"/>
      <c r="G4" s="699"/>
      <c r="H4" s="699"/>
    </row>
    <row r="5" spans="1:1024 1027:2046 2049:3071 3074:5119 5122:6144 6147:7166 7169:8192 8195:9214 9217:10239 10242:12287 12290:13312 13315:14334 14337:15360 15363:16368" ht="21" customHeight="1" x14ac:dyDescent="0.25">
      <c r="A5" s="695" t="s">
        <v>10</v>
      </c>
      <c r="B5" s="695"/>
      <c r="C5" s="695"/>
      <c r="D5" s="695"/>
      <c r="E5" s="695"/>
      <c r="F5" s="695"/>
      <c r="G5" s="695"/>
      <c r="H5" s="695"/>
    </row>
    <row r="6" spans="1:1024 1027:2046 2049:3071 3074:5119 5122:6144 6147:7166 7169:8192 8195:9214 9217:10239 10242:12287 12290:13312 13315:14334 14337:15360 15363:16368" ht="21" customHeight="1" x14ac:dyDescent="0.25">
      <c r="A6" s="700" t="s">
        <v>11</v>
      </c>
      <c r="B6" s="700"/>
      <c r="C6" s="700"/>
      <c r="D6" s="700"/>
      <c r="E6" s="700"/>
      <c r="F6" s="700"/>
      <c r="G6" s="700"/>
      <c r="H6" s="700"/>
    </row>
    <row r="7" spans="1:1024 1027:2046 2049:3071 3074:5119 5122:6144 6147:7166 7169:8192 8195:9214 9217:10239 10242:12287 12290:13312 13315:14334 14337:15360 15363:16368" ht="21" customHeight="1" x14ac:dyDescent="0.25">
      <c r="A7" s="695" t="s">
        <v>12</v>
      </c>
      <c r="B7" s="695"/>
      <c r="C7" s="695"/>
      <c r="D7" s="695"/>
      <c r="E7" s="695"/>
      <c r="F7" s="695"/>
      <c r="G7" s="695"/>
      <c r="H7" s="695"/>
    </row>
    <row r="8" spans="1:1024 1027:2046 2049:3071 3074:5119 5122:6144 6147:7166 7169:8192 8195:9214 9217:10239 10242:12287 12290:13312 13315:14334 14337:15360 15363:16368" ht="21" customHeight="1" x14ac:dyDescent="0.25">
      <c r="A8" s="695" t="s">
        <v>250</v>
      </c>
      <c r="B8" s="695"/>
      <c r="C8" s="695"/>
      <c r="D8" s="695"/>
      <c r="E8" s="695"/>
      <c r="F8" s="695"/>
      <c r="G8" s="695"/>
      <c r="H8" s="695"/>
    </row>
    <row r="9" spans="1:1024 1027:2046 2049:3071 3074:5119 5122:6144 6147:7166 7169:8192 8195:9214 9217:10239 10242:12287 12290:13312 13315:14334 14337:15360 15363:16368" ht="21" customHeight="1" x14ac:dyDescent="0.25">
      <c r="A9" s="694" t="s">
        <v>537</v>
      </c>
      <c r="B9" s="694"/>
      <c r="C9" s="694"/>
      <c r="D9" s="694"/>
      <c r="E9" s="694"/>
      <c r="F9" s="694"/>
      <c r="G9" s="694"/>
      <c r="H9" s="694"/>
    </row>
    <row r="10" spans="1:1024 1027:2046 2049:3071 3074:5119 5122:6144 6147:7166 7169:8192 8195:9214 9217:10239 10242:12287 12290:13312 13315:14334 14337:15360 15363:16368" ht="21" customHeight="1" x14ac:dyDescent="0.25">
      <c r="A10" s="695" t="s">
        <v>16</v>
      </c>
      <c r="B10" s="695"/>
      <c r="C10" s="695"/>
      <c r="D10" s="695"/>
      <c r="E10" s="695"/>
      <c r="F10" s="695"/>
      <c r="G10" s="695"/>
      <c r="H10" s="695"/>
    </row>
    <row r="11" spans="1:1024 1027:2046 2049:3071 3074:5119 5122:6144 6147:7166 7169:8192 8195:9214 9217:10239 10242:12287 12290:13312 13315:14334 14337:15360 15363:16368" ht="22.5" customHeight="1" x14ac:dyDescent="0.25">
      <c r="A11" s="408"/>
      <c r="B11" s="408"/>
      <c r="C11" s="408"/>
      <c r="D11" s="408"/>
      <c r="E11" s="408"/>
      <c r="F11" s="417"/>
      <c r="G11" s="408"/>
      <c r="H11" s="408"/>
    </row>
    <row r="12" spans="1:1024 1027:2046 2049:3071 3074:5119 5122:6144 6147:7166 7169:8192 8195:9214 9217:10239 10242:12287 12290:13312 13315:14334 14337:15360 15363:16368" ht="22.5" customHeight="1" x14ac:dyDescent="0.25">
      <c r="A12" s="150"/>
      <c r="B12" s="151"/>
      <c r="C12" s="261"/>
      <c r="D12" s="260"/>
      <c r="E12" s="262"/>
      <c r="F12" s="437"/>
      <c r="G12" s="438"/>
    </row>
    <row r="13" spans="1:1024 1027:2046 2049:3071 3074:5119 5122:6144 6147:7166 7169:8192 8195:9214 9217:10239 10242:12287 12290:13312 13315:14334 14337:15360 15363:16368" ht="81.75" customHeight="1" x14ac:dyDescent="0.25">
      <c r="A13" s="557" t="s">
        <v>14</v>
      </c>
      <c r="B13" s="557" t="s">
        <v>17</v>
      </c>
      <c r="C13" s="558" t="s">
        <v>23</v>
      </c>
      <c r="D13" s="558" t="s">
        <v>44</v>
      </c>
      <c r="E13" s="558" t="s">
        <v>18</v>
      </c>
      <c r="F13" s="559" t="s">
        <v>472</v>
      </c>
      <c r="G13" s="560" t="s">
        <v>501</v>
      </c>
      <c r="H13" s="560" t="s">
        <v>19</v>
      </c>
      <c r="I13" s="434"/>
    </row>
    <row r="14" spans="1:1024 1027:2046 2049:3071 3074:5119 5122:6144 6147:7166 7169:8192 8195:9214 9217:10239 10242:12287 12290:13312 13315:14334 14337:15360 15363:16368" s="155" customFormat="1" ht="32.25" customHeight="1" x14ac:dyDescent="0.25">
      <c r="A14" s="153" t="s">
        <v>127</v>
      </c>
      <c r="B14" s="154" t="s">
        <v>128</v>
      </c>
      <c r="C14" s="263">
        <f>C15+C34+C78+C135+C122+C146</f>
        <v>256694.27</v>
      </c>
      <c r="D14" s="264">
        <f>D15+D34+D78+D135+D122+D146</f>
        <v>1934325</v>
      </c>
      <c r="E14" s="264">
        <f>E15+E34+E78+E122+E135+E146+E183</f>
        <v>45630790.040000007</v>
      </c>
      <c r="F14" s="264">
        <f>F15+F34+F78+F122+F135+F146+F183</f>
        <v>15212.3</v>
      </c>
      <c r="G14" s="264">
        <f>G15+G34+G78+G122+G135+G146+G183</f>
        <v>175</v>
      </c>
      <c r="H14" s="264">
        <f>H15+H34+H78+H122+H146+H183+H135</f>
        <v>47837196.610000007</v>
      </c>
      <c r="I14" s="344"/>
    </row>
    <row r="15" spans="1:1024 1027:2046 2049:3071 3074:5119 5122:6144 6147:7166 7169:8192 8195:9214 9217:10239 10242:12287 12290:13312 13315:14334 14337:15360 15363:16368" s="157" customFormat="1" ht="39" customHeight="1" thickBot="1" x14ac:dyDescent="0.3">
      <c r="A15" s="257" t="s">
        <v>129</v>
      </c>
      <c r="B15" s="258" t="s">
        <v>130</v>
      </c>
      <c r="C15" s="555">
        <f>C16+C23+C25+C28+C30</f>
        <v>26180</v>
      </c>
      <c r="D15" s="555">
        <f>D16+D23+D25+D28+D30</f>
        <v>1934150</v>
      </c>
      <c r="E15" s="555">
        <f>E16+E23+E25+E28+E30</f>
        <v>45630790.040000007</v>
      </c>
      <c r="F15" s="555">
        <f>+F16+F23+F30+F25+F28</f>
        <v>0</v>
      </c>
      <c r="G15" s="555">
        <f>G16+G23+G25+G28+G30</f>
        <v>0</v>
      </c>
      <c r="H15" s="555">
        <f>H16+H23+H30+H25</f>
        <v>47591120.040000007</v>
      </c>
      <c r="I15" s="453"/>
      <c r="L15" s="158"/>
      <c r="O15" s="159"/>
      <c r="P15" s="160"/>
      <c r="S15" s="158"/>
      <c r="V15" s="159"/>
      <c r="W15" s="160"/>
      <c r="Z15" s="158"/>
      <c r="AC15" s="159"/>
      <c r="AD15" s="160"/>
      <c r="AG15" s="158"/>
      <c r="AJ15" s="159"/>
      <c r="AK15" s="160"/>
      <c r="AN15" s="158"/>
      <c r="AQ15" s="159"/>
      <c r="AR15" s="160"/>
      <c r="AU15" s="158"/>
      <c r="AX15" s="159"/>
      <c r="AY15" s="160"/>
      <c r="BB15" s="158"/>
      <c r="BE15" s="159"/>
      <c r="BF15" s="160"/>
      <c r="BI15" s="158"/>
      <c r="BL15" s="159"/>
      <c r="BM15" s="160"/>
      <c r="BP15" s="158"/>
      <c r="BS15" s="159"/>
      <c r="BT15" s="160"/>
      <c r="BW15" s="158"/>
      <c r="BZ15" s="159"/>
      <c r="CA15" s="160"/>
      <c r="CD15" s="158"/>
      <c r="CG15" s="159"/>
      <c r="CH15" s="160"/>
      <c r="CK15" s="158"/>
      <c r="CN15" s="159"/>
      <c r="CO15" s="160"/>
      <c r="CR15" s="158"/>
      <c r="CU15" s="159"/>
      <c r="CV15" s="160"/>
      <c r="CY15" s="158"/>
      <c r="DB15" s="159"/>
      <c r="DC15" s="160"/>
      <c r="DF15" s="158"/>
      <c r="DI15" s="159"/>
      <c r="DJ15" s="160"/>
      <c r="DM15" s="158"/>
      <c r="DP15" s="159"/>
      <c r="DQ15" s="160"/>
      <c r="DT15" s="158"/>
      <c r="DW15" s="159"/>
      <c r="DX15" s="160"/>
      <c r="EA15" s="158"/>
      <c r="ED15" s="159"/>
      <c r="EE15" s="160"/>
      <c r="EH15" s="158"/>
      <c r="EK15" s="159"/>
      <c r="EL15" s="160"/>
      <c r="EO15" s="158"/>
      <c r="ER15" s="159"/>
      <c r="ES15" s="160"/>
      <c r="EV15" s="158"/>
      <c r="EY15" s="159"/>
      <c r="EZ15" s="160"/>
      <c r="FC15" s="158"/>
      <c r="FF15" s="159"/>
      <c r="FG15" s="160"/>
      <c r="FJ15" s="158"/>
      <c r="FM15" s="159"/>
      <c r="FN15" s="160"/>
      <c r="FQ15" s="158"/>
      <c r="FT15" s="159"/>
      <c r="FU15" s="160"/>
      <c r="FX15" s="158"/>
      <c r="GA15" s="159"/>
      <c r="GB15" s="160"/>
      <c r="GE15" s="158"/>
      <c r="GH15" s="159"/>
      <c r="GI15" s="160"/>
      <c r="GL15" s="158"/>
      <c r="GO15" s="159"/>
      <c r="GP15" s="160"/>
      <c r="GS15" s="158"/>
      <c r="GV15" s="159"/>
      <c r="GW15" s="160"/>
      <c r="GZ15" s="158"/>
      <c r="HC15" s="159"/>
      <c r="HD15" s="160"/>
      <c r="HG15" s="158"/>
      <c r="HJ15" s="159"/>
      <c r="HK15" s="160"/>
      <c r="HN15" s="158"/>
      <c r="HQ15" s="159"/>
      <c r="HR15" s="160"/>
      <c r="HU15" s="158"/>
      <c r="HX15" s="159"/>
      <c r="HY15" s="160"/>
      <c r="IB15" s="158"/>
      <c r="IE15" s="159"/>
      <c r="IF15" s="160"/>
      <c r="II15" s="158"/>
      <c r="IL15" s="159"/>
      <c r="IM15" s="160"/>
      <c r="IP15" s="158"/>
      <c r="IS15" s="159"/>
      <c r="IT15" s="160"/>
      <c r="IW15" s="158"/>
      <c r="IZ15" s="159"/>
      <c r="JA15" s="160"/>
      <c r="JD15" s="158"/>
      <c r="JG15" s="159"/>
      <c r="JH15" s="160"/>
      <c r="JK15" s="158"/>
      <c r="JN15" s="159"/>
      <c r="JO15" s="160"/>
      <c r="JR15" s="158"/>
      <c r="JU15" s="159"/>
      <c r="JV15" s="160"/>
      <c r="JY15" s="158"/>
      <c r="KB15" s="159"/>
      <c r="KC15" s="160"/>
      <c r="KF15" s="158"/>
      <c r="KI15" s="159"/>
      <c r="KJ15" s="160"/>
      <c r="KM15" s="158"/>
      <c r="KP15" s="159"/>
      <c r="KQ15" s="160"/>
      <c r="KT15" s="158"/>
      <c r="KW15" s="159"/>
      <c r="KX15" s="160"/>
      <c r="LA15" s="158"/>
      <c r="LD15" s="159"/>
      <c r="LE15" s="160"/>
      <c r="LH15" s="158"/>
      <c r="LK15" s="159"/>
      <c r="LL15" s="160"/>
      <c r="LO15" s="158"/>
      <c r="LR15" s="159"/>
      <c r="LS15" s="160"/>
      <c r="LV15" s="158"/>
      <c r="LY15" s="159"/>
      <c r="LZ15" s="160"/>
      <c r="MC15" s="158"/>
      <c r="MF15" s="159"/>
      <c r="MG15" s="160"/>
      <c r="MJ15" s="158"/>
      <c r="MM15" s="159"/>
      <c r="MN15" s="160"/>
      <c r="MQ15" s="158"/>
      <c r="MT15" s="159"/>
      <c r="MU15" s="160"/>
      <c r="MX15" s="158"/>
      <c r="NA15" s="159"/>
      <c r="NB15" s="160"/>
      <c r="NE15" s="158"/>
      <c r="NH15" s="159"/>
      <c r="NI15" s="160"/>
      <c r="NL15" s="158"/>
      <c r="NO15" s="159"/>
      <c r="NP15" s="160"/>
      <c r="NS15" s="158"/>
      <c r="NV15" s="159"/>
      <c r="NW15" s="160"/>
      <c r="NZ15" s="158"/>
      <c r="OC15" s="159"/>
      <c r="OD15" s="160"/>
      <c r="OG15" s="158"/>
      <c r="OJ15" s="159"/>
      <c r="OK15" s="160"/>
      <c r="ON15" s="158"/>
      <c r="OQ15" s="159"/>
      <c r="OR15" s="160"/>
      <c r="OU15" s="158"/>
      <c r="OX15" s="159"/>
      <c r="OY15" s="160"/>
      <c r="PB15" s="158"/>
      <c r="PE15" s="159"/>
      <c r="PF15" s="160"/>
      <c r="PI15" s="158"/>
      <c r="PL15" s="159"/>
      <c r="PM15" s="160"/>
      <c r="PP15" s="158"/>
      <c r="PS15" s="159"/>
      <c r="PT15" s="160"/>
      <c r="PW15" s="158"/>
      <c r="PZ15" s="159"/>
      <c r="QA15" s="160"/>
      <c r="QD15" s="158"/>
      <c r="QG15" s="159"/>
      <c r="QH15" s="160"/>
      <c r="QK15" s="158"/>
      <c r="QN15" s="159"/>
      <c r="QO15" s="160"/>
      <c r="QR15" s="158"/>
      <c r="QU15" s="159"/>
      <c r="QV15" s="160"/>
      <c r="QY15" s="158"/>
      <c r="RB15" s="159"/>
      <c r="RC15" s="160"/>
      <c r="RF15" s="158"/>
      <c r="RI15" s="159"/>
      <c r="RJ15" s="160"/>
      <c r="RM15" s="158"/>
      <c r="RP15" s="159"/>
      <c r="RQ15" s="160"/>
      <c r="RT15" s="158"/>
      <c r="RW15" s="159"/>
      <c r="RX15" s="160"/>
      <c r="SA15" s="158"/>
      <c r="SD15" s="159"/>
      <c r="SE15" s="160"/>
      <c r="SH15" s="158"/>
      <c r="SK15" s="159"/>
      <c r="SL15" s="160"/>
      <c r="SO15" s="158"/>
      <c r="SR15" s="159"/>
      <c r="SS15" s="160"/>
      <c r="SV15" s="158"/>
      <c r="SY15" s="159"/>
      <c r="SZ15" s="160"/>
      <c r="TC15" s="158"/>
      <c r="TF15" s="159"/>
      <c r="TG15" s="160"/>
      <c r="TJ15" s="158"/>
      <c r="TM15" s="159"/>
      <c r="TN15" s="160"/>
      <c r="TQ15" s="158"/>
      <c r="TT15" s="159"/>
      <c r="TU15" s="160"/>
      <c r="TX15" s="158"/>
      <c r="UA15" s="159"/>
      <c r="UB15" s="160"/>
      <c r="UE15" s="158"/>
      <c r="UH15" s="159"/>
      <c r="UI15" s="160"/>
      <c r="UL15" s="158"/>
      <c r="UO15" s="159"/>
      <c r="UP15" s="160"/>
      <c r="US15" s="158"/>
      <c r="UV15" s="159"/>
      <c r="UW15" s="160"/>
      <c r="UZ15" s="158"/>
      <c r="VC15" s="159"/>
      <c r="VD15" s="160"/>
      <c r="VG15" s="158"/>
      <c r="VJ15" s="159"/>
      <c r="VK15" s="160"/>
      <c r="VN15" s="158"/>
      <c r="VQ15" s="159"/>
      <c r="VR15" s="160"/>
      <c r="VU15" s="158"/>
      <c r="VX15" s="159"/>
      <c r="VY15" s="160"/>
      <c r="WB15" s="158"/>
      <c r="WE15" s="159"/>
      <c r="WF15" s="160"/>
      <c r="WI15" s="158"/>
      <c r="WL15" s="159"/>
      <c r="WM15" s="160"/>
      <c r="WP15" s="158"/>
      <c r="WS15" s="159"/>
      <c r="WT15" s="160"/>
      <c r="WW15" s="158"/>
      <c r="WZ15" s="159"/>
      <c r="XA15" s="160"/>
      <c r="XD15" s="158"/>
      <c r="XG15" s="159"/>
      <c r="XH15" s="160"/>
      <c r="XK15" s="158"/>
      <c r="XN15" s="159"/>
      <c r="XO15" s="160"/>
      <c r="XR15" s="158"/>
      <c r="XU15" s="159"/>
      <c r="XV15" s="160"/>
      <c r="XY15" s="158"/>
      <c r="YB15" s="159"/>
      <c r="YC15" s="160"/>
      <c r="YF15" s="158"/>
      <c r="YI15" s="159"/>
      <c r="YJ15" s="160"/>
      <c r="YM15" s="158"/>
      <c r="YP15" s="159"/>
      <c r="YQ15" s="160"/>
      <c r="YT15" s="158"/>
      <c r="YW15" s="159"/>
      <c r="YX15" s="160"/>
      <c r="ZA15" s="158"/>
      <c r="ZD15" s="159"/>
      <c r="ZE15" s="160"/>
      <c r="ZH15" s="158"/>
      <c r="ZK15" s="159"/>
      <c r="ZL15" s="160"/>
      <c r="ZO15" s="158"/>
      <c r="ZR15" s="159"/>
      <c r="ZS15" s="160"/>
      <c r="ZV15" s="158"/>
      <c r="ZY15" s="159"/>
      <c r="ZZ15" s="160"/>
      <c r="AAC15" s="158"/>
      <c r="AAF15" s="159"/>
      <c r="AAG15" s="160"/>
      <c r="AAJ15" s="158"/>
      <c r="AAM15" s="159"/>
      <c r="AAN15" s="160"/>
      <c r="AAQ15" s="158"/>
      <c r="AAT15" s="159"/>
      <c r="AAU15" s="160"/>
      <c r="AAX15" s="158"/>
      <c r="ABA15" s="159"/>
      <c r="ABB15" s="160"/>
      <c r="ABE15" s="158"/>
      <c r="ABH15" s="159"/>
      <c r="ABI15" s="160"/>
      <c r="ABL15" s="158"/>
      <c r="ABO15" s="159"/>
      <c r="ABP15" s="160"/>
      <c r="ABS15" s="158"/>
      <c r="ABV15" s="159"/>
      <c r="ABW15" s="160"/>
      <c r="ABZ15" s="158"/>
      <c r="ACC15" s="159"/>
      <c r="ACD15" s="160"/>
      <c r="ACG15" s="158"/>
      <c r="ACJ15" s="159"/>
      <c r="ACK15" s="160"/>
      <c r="ACN15" s="158"/>
      <c r="ACQ15" s="159"/>
      <c r="ACR15" s="160"/>
      <c r="ACU15" s="158"/>
      <c r="ACX15" s="159"/>
      <c r="ACY15" s="160"/>
      <c r="ADB15" s="158"/>
      <c r="ADE15" s="159"/>
      <c r="ADF15" s="160"/>
      <c r="ADI15" s="158"/>
      <c r="ADL15" s="159"/>
      <c r="ADM15" s="160"/>
      <c r="ADP15" s="158"/>
      <c r="ADS15" s="159"/>
      <c r="ADT15" s="160"/>
      <c r="ADW15" s="158"/>
      <c r="ADZ15" s="159"/>
      <c r="AEA15" s="160"/>
      <c r="AED15" s="158"/>
      <c r="AEG15" s="159"/>
      <c r="AEH15" s="160"/>
      <c r="AEK15" s="158"/>
      <c r="AEN15" s="159"/>
      <c r="AEO15" s="160"/>
      <c r="AER15" s="158"/>
      <c r="AEU15" s="159"/>
      <c r="AEV15" s="160"/>
      <c r="AEY15" s="158"/>
      <c r="AFB15" s="159"/>
      <c r="AFC15" s="160"/>
      <c r="AFF15" s="158"/>
      <c r="AFI15" s="159"/>
      <c r="AFJ15" s="160"/>
      <c r="AFM15" s="158"/>
      <c r="AFP15" s="159"/>
      <c r="AFQ15" s="160"/>
      <c r="AFT15" s="158"/>
      <c r="AFW15" s="159"/>
      <c r="AFX15" s="160"/>
      <c r="AGA15" s="158"/>
      <c r="AGD15" s="159"/>
      <c r="AGE15" s="160"/>
      <c r="AGH15" s="158"/>
      <c r="AGK15" s="159"/>
      <c r="AGL15" s="160"/>
      <c r="AGO15" s="158"/>
      <c r="AGR15" s="159"/>
      <c r="AGS15" s="160"/>
      <c r="AGV15" s="158"/>
      <c r="AGY15" s="159"/>
      <c r="AGZ15" s="160"/>
      <c r="AHC15" s="158"/>
      <c r="AHF15" s="159"/>
      <c r="AHG15" s="160"/>
      <c r="AHJ15" s="158"/>
      <c r="AHM15" s="159"/>
      <c r="AHN15" s="160"/>
      <c r="AHQ15" s="158"/>
      <c r="AHT15" s="159"/>
      <c r="AHU15" s="160"/>
      <c r="AHX15" s="158"/>
      <c r="AIA15" s="159"/>
      <c r="AIB15" s="160"/>
      <c r="AIE15" s="158"/>
      <c r="AIH15" s="159"/>
      <c r="AII15" s="160"/>
      <c r="AIL15" s="158"/>
      <c r="AIO15" s="159"/>
      <c r="AIP15" s="160"/>
      <c r="AIS15" s="158"/>
      <c r="AIV15" s="159"/>
      <c r="AIW15" s="160"/>
      <c r="AIZ15" s="158"/>
      <c r="AJC15" s="159"/>
      <c r="AJD15" s="160"/>
      <c r="AJG15" s="158"/>
      <c r="AJJ15" s="159"/>
      <c r="AJK15" s="160"/>
      <c r="AJN15" s="158"/>
      <c r="AJQ15" s="159"/>
      <c r="AJR15" s="160"/>
      <c r="AJU15" s="158"/>
      <c r="AJX15" s="159"/>
      <c r="AJY15" s="160"/>
      <c r="AKB15" s="158"/>
      <c r="AKE15" s="159"/>
      <c r="AKF15" s="160"/>
      <c r="AKI15" s="158"/>
      <c r="AKL15" s="159"/>
      <c r="AKM15" s="160"/>
      <c r="AKP15" s="158"/>
      <c r="AKS15" s="159"/>
      <c r="AKT15" s="160"/>
      <c r="AKW15" s="158"/>
      <c r="AKZ15" s="159"/>
      <c r="ALA15" s="160"/>
      <c r="ALD15" s="158"/>
      <c r="ALG15" s="159"/>
      <c r="ALH15" s="160"/>
      <c r="ALK15" s="158"/>
      <c r="ALN15" s="159"/>
      <c r="ALO15" s="160"/>
      <c r="ALR15" s="158"/>
      <c r="ALU15" s="159"/>
      <c r="ALV15" s="160"/>
      <c r="ALY15" s="158"/>
      <c r="AMB15" s="159"/>
      <c r="AMC15" s="160"/>
      <c r="AMF15" s="158"/>
      <c r="AMI15" s="159"/>
      <c r="AMJ15" s="160"/>
      <c r="AMM15" s="158"/>
      <c r="AMP15" s="159"/>
      <c r="AMQ15" s="160"/>
      <c r="AMT15" s="158"/>
      <c r="AMW15" s="159"/>
      <c r="AMX15" s="160"/>
      <c r="ANA15" s="158"/>
      <c r="AND15" s="159"/>
      <c r="ANE15" s="160"/>
      <c r="ANH15" s="158"/>
      <c r="ANK15" s="159"/>
      <c r="ANL15" s="160"/>
      <c r="ANO15" s="158"/>
      <c r="ANR15" s="159"/>
      <c r="ANS15" s="160"/>
      <c r="ANV15" s="158"/>
      <c r="ANY15" s="159"/>
      <c r="ANZ15" s="160"/>
      <c r="AOC15" s="158"/>
      <c r="AOF15" s="159"/>
      <c r="AOG15" s="160"/>
      <c r="AOJ15" s="158"/>
      <c r="AOM15" s="159"/>
      <c r="AON15" s="160"/>
      <c r="AOQ15" s="158"/>
      <c r="AOT15" s="159"/>
      <c r="AOU15" s="160"/>
      <c r="AOX15" s="158"/>
      <c r="APA15" s="159"/>
      <c r="APB15" s="160"/>
      <c r="APE15" s="158"/>
      <c r="APH15" s="159"/>
      <c r="API15" s="160"/>
      <c r="APL15" s="158"/>
      <c r="APO15" s="159"/>
      <c r="APP15" s="160"/>
      <c r="APS15" s="158"/>
      <c r="APV15" s="159"/>
      <c r="APW15" s="160"/>
      <c r="APZ15" s="158"/>
      <c r="AQC15" s="159"/>
      <c r="AQD15" s="160"/>
      <c r="AQG15" s="158"/>
      <c r="AQJ15" s="159"/>
      <c r="AQK15" s="160"/>
      <c r="AQN15" s="158"/>
      <c r="AQQ15" s="159"/>
      <c r="AQR15" s="160"/>
      <c r="AQU15" s="158"/>
      <c r="AQX15" s="159"/>
      <c r="AQY15" s="160"/>
      <c r="ARB15" s="158"/>
      <c r="ARE15" s="159"/>
      <c r="ARF15" s="160"/>
      <c r="ARI15" s="158"/>
      <c r="ARL15" s="159"/>
      <c r="ARM15" s="160"/>
      <c r="ARP15" s="158"/>
      <c r="ARS15" s="159"/>
      <c r="ART15" s="160"/>
      <c r="ARW15" s="158"/>
      <c r="ARZ15" s="159"/>
      <c r="ASA15" s="160"/>
      <c r="ASD15" s="158"/>
      <c r="ASG15" s="159"/>
      <c r="ASH15" s="160"/>
      <c r="ASK15" s="158"/>
      <c r="ASN15" s="159"/>
      <c r="ASO15" s="160"/>
      <c r="ASR15" s="158"/>
      <c r="ASU15" s="159"/>
      <c r="ASV15" s="160"/>
      <c r="ASY15" s="158"/>
      <c r="ATB15" s="159"/>
      <c r="ATC15" s="160"/>
      <c r="ATF15" s="158"/>
      <c r="ATI15" s="159"/>
      <c r="ATJ15" s="160"/>
      <c r="ATM15" s="158"/>
      <c r="ATP15" s="159"/>
      <c r="ATQ15" s="160"/>
      <c r="ATT15" s="158"/>
      <c r="ATW15" s="159"/>
      <c r="ATX15" s="160"/>
      <c r="AUA15" s="158"/>
      <c r="AUD15" s="159"/>
      <c r="AUE15" s="160"/>
      <c r="AUH15" s="158"/>
      <c r="AUK15" s="159"/>
      <c r="AUL15" s="160"/>
      <c r="AUO15" s="158"/>
      <c r="AUR15" s="159"/>
      <c r="AUS15" s="160"/>
      <c r="AUV15" s="158"/>
      <c r="AUY15" s="159"/>
      <c r="AUZ15" s="160"/>
      <c r="AVC15" s="158"/>
      <c r="AVF15" s="159"/>
      <c r="AVG15" s="160"/>
      <c r="AVJ15" s="158"/>
      <c r="AVM15" s="159"/>
      <c r="AVN15" s="160"/>
      <c r="AVQ15" s="158"/>
      <c r="AVT15" s="159"/>
      <c r="AVU15" s="160"/>
      <c r="AVX15" s="158"/>
      <c r="AWA15" s="159"/>
      <c r="AWB15" s="160"/>
      <c r="AWE15" s="158"/>
      <c r="AWH15" s="159"/>
      <c r="AWI15" s="160"/>
      <c r="AWL15" s="158"/>
      <c r="AWO15" s="159"/>
      <c r="AWP15" s="160"/>
      <c r="AWS15" s="158"/>
      <c r="AWV15" s="159"/>
      <c r="AWW15" s="160"/>
      <c r="AWZ15" s="158"/>
      <c r="AXC15" s="159"/>
      <c r="AXD15" s="160"/>
      <c r="AXG15" s="158"/>
      <c r="AXJ15" s="159"/>
      <c r="AXK15" s="160"/>
      <c r="AXN15" s="158"/>
      <c r="AXQ15" s="159"/>
      <c r="AXR15" s="160"/>
      <c r="AXU15" s="158"/>
      <c r="AXX15" s="159"/>
      <c r="AXY15" s="160"/>
      <c r="AYB15" s="158"/>
      <c r="AYE15" s="159"/>
      <c r="AYF15" s="160"/>
      <c r="AYI15" s="158"/>
      <c r="AYL15" s="159"/>
      <c r="AYM15" s="160"/>
      <c r="AYP15" s="158"/>
      <c r="AYS15" s="159"/>
      <c r="AYT15" s="160"/>
      <c r="AYW15" s="158"/>
      <c r="AYZ15" s="159"/>
      <c r="AZA15" s="160"/>
      <c r="AZD15" s="158"/>
      <c r="AZG15" s="159"/>
      <c r="AZH15" s="160"/>
      <c r="AZK15" s="158"/>
      <c r="AZN15" s="159"/>
      <c r="AZO15" s="160"/>
      <c r="AZR15" s="158"/>
      <c r="AZU15" s="159"/>
      <c r="AZV15" s="160"/>
      <c r="AZY15" s="158"/>
      <c r="BAB15" s="159"/>
      <c r="BAC15" s="160"/>
      <c r="BAF15" s="158"/>
      <c r="BAI15" s="159"/>
      <c r="BAJ15" s="160"/>
      <c r="BAM15" s="158"/>
      <c r="BAP15" s="159"/>
      <c r="BAQ15" s="160"/>
      <c r="BAT15" s="158"/>
      <c r="BAW15" s="159"/>
      <c r="BAX15" s="160"/>
      <c r="BBA15" s="158"/>
      <c r="BBD15" s="159"/>
      <c r="BBE15" s="160"/>
      <c r="BBH15" s="158"/>
      <c r="BBK15" s="159"/>
      <c r="BBL15" s="160"/>
      <c r="BBO15" s="158"/>
      <c r="BBR15" s="159"/>
      <c r="BBS15" s="160"/>
      <c r="BBV15" s="158"/>
      <c r="BBY15" s="159"/>
      <c r="BBZ15" s="160"/>
      <c r="BCC15" s="158"/>
      <c r="BCF15" s="159"/>
      <c r="BCG15" s="160"/>
      <c r="BCJ15" s="158"/>
      <c r="BCM15" s="159"/>
      <c r="BCN15" s="160"/>
      <c r="BCQ15" s="158"/>
      <c r="BCT15" s="159"/>
      <c r="BCU15" s="160"/>
      <c r="BCX15" s="158"/>
      <c r="BDA15" s="159"/>
      <c r="BDB15" s="160"/>
      <c r="BDE15" s="158"/>
      <c r="BDH15" s="159"/>
      <c r="BDI15" s="160"/>
      <c r="BDL15" s="158"/>
      <c r="BDO15" s="159"/>
      <c r="BDP15" s="160"/>
      <c r="BDS15" s="158"/>
      <c r="BDV15" s="159"/>
      <c r="BDW15" s="160"/>
      <c r="BDZ15" s="158"/>
      <c r="BEC15" s="159"/>
      <c r="BED15" s="160"/>
      <c r="BEG15" s="158"/>
      <c r="BEJ15" s="159"/>
      <c r="BEK15" s="160"/>
      <c r="BEN15" s="158"/>
      <c r="BEQ15" s="159"/>
      <c r="BER15" s="160"/>
      <c r="BEU15" s="158"/>
      <c r="BEX15" s="159"/>
      <c r="BEY15" s="160"/>
      <c r="BFB15" s="158"/>
      <c r="BFE15" s="159"/>
      <c r="BFF15" s="160"/>
      <c r="BFI15" s="158"/>
      <c r="BFL15" s="159"/>
      <c r="BFM15" s="160"/>
      <c r="BFP15" s="158"/>
      <c r="BFS15" s="159"/>
      <c r="BFT15" s="160"/>
      <c r="BFW15" s="158"/>
      <c r="BFZ15" s="159"/>
      <c r="BGA15" s="160"/>
      <c r="BGD15" s="158"/>
      <c r="BGG15" s="159"/>
      <c r="BGH15" s="160"/>
      <c r="BGK15" s="158"/>
      <c r="BGN15" s="159"/>
      <c r="BGO15" s="160"/>
      <c r="BGR15" s="158"/>
      <c r="BGU15" s="159"/>
      <c r="BGV15" s="160"/>
      <c r="BGY15" s="158"/>
      <c r="BHB15" s="159"/>
      <c r="BHC15" s="160"/>
      <c r="BHF15" s="158"/>
      <c r="BHI15" s="159"/>
      <c r="BHJ15" s="160"/>
      <c r="BHM15" s="158"/>
      <c r="BHP15" s="159"/>
      <c r="BHQ15" s="160"/>
      <c r="BHT15" s="158"/>
      <c r="BHW15" s="159"/>
      <c r="BHX15" s="160"/>
      <c r="BIA15" s="158"/>
      <c r="BID15" s="159"/>
      <c r="BIE15" s="160"/>
      <c r="BIH15" s="158"/>
      <c r="BIK15" s="159"/>
      <c r="BIL15" s="160"/>
      <c r="BIO15" s="158"/>
      <c r="BIR15" s="159"/>
      <c r="BIS15" s="160"/>
      <c r="BIV15" s="158"/>
      <c r="BIY15" s="159"/>
      <c r="BIZ15" s="160"/>
      <c r="BJC15" s="158"/>
      <c r="BJF15" s="159"/>
      <c r="BJG15" s="160"/>
      <c r="BJJ15" s="158"/>
      <c r="BJM15" s="159"/>
      <c r="BJN15" s="160"/>
      <c r="BJQ15" s="158"/>
      <c r="BJT15" s="159"/>
      <c r="BJU15" s="160"/>
      <c r="BJX15" s="158"/>
      <c r="BKA15" s="159"/>
      <c r="BKB15" s="160"/>
      <c r="BKE15" s="158"/>
      <c r="BKH15" s="159"/>
      <c r="BKI15" s="160"/>
      <c r="BKL15" s="158"/>
      <c r="BKO15" s="159"/>
      <c r="BKP15" s="160"/>
      <c r="BKS15" s="158"/>
      <c r="BKV15" s="159"/>
      <c r="BKW15" s="160"/>
      <c r="BKZ15" s="158"/>
      <c r="BLC15" s="159"/>
      <c r="BLD15" s="160"/>
      <c r="BLG15" s="158"/>
      <c r="BLJ15" s="159"/>
      <c r="BLK15" s="160"/>
      <c r="BLN15" s="158"/>
      <c r="BLQ15" s="159"/>
      <c r="BLR15" s="160"/>
      <c r="BLU15" s="158"/>
      <c r="BLX15" s="159"/>
      <c r="BLY15" s="160"/>
      <c r="BMB15" s="158"/>
      <c r="BME15" s="159"/>
      <c r="BMF15" s="160"/>
      <c r="BMI15" s="158"/>
      <c r="BML15" s="159"/>
      <c r="BMM15" s="160"/>
      <c r="BMP15" s="158"/>
      <c r="BMS15" s="159"/>
      <c r="BMT15" s="160"/>
      <c r="BMW15" s="158"/>
      <c r="BMZ15" s="159"/>
      <c r="BNA15" s="160"/>
      <c r="BND15" s="158"/>
      <c r="BNG15" s="159"/>
      <c r="BNH15" s="160"/>
      <c r="BNK15" s="158"/>
      <c r="BNN15" s="159"/>
      <c r="BNO15" s="160"/>
      <c r="BNR15" s="158"/>
      <c r="BNU15" s="159"/>
      <c r="BNV15" s="160"/>
      <c r="BNY15" s="158"/>
      <c r="BOB15" s="159"/>
      <c r="BOC15" s="160"/>
      <c r="BOF15" s="158"/>
      <c r="BOI15" s="159"/>
      <c r="BOJ15" s="160"/>
      <c r="BOM15" s="158"/>
      <c r="BOP15" s="159"/>
      <c r="BOQ15" s="160"/>
      <c r="BOT15" s="158"/>
      <c r="BOW15" s="159"/>
      <c r="BOX15" s="160"/>
      <c r="BPA15" s="158"/>
      <c r="BPD15" s="159"/>
      <c r="BPE15" s="160"/>
      <c r="BPH15" s="158"/>
      <c r="BPK15" s="159"/>
      <c r="BPL15" s="160"/>
      <c r="BPO15" s="158"/>
      <c r="BPR15" s="159"/>
      <c r="BPS15" s="160"/>
      <c r="BPV15" s="158"/>
      <c r="BPY15" s="159"/>
      <c r="BPZ15" s="160"/>
      <c r="BQC15" s="158"/>
      <c r="BQF15" s="159"/>
      <c r="BQG15" s="160"/>
      <c r="BQJ15" s="158"/>
      <c r="BQM15" s="159"/>
      <c r="BQN15" s="160"/>
      <c r="BQQ15" s="158"/>
      <c r="BQT15" s="159"/>
      <c r="BQU15" s="160"/>
      <c r="BQX15" s="158"/>
      <c r="BRA15" s="159"/>
      <c r="BRB15" s="160"/>
      <c r="BRE15" s="158"/>
      <c r="BRH15" s="159"/>
      <c r="BRI15" s="160"/>
      <c r="BRL15" s="158"/>
      <c r="BRO15" s="159"/>
      <c r="BRP15" s="160"/>
      <c r="BRS15" s="158"/>
      <c r="BRV15" s="159"/>
      <c r="BRW15" s="160"/>
      <c r="BRZ15" s="158"/>
      <c r="BSC15" s="159"/>
      <c r="BSD15" s="160"/>
      <c r="BSG15" s="158"/>
      <c r="BSJ15" s="159"/>
      <c r="BSK15" s="160"/>
      <c r="BSN15" s="158"/>
      <c r="BSQ15" s="159"/>
      <c r="BSR15" s="160"/>
      <c r="BSU15" s="158"/>
      <c r="BSX15" s="159"/>
      <c r="BSY15" s="160"/>
      <c r="BTB15" s="158"/>
      <c r="BTE15" s="159"/>
      <c r="BTF15" s="160"/>
      <c r="BTI15" s="158"/>
      <c r="BTL15" s="159"/>
      <c r="BTM15" s="160"/>
      <c r="BTP15" s="158"/>
      <c r="BTS15" s="159"/>
      <c r="BTT15" s="160"/>
      <c r="BTW15" s="158"/>
      <c r="BTZ15" s="159"/>
      <c r="BUA15" s="160"/>
      <c r="BUD15" s="158"/>
      <c r="BUG15" s="159"/>
      <c r="BUH15" s="160"/>
      <c r="BUK15" s="158"/>
      <c r="BUN15" s="159"/>
      <c r="BUO15" s="160"/>
      <c r="BUR15" s="158"/>
      <c r="BUU15" s="159"/>
      <c r="BUV15" s="160"/>
      <c r="BUY15" s="158"/>
      <c r="BVB15" s="159"/>
      <c r="BVC15" s="160"/>
      <c r="BVF15" s="158"/>
      <c r="BVI15" s="159"/>
      <c r="BVJ15" s="160"/>
      <c r="BVM15" s="158"/>
      <c r="BVP15" s="159"/>
      <c r="BVQ15" s="160"/>
      <c r="BVT15" s="158"/>
      <c r="BVW15" s="159"/>
      <c r="BVX15" s="160"/>
      <c r="BWA15" s="158"/>
      <c r="BWD15" s="159"/>
      <c r="BWE15" s="160"/>
      <c r="BWH15" s="158"/>
      <c r="BWK15" s="159"/>
      <c r="BWL15" s="160"/>
      <c r="BWO15" s="158"/>
      <c r="BWR15" s="159"/>
      <c r="BWS15" s="160"/>
      <c r="BWV15" s="158"/>
      <c r="BWY15" s="159"/>
      <c r="BWZ15" s="160"/>
      <c r="BXC15" s="158"/>
      <c r="BXF15" s="159"/>
      <c r="BXG15" s="160"/>
      <c r="BXJ15" s="158"/>
      <c r="BXM15" s="159"/>
      <c r="BXN15" s="160"/>
      <c r="BXQ15" s="158"/>
      <c r="BXT15" s="159"/>
      <c r="BXU15" s="160"/>
      <c r="BXX15" s="158"/>
      <c r="BYA15" s="159"/>
      <c r="BYB15" s="160"/>
      <c r="BYE15" s="158"/>
      <c r="BYH15" s="159"/>
      <c r="BYI15" s="160"/>
      <c r="BYL15" s="158"/>
      <c r="BYO15" s="159"/>
      <c r="BYP15" s="160"/>
      <c r="BYS15" s="158"/>
      <c r="BYV15" s="159"/>
      <c r="BYW15" s="160"/>
      <c r="BYZ15" s="158"/>
      <c r="BZC15" s="159"/>
      <c r="BZD15" s="160"/>
      <c r="BZG15" s="158"/>
      <c r="BZJ15" s="159"/>
      <c r="BZK15" s="160"/>
      <c r="BZN15" s="158"/>
      <c r="BZQ15" s="159"/>
      <c r="BZR15" s="160"/>
      <c r="BZU15" s="158"/>
      <c r="BZX15" s="159"/>
      <c r="BZY15" s="160"/>
      <c r="CAB15" s="158"/>
      <c r="CAE15" s="159"/>
      <c r="CAF15" s="160"/>
      <c r="CAI15" s="158"/>
      <c r="CAL15" s="159"/>
      <c r="CAM15" s="160"/>
      <c r="CAP15" s="158"/>
      <c r="CAS15" s="159"/>
      <c r="CAT15" s="160"/>
      <c r="CAW15" s="158"/>
      <c r="CAZ15" s="159"/>
      <c r="CBA15" s="160"/>
      <c r="CBD15" s="158"/>
      <c r="CBG15" s="159"/>
      <c r="CBH15" s="160"/>
      <c r="CBK15" s="158"/>
      <c r="CBN15" s="159"/>
      <c r="CBO15" s="160"/>
      <c r="CBR15" s="158"/>
      <c r="CBU15" s="159"/>
      <c r="CBV15" s="160"/>
      <c r="CBY15" s="158"/>
      <c r="CCB15" s="159"/>
      <c r="CCC15" s="160"/>
      <c r="CCF15" s="158"/>
      <c r="CCI15" s="159"/>
      <c r="CCJ15" s="160"/>
      <c r="CCM15" s="158"/>
      <c r="CCP15" s="159"/>
      <c r="CCQ15" s="160"/>
      <c r="CCT15" s="158"/>
      <c r="CCW15" s="159"/>
      <c r="CCX15" s="160"/>
      <c r="CDA15" s="158"/>
      <c r="CDD15" s="159"/>
      <c r="CDE15" s="160"/>
      <c r="CDH15" s="158"/>
      <c r="CDK15" s="159"/>
      <c r="CDL15" s="160"/>
      <c r="CDO15" s="158"/>
      <c r="CDR15" s="159"/>
      <c r="CDS15" s="160"/>
      <c r="CDV15" s="158"/>
      <c r="CDY15" s="159"/>
      <c r="CDZ15" s="160"/>
      <c r="CEC15" s="158"/>
      <c r="CEF15" s="159"/>
      <c r="CEG15" s="160"/>
      <c r="CEJ15" s="158"/>
      <c r="CEM15" s="159"/>
      <c r="CEN15" s="160"/>
      <c r="CEQ15" s="158"/>
      <c r="CET15" s="159"/>
      <c r="CEU15" s="160"/>
      <c r="CEX15" s="158"/>
      <c r="CFA15" s="159"/>
      <c r="CFB15" s="160"/>
      <c r="CFE15" s="158"/>
      <c r="CFH15" s="159"/>
      <c r="CFI15" s="160"/>
      <c r="CFL15" s="158"/>
      <c r="CFO15" s="159"/>
      <c r="CFP15" s="160"/>
      <c r="CFS15" s="158"/>
      <c r="CFV15" s="159"/>
      <c r="CFW15" s="160"/>
      <c r="CFZ15" s="158"/>
      <c r="CGC15" s="159"/>
      <c r="CGD15" s="160"/>
      <c r="CGG15" s="158"/>
      <c r="CGJ15" s="159"/>
      <c r="CGK15" s="160"/>
      <c r="CGN15" s="158"/>
      <c r="CGQ15" s="159"/>
      <c r="CGR15" s="160"/>
      <c r="CGU15" s="158"/>
      <c r="CGX15" s="159"/>
      <c r="CGY15" s="160"/>
      <c r="CHB15" s="158"/>
      <c r="CHE15" s="159"/>
      <c r="CHF15" s="160"/>
      <c r="CHI15" s="158"/>
      <c r="CHL15" s="159"/>
      <c r="CHM15" s="160"/>
      <c r="CHP15" s="158"/>
      <c r="CHS15" s="159"/>
      <c r="CHT15" s="160"/>
      <c r="CHW15" s="158"/>
      <c r="CHZ15" s="159"/>
      <c r="CIA15" s="160"/>
      <c r="CID15" s="158"/>
      <c r="CIG15" s="159"/>
      <c r="CIH15" s="160"/>
      <c r="CIK15" s="158"/>
      <c r="CIN15" s="159"/>
      <c r="CIO15" s="160"/>
      <c r="CIR15" s="158"/>
      <c r="CIU15" s="159"/>
      <c r="CIV15" s="160"/>
      <c r="CIY15" s="158"/>
      <c r="CJB15" s="159"/>
      <c r="CJC15" s="160"/>
      <c r="CJF15" s="158"/>
      <c r="CJI15" s="159"/>
      <c r="CJJ15" s="160"/>
      <c r="CJM15" s="158"/>
      <c r="CJP15" s="159"/>
      <c r="CJQ15" s="160"/>
      <c r="CJT15" s="158"/>
      <c r="CJW15" s="159"/>
      <c r="CJX15" s="160"/>
      <c r="CKA15" s="158"/>
      <c r="CKD15" s="159"/>
      <c r="CKE15" s="160"/>
      <c r="CKH15" s="158"/>
      <c r="CKK15" s="159"/>
      <c r="CKL15" s="160"/>
      <c r="CKO15" s="158"/>
      <c r="CKR15" s="159"/>
      <c r="CKS15" s="160"/>
      <c r="CKV15" s="158"/>
      <c r="CKY15" s="159"/>
      <c r="CKZ15" s="160"/>
      <c r="CLC15" s="158"/>
      <c r="CLF15" s="159"/>
      <c r="CLG15" s="160"/>
      <c r="CLJ15" s="158"/>
      <c r="CLM15" s="159"/>
      <c r="CLN15" s="160"/>
      <c r="CLQ15" s="158"/>
      <c r="CLT15" s="159"/>
      <c r="CLU15" s="160"/>
      <c r="CLX15" s="158"/>
      <c r="CMA15" s="159"/>
      <c r="CMB15" s="160"/>
      <c r="CME15" s="158"/>
      <c r="CMH15" s="159"/>
      <c r="CMI15" s="160"/>
      <c r="CML15" s="158"/>
      <c r="CMO15" s="159"/>
      <c r="CMP15" s="160"/>
      <c r="CMS15" s="158"/>
      <c r="CMV15" s="159"/>
      <c r="CMW15" s="160"/>
      <c r="CMZ15" s="158"/>
      <c r="CNC15" s="159"/>
      <c r="CND15" s="160"/>
      <c r="CNG15" s="158"/>
      <c r="CNJ15" s="159"/>
      <c r="CNK15" s="160"/>
      <c r="CNN15" s="158"/>
      <c r="CNQ15" s="159"/>
      <c r="CNR15" s="160"/>
      <c r="CNU15" s="158"/>
      <c r="CNX15" s="159"/>
      <c r="CNY15" s="160"/>
      <c r="COB15" s="158"/>
      <c r="COE15" s="159"/>
      <c r="COF15" s="160"/>
      <c r="COI15" s="158"/>
      <c r="COL15" s="159"/>
      <c r="COM15" s="160"/>
      <c r="COP15" s="158"/>
      <c r="COS15" s="159"/>
      <c r="COT15" s="160"/>
      <c r="COW15" s="158"/>
      <c r="COZ15" s="159"/>
      <c r="CPA15" s="160"/>
      <c r="CPD15" s="158"/>
      <c r="CPG15" s="159"/>
      <c r="CPH15" s="160"/>
      <c r="CPK15" s="158"/>
      <c r="CPN15" s="159"/>
      <c r="CPO15" s="160"/>
      <c r="CPR15" s="158"/>
      <c r="CPU15" s="159"/>
      <c r="CPV15" s="160"/>
      <c r="CPY15" s="158"/>
      <c r="CQB15" s="159"/>
      <c r="CQC15" s="160"/>
      <c r="CQF15" s="158"/>
      <c r="CQI15" s="159"/>
      <c r="CQJ15" s="160"/>
      <c r="CQM15" s="158"/>
      <c r="CQP15" s="159"/>
      <c r="CQQ15" s="160"/>
      <c r="CQT15" s="158"/>
      <c r="CQW15" s="159"/>
      <c r="CQX15" s="160"/>
      <c r="CRA15" s="158"/>
      <c r="CRD15" s="159"/>
      <c r="CRE15" s="160"/>
      <c r="CRH15" s="158"/>
      <c r="CRK15" s="159"/>
      <c r="CRL15" s="160"/>
      <c r="CRO15" s="158"/>
      <c r="CRR15" s="159"/>
      <c r="CRS15" s="160"/>
      <c r="CRV15" s="158"/>
      <c r="CRY15" s="159"/>
      <c r="CRZ15" s="160"/>
      <c r="CSC15" s="158"/>
      <c r="CSF15" s="159"/>
      <c r="CSG15" s="160"/>
      <c r="CSJ15" s="158"/>
      <c r="CSM15" s="159"/>
      <c r="CSN15" s="160"/>
      <c r="CSQ15" s="158"/>
      <c r="CST15" s="159"/>
      <c r="CSU15" s="160"/>
      <c r="CSX15" s="158"/>
      <c r="CTA15" s="159"/>
      <c r="CTB15" s="160"/>
      <c r="CTE15" s="158"/>
      <c r="CTH15" s="159"/>
      <c r="CTI15" s="160"/>
      <c r="CTL15" s="158"/>
      <c r="CTO15" s="159"/>
      <c r="CTP15" s="160"/>
      <c r="CTS15" s="158"/>
      <c r="CTV15" s="159"/>
      <c r="CTW15" s="160"/>
      <c r="CTZ15" s="158"/>
      <c r="CUC15" s="159"/>
      <c r="CUD15" s="160"/>
      <c r="CUG15" s="158"/>
      <c r="CUJ15" s="159"/>
      <c r="CUK15" s="160"/>
      <c r="CUN15" s="158"/>
      <c r="CUQ15" s="159"/>
      <c r="CUR15" s="160"/>
      <c r="CUU15" s="158"/>
      <c r="CUX15" s="159"/>
      <c r="CUY15" s="160"/>
      <c r="CVB15" s="158"/>
      <c r="CVE15" s="159"/>
      <c r="CVF15" s="160"/>
      <c r="CVI15" s="158"/>
      <c r="CVL15" s="159"/>
      <c r="CVM15" s="160"/>
      <c r="CVP15" s="158"/>
      <c r="CVS15" s="159"/>
      <c r="CVT15" s="160"/>
      <c r="CVW15" s="158"/>
      <c r="CVZ15" s="159"/>
      <c r="CWA15" s="160"/>
      <c r="CWD15" s="158"/>
      <c r="CWG15" s="159"/>
      <c r="CWH15" s="160"/>
      <c r="CWK15" s="158"/>
      <c r="CWN15" s="159"/>
      <c r="CWO15" s="160"/>
      <c r="CWR15" s="158"/>
      <c r="CWU15" s="159"/>
      <c r="CWV15" s="160"/>
      <c r="CWY15" s="158"/>
      <c r="CXB15" s="159"/>
      <c r="CXC15" s="160"/>
      <c r="CXF15" s="158"/>
      <c r="CXI15" s="159"/>
      <c r="CXJ15" s="160"/>
      <c r="CXM15" s="158"/>
      <c r="CXP15" s="159"/>
      <c r="CXQ15" s="160"/>
      <c r="CXT15" s="158"/>
      <c r="CXW15" s="159"/>
      <c r="CXX15" s="160"/>
      <c r="CYA15" s="158"/>
      <c r="CYD15" s="159"/>
      <c r="CYE15" s="160"/>
      <c r="CYH15" s="158"/>
      <c r="CYK15" s="159"/>
      <c r="CYL15" s="160"/>
      <c r="CYO15" s="158"/>
      <c r="CYR15" s="159"/>
      <c r="CYS15" s="160"/>
      <c r="CYV15" s="158"/>
      <c r="CYY15" s="159"/>
      <c r="CYZ15" s="160"/>
      <c r="CZC15" s="158"/>
      <c r="CZF15" s="159"/>
      <c r="CZG15" s="160"/>
      <c r="CZJ15" s="158"/>
      <c r="CZM15" s="159"/>
      <c r="CZN15" s="160"/>
      <c r="CZQ15" s="158"/>
      <c r="CZT15" s="159"/>
      <c r="CZU15" s="160"/>
      <c r="CZX15" s="158"/>
      <c r="DAA15" s="159"/>
      <c r="DAB15" s="160"/>
      <c r="DAE15" s="158"/>
      <c r="DAH15" s="159"/>
      <c r="DAI15" s="160"/>
      <c r="DAL15" s="158"/>
      <c r="DAO15" s="159"/>
      <c r="DAP15" s="160"/>
      <c r="DAS15" s="158"/>
      <c r="DAV15" s="159"/>
      <c r="DAW15" s="160"/>
      <c r="DAZ15" s="158"/>
      <c r="DBC15" s="159"/>
      <c r="DBD15" s="160"/>
      <c r="DBG15" s="158"/>
      <c r="DBJ15" s="159"/>
      <c r="DBK15" s="160"/>
      <c r="DBN15" s="158"/>
      <c r="DBQ15" s="159"/>
      <c r="DBR15" s="160"/>
      <c r="DBU15" s="158"/>
      <c r="DBX15" s="159"/>
      <c r="DBY15" s="160"/>
      <c r="DCB15" s="158"/>
      <c r="DCE15" s="159"/>
      <c r="DCF15" s="160"/>
      <c r="DCI15" s="158"/>
      <c r="DCL15" s="159"/>
      <c r="DCM15" s="160"/>
      <c r="DCP15" s="158"/>
      <c r="DCS15" s="159"/>
      <c r="DCT15" s="160"/>
      <c r="DCW15" s="158"/>
      <c r="DCZ15" s="159"/>
      <c r="DDA15" s="160"/>
      <c r="DDD15" s="158"/>
      <c r="DDG15" s="159"/>
      <c r="DDH15" s="160"/>
      <c r="DDK15" s="158"/>
      <c r="DDN15" s="159"/>
      <c r="DDO15" s="160"/>
      <c r="DDR15" s="158"/>
      <c r="DDU15" s="159"/>
      <c r="DDV15" s="160"/>
      <c r="DDY15" s="158"/>
      <c r="DEB15" s="159"/>
      <c r="DEC15" s="160"/>
      <c r="DEF15" s="158"/>
      <c r="DEI15" s="159"/>
      <c r="DEJ15" s="160"/>
      <c r="DEM15" s="158"/>
      <c r="DEP15" s="159"/>
      <c r="DEQ15" s="160"/>
      <c r="DET15" s="158"/>
      <c r="DEW15" s="159"/>
      <c r="DEX15" s="160"/>
      <c r="DFA15" s="158"/>
      <c r="DFD15" s="159"/>
      <c r="DFE15" s="160"/>
      <c r="DFH15" s="158"/>
      <c r="DFK15" s="159"/>
      <c r="DFL15" s="160"/>
      <c r="DFO15" s="158"/>
      <c r="DFR15" s="159"/>
      <c r="DFS15" s="160"/>
      <c r="DFV15" s="158"/>
      <c r="DFY15" s="159"/>
      <c r="DFZ15" s="160"/>
      <c r="DGC15" s="158"/>
      <c r="DGF15" s="159"/>
      <c r="DGG15" s="160"/>
      <c r="DGJ15" s="158"/>
      <c r="DGM15" s="159"/>
      <c r="DGN15" s="160"/>
      <c r="DGQ15" s="158"/>
      <c r="DGT15" s="159"/>
      <c r="DGU15" s="160"/>
      <c r="DGX15" s="158"/>
      <c r="DHA15" s="159"/>
      <c r="DHB15" s="160"/>
      <c r="DHE15" s="158"/>
      <c r="DHH15" s="159"/>
      <c r="DHI15" s="160"/>
      <c r="DHL15" s="158"/>
      <c r="DHO15" s="159"/>
      <c r="DHP15" s="160"/>
      <c r="DHS15" s="158"/>
      <c r="DHV15" s="159"/>
      <c r="DHW15" s="160"/>
      <c r="DHZ15" s="158"/>
      <c r="DIC15" s="159"/>
      <c r="DID15" s="160"/>
      <c r="DIG15" s="158"/>
      <c r="DIJ15" s="159"/>
      <c r="DIK15" s="160"/>
      <c r="DIN15" s="158"/>
      <c r="DIQ15" s="159"/>
      <c r="DIR15" s="160"/>
      <c r="DIU15" s="158"/>
      <c r="DIX15" s="159"/>
      <c r="DIY15" s="160"/>
      <c r="DJB15" s="158"/>
      <c r="DJE15" s="159"/>
      <c r="DJF15" s="160"/>
      <c r="DJI15" s="158"/>
      <c r="DJL15" s="159"/>
      <c r="DJM15" s="160"/>
      <c r="DJP15" s="158"/>
      <c r="DJS15" s="159"/>
      <c r="DJT15" s="160"/>
      <c r="DJW15" s="158"/>
      <c r="DJZ15" s="159"/>
      <c r="DKA15" s="160"/>
      <c r="DKD15" s="158"/>
      <c r="DKG15" s="159"/>
      <c r="DKH15" s="160"/>
      <c r="DKK15" s="158"/>
      <c r="DKN15" s="159"/>
      <c r="DKO15" s="160"/>
      <c r="DKR15" s="158"/>
      <c r="DKU15" s="159"/>
      <c r="DKV15" s="160"/>
      <c r="DKY15" s="158"/>
      <c r="DLB15" s="159"/>
      <c r="DLC15" s="160"/>
      <c r="DLF15" s="158"/>
      <c r="DLI15" s="159"/>
      <c r="DLJ15" s="160"/>
      <c r="DLM15" s="158"/>
      <c r="DLP15" s="159"/>
      <c r="DLQ15" s="160"/>
      <c r="DLT15" s="158"/>
      <c r="DLW15" s="159"/>
      <c r="DLX15" s="160"/>
      <c r="DMA15" s="158"/>
      <c r="DMD15" s="159"/>
      <c r="DME15" s="160"/>
      <c r="DMH15" s="158"/>
      <c r="DMK15" s="159"/>
      <c r="DML15" s="160"/>
      <c r="DMO15" s="158"/>
      <c r="DMR15" s="159"/>
      <c r="DMS15" s="160"/>
      <c r="DMV15" s="158"/>
      <c r="DMY15" s="159"/>
      <c r="DMZ15" s="160"/>
      <c r="DNC15" s="158"/>
      <c r="DNF15" s="159"/>
      <c r="DNG15" s="160"/>
      <c r="DNJ15" s="158"/>
      <c r="DNM15" s="159"/>
      <c r="DNN15" s="160"/>
      <c r="DNQ15" s="158"/>
      <c r="DNT15" s="159"/>
      <c r="DNU15" s="160"/>
      <c r="DNX15" s="158"/>
      <c r="DOA15" s="159"/>
      <c r="DOB15" s="160"/>
      <c r="DOE15" s="158"/>
      <c r="DOH15" s="159"/>
      <c r="DOI15" s="160"/>
      <c r="DOL15" s="158"/>
      <c r="DOO15" s="159"/>
      <c r="DOP15" s="160"/>
      <c r="DOS15" s="158"/>
      <c r="DOV15" s="159"/>
      <c r="DOW15" s="160"/>
      <c r="DOZ15" s="158"/>
      <c r="DPC15" s="159"/>
      <c r="DPD15" s="160"/>
      <c r="DPG15" s="158"/>
      <c r="DPJ15" s="159"/>
      <c r="DPK15" s="160"/>
      <c r="DPN15" s="158"/>
      <c r="DPQ15" s="159"/>
      <c r="DPR15" s="160"/>
      <c r="DPU15" s="158"/>
      <c r="DPX15" s="159"/>
      <c r="DPY15" s="160"/>
      <c r="DQB15" s="158"/>
      <c r="DQE15" s="159"/>
      <c r="DQF15" s="160"/>
      <c r="DQI15" s="158"/>
      <c r="DQL15" s="159"/>
      <c r="DQM15" s="160"/>
      <c r="DQP15" s="158"/>
      <c r="DQS15" s="159"/>
      <c r="DQT15" s="160"/>
      <c r="DQW15" s="158"/>
      <c r="DQZ15" s="159"/>
      <c r="DRA15" s="160"/>
      <c r="DRD15" s="158"/>
      <c r="DRG15" s="159"/>
      <c r="DRH15" s="160"/>
      <c r="DRK15" s="158"/>
      <c r="DRN15" s="159"/>
      <c r="DRO15" s="160"/>
      <c r="DRR15" s="158"/>
      <c r="DRU15" s="159"/>
      <c r="DRV15" s="160"/>
      <c r="DRY15" s="158"/>
      <c r="DSB15" s="159"/>
      <c r="DSC15" s="160"/>
      <c r="DSF15" s="158"/>
      <c r="DSI15" s="159"/>
      <c r="DSJ15" s="160"/>
      <c r="DSM15" s="158"/>
      <c r="DSP15" s="159"/>
      <c r="DSQ15" s="160"/>
      <c r="DST15" s="158"/>
      <c r="DSW15" s="159"/>
      <c r="DSX15" s="160"/>
      <c r="DTA15" s="158"/>
      <c r="DTD15" s="159"/>
      <c r="DTE15" s="160"/>
      <c r="DTH15" s="158"/>
      <c r="DTK15" s="159"/>
      <c r="DTL15" s="160"/>
      <c r="DTO15" s="158"/>
      <c r="DTR15" s="159"/>
      <c r="DTS15" s="160"/>
      <c r="DTV15" s="158"/>
      <c r="DTY15" s="159"/>
      <c r="DTZ15" s="160"/>
      <c r="DUC15" s="158"/>
      <c r="DUF15" s="159"/>
      <c r="DUG15" s="160"/>
      <c r="DUJ15" s="158"/>
      <c r="DUM15" s="159"/>
      <c r="DUN15" s="160"/>
      <c r="DUQ15" s="158"/>
      <c r="DUT15" s="159"/>
      <c r="DUU15" s="160"/>
      <c r="DUX15" s="158"/>
      <c r="DVA15" s="159"/>
      <c r="DVB15" s="160"/>
      <c r="DVE15" s="158"/>
      <c r="DVH15" s="159"/>
      <c r="DVI15" s="160"/>
      <c r="DVL15" s="158"/>
      <c r="DVO15" s="159"/>
      <c r="DVP15" s="160"/>
      <c r="DVS15" s="158"/>
      <c r="DVV15" s="159"/>
      <c r="DVW15" s="160"/>
      <c r="DVZ15" s="158"/>
      <c r="DWC15" s="159"/>
      <c r="DWD15" s="160"/>
      <c r="DWG15" s="158"/>
      <c r="DWJ15" s="159"/>
      <c r="DWK15" s="160"/>
      <c r="DWN15" s="158"/>
      <c r="DWQ15" s="159"/>
      <c r="DWR15" s="160"/>
      <c r="DWU15" s="158"/>
      <c r="DWX15" s="159"/>
      <c r="DWY15" s="160"/>
      <c r="DXB15" s="158"/>
      <c r="DXE15" s="159"/>
      <c r="DXF15" s="160"/>
      <c r="DXI15" s="158"/>
      <c r="DXL15" s="159"/>
      <c r="DXM15" s="160"/>
      <c r="DXP15" s="158"/>
      <c r="DXS15" s="159"/>
      <c r="DXT15" s="160"/>
      <c r="DXW15" s="158"/>
      <c r="DXZ15" s="159"/>
      <c r="DYA15" s="160"/>
      <c r="DYD15" s="158"/>
      <c r="DYG15" s="159"/>
      <c r="DYH15" s="160"/>
      <c r="DYK15" s="158"/>
      <c r="DYN15" s="159"/>
      <c r="DYO15" s="160"/>
      <c r="DYR15" s="158"/>
      <c r="DYU15" s="159"/>
      <c r="DYV15" s="160"/>
      <c r="DYY15" s="158"/>
      <c r="DZB15" s="159"/>
      <c r="DZC15" s="160"/>
      <c r="DZF15" s="158"/>
      <c r="DZI15" s="159"/>
      <c r="DZJ15" s="160"/>
      <c r="DZM15" s="158"/>
      <c r="DZP15" s="159"/>
      <c r="DZQ15" s="160"/>
      <c r="DZT15" s="158"/>
      <c r="DZW15" s="159"/>
      <c r="DZX15" s="160"/>
      <c r="EAA15" s="158"/>
      <c r="EAD15" s="159"/>
      <c r="EAE15" s="160"/>
      <c r="EAH15" s="158"/>
      <c r="EAK15" s="159"/>
      <c r="EAL15" s="160"/>
      <c r="EAO15" s="158"/>
      <c r="EAR15" s="159"/>
      <c r="EAS15" s="160"/>
      <c r="EAV15" s="158"/>
      <c r="EAY15" s="159"/>
      <c r="EAZ15" s="160"/>
      <c r="EBC15" s="158"/>
      <c r="EBF15" s="159"/>
      <c r="EBG15" s="160"/>
      <c r="EBJ15" s="158"/>
      <c r="EBM15" s="159"/>
      <c r="EBN15" s="160"/>
      <c r="EBQ15" s="158"/>
      <c r="EBT15" s="159"/>
      <c r="EBU15" s="160"/>
      <c r="EBX15" s="158"/>
      <c r="ECA15" s="159"/>
      <c r="ECB15" s="160"/>
      <c r="ECE15" s="158"/>
      <c r="ECH15" s="159"/>
      <c r="ECI15" s="160"/>
      <c r="ECL15" s="158"/>
      <c r="ECO15" s="159"/>
      <c r="ECP15" s="160"/>
      <c r="ECS15" s="158"/>
      <c r="ECV15" s="159"/>
      <c r="ECW15" s="160"/>
      <c r="ECZ15" s="158"/>
      <c r="EDC15" s="159"/>
      <c r="EDD15" s="160"/>
      <c r="EDG15" s="158"/>
      <c r="EDJ15" s="159"/>
      <c r="EDK15" s="160"/>
      <c r="EDN15" s="158"/>
      <c r="EDQ15" s="159"/>
      <c r="EDR15" s="160"/>
      <c r="EDU15" s="158"/>
      <c r="EDX15" s="159"/>
      <c r="EDY15" s="160"/>
      <c r="EEB15" s="158"/>
      <c r="EEE15" s="159"/>
      <c r="EEF15" s="160"/>
      <c r="EEI15" s="158"/>
      <c r="EEL15" s="159"/>
      <c r="EEM15" s="160"/>
      <c r="EEP15" s="158"/>
      <c r="EES15" s="159"/>
      <c r="EET15" s="160"/>
      <c r="EEW15" s="158"/>
      <c r="EEZ15" s="159"/>
      <c r="EFA15" s="160"/>
      <c r="EFD15" s="158"/>
      <c r="EFG15" s="159"/>
      <c r="EFH15" s="160"/>
      <c r="EFK15" s="158"/>
      <c r="EFN15" s="159"/>
      <c r="EFO15" s="160"/>
      <c r="EFR15" s="158"/>
      <c r="EFU15" s="159"/>
      <c r="EFV15" s="160"/>
      <c r="EFY15" s="158"/>
      <c r="EGB15" s="159"/>
      <c r="EGC15" s="160"/>
      <c r="EGF15" s="158"/>
      <c r="EGI15" s="159"/>
      <c r="EGJ15" s="160"/>
      <c r="EGM15" s="158"/>
      <c r="EGP15" s="159"/>
      <c r="EGQ15" s="160"/>
      <c r="EGT15" s="158"/>
      <c r="EGW15" s="159"/>
      <c r="EGX15" s="160"/>
      <c r="EHA15" s="158"/>
      <c r="EHD15" s="159"/>
      <c r="EHE15" s="160"/>
      <c r="EHH15" s="158"/>
      <c r="EHK15" s="159"/>
      <c r="EHL15" s="160"/>
      <c r="EHO15" s="158"/>
      <c r="EHR15" s="159"/>
      <c r="EHS15" s="160"/>
      <c r="EHV15" s="158"/>
      <c r="EHY15" s="159"/>
      <c r="EHZ15" s="160"/>
      <c r="EIC15" s="158"/>
      <c r="EIF15" s="159"/>
      <c r="EIG15" s="160"/>
      <c r="EIJ15" s="158"/>
      <c r="EIM15" s="159"/>
      <c r="EIN15" s="160"/>
      <c r="EIQ15" s="158"/>
      <c r="EIT15" s="159"/>
      <c r="EIU15" s="160"/>
      <c r="EIX15" s="158"/>
      <c r="EJA15" s="159"/>
      <c r="EJB15" s="160"/>
      <c r="EJE15" s="158"/>
      <c r="EJH15" s="159"/>
      <c r="EJI15" s="160"/>
      <c r="EJL15" s="158"/>
      <c r="EJO15" s="159"/>
      <c r="EJP15" s="160"/>
      <c r="EJS15" s="158"/>
      <c r="EJV15" s="159"/>
      <c r="EJW15" s="160"/>
      <c r="EJZ15" s="158"/>
      <c r="EKC15" s="159"/>
      <c r="EKD15" s="160"/>
      <c r="EKG15" s="158"/>
      <c r="EKJ15" s="159"/>
      <c r="EKK15" s="160"/>
      <c r="EKN15" s="158"/>
      <c r="EKQ15" s="159"/>
      <c r="EKR15" s="160"/>
      <c r="EKU15" s="158"/>
      <c r="EKX15" s="159"/>
      <c r="EKY15" s="160"/>
      <c r="ELB15" s="158"/>
      <c r="ELE15" s="159"/>
      <c r="ELF15" s="160"/>
      <c r="ELI15" s="158"/>
      <c r="ELL15" s="159"/>
      <c r="ELM15" s="160"/>
      <c r="ELP15" s="158"/>
      <c r="ELS15" s="159"/>
      <c r="ELT15" s="160"/>
      <c r="ELW15" s="158"/>
      <c r="ELZ15" s="159"/>
      <c r="EMA15" s="160"/>
      <c r="EMD15" s="158"/>
      <c r="EMG15" s="159"/>
      <c r="EMH15" s="160"/>
      <c r="EMK15" s="158"/>
      <c r="EMN15" s="159"/>
      <c r="EMO15" s="160"/>
      <c r="EMR15" s="158"/>
      <c r="EMU15" s="159"/>
      <c r="EMV15" s="160"/>
      <c r="EMY15" s="158"/>
      <c r="ENB15" s="159"/>
      <c r="ENC15" s="160"/>
      <c r="ENF15" s="158"/>
      <c r="ENI15" s="159"/>
      <c r="ENJ15" s="160"/>
      <c r="ENM15" s="158"/>
      <c r="ENP15" s="159"/>
      <c r="ENQ15" s="160"/>
      <c r="ENT15" s="158"/>
      <c r="ENW15" s="159"/>
      <c r="ENX15" s="160"/>
      <c r="EOA15" s="158"/>
      <c r="EOD15" s="159"/>
      <c r="EOE15" s="160"/>
      <c r="EOH15" s="158"/>
      <c r="EOK15" s="159"/>
      <c r="EOL15" s="160"/>
      <c r="EOO15" s="158"/>
      <c r="EOR15" s="159"/>
      <c r="EOS15" s="160"/>
      <c r="EOV15" s="158"/>
      <c r="EOY15" s="159"/>
      <c r="EOZ15" s="160"/>
      <c r="EPC15" s="158"/>
      <c r="EPF15" s="159"/>
      <c r="EPG15" s="160"/>
      <c r="EPJ15" s="158"/>
      <c r="EPM15" s="159"/>
      <c r="EPN15" s="160"/>
      <c r="EPQ15" s="158"/>
      <c r="EPT15" s="159"/>
      <c r="EPU15" s="160"/>
      <c r="EPX15" s="158"/>
      <c r="EQA15" s="159"/>
      <c r="EQB15" s="160"/>
      <c r="EQE15" s="158"/>
      <c r="EQH15" s="159"/>
      <c r="EQI15" s="160"/>
      <c r="EQL15" s="158"/>
      <c r="EQO15" s="159"/>
      <c r="EQP15" s="160"/>
      <c r="EQS15" s="158"/>
      <c r="EQV15" s="159"/>
      <c r="EQW15" s="160"/>
      <c r="EQZ15" s="158"/>
      <c r="ERC15" s="159"/>
      <c r="ERD15" s="160"/>
      <c r="ERG15" s="158"/>
      <c r="ERJ15" s="159"/>
      <c r="ERK15" s="160"/>
      <c r="ERN15" s="158"/>
      <c r="ERQ15" s="159"/>
      <c r="ERR15" s="160"/>
      <c r="ERU15" s="158"/>
      <c r="ERX15" s="159"/>
      <c r="ERY15" s="160"/>
      <c r="ESB15" s="158"/>
      <c r="ESE15" s="159"/>
      <c r="ESF15" s="160"/>
      <c r="ESI15" s="158"/>
      <c r="ESL15" s="159"/>
      <c r="ESM15" s="160"/>
      <c r="ESP15" s="158"/>
      <c r="ESS15" s="159"/>
      <c r="EST15" s="160"/>
      <c r="ESW15" s="158"/>
      <c r="ESZ15" s="159"/>
      <c r="ETA15" s="160"/>
      <c r="ETD15" s="158"/>
      <c r="ETG15" s="159"/>
      <c r="ETH15" s="160"/>
      <c r="ETK15" s="158"/>
      <c r="ETN15" s="159"/>
      <c r="ETO15" s="160"/>
      <c r="ETR15" s="158"/>
      <c r="ETU15" s="159"/>
      <c r="ETV15" s="160"/>
      <c r="ETY15" s="158"/>
      <c r="EUB15" s="159"/>
      <c r="EUC15" s="160"/>
      <c r="EUF15" s="158"/>
      <c r="EUI15" s="159"/>
      <c r="EUJ15" s="160"/>
      <c r="EUM15" s="158"/>
      <c r="EUP15" s="159"/>
      <c r="EUQ15" s="160"/>
      <c r="EUT15" s="158"/>
      <c r="EUW15" s="159"/>
      <c r="EUX15" s="160"/>
      <c r="EVA15" s="158"/>
      <c r="EVD15" s="159"/>
      <c r="EVE15" s="160"/>
      <c r="EVH15" s="158"/>
      <c r="EVK15" s="159"/>
      <c r="EVL15" s="160"/>
      <c r="EVO15" s="158"/>
      <c r="EVR15" s="159"/>
      <c r="EVS15" s="160"/>
      <c r="EVV15" s="158"/>
      <c r="EVY15" s="159"/>
      <c r="EVZ15" s="160"/>
      <c r="EWC15" s="158"/>
      <c r="EWF15" s="159"/>
      <c r="EWG15" s="160"/>
      <c r="EWJ15" s="158"/>
      <c r="EWM15" s="159"/>
      <c r="EWN15" s="160"/>
      <c r="EWQ15" s="158"/>
      <c r="EWT15" s="159"/>
      <c r="EWU15" s="160"/>
      <c r="EWX15" s="158"/>
      <c r="EXA15" s="159"/>
      <c r="EXB15" s="160"/>
      <c r="EXE15" s="158"/>
      <c r="EXH15" s="159"/>
      <c r="EXI15" s="160"/>
      <c r="EXL15" s="158"/>
      <c r="EXO15" s="159"/>
      <c r="EXP15" s="160"/>
      <c r="EXS15" s="158"/>
      <c r="EXV15" s="159"/>
      <c r="EXW15" s="160"/>
      <c r="EXZ15" s="158"/>
      <c r="EYC15" s="159"/>
      <c r="EYD15" s="160"/>
      <c r="EYG15" s="158"/>
      <c r="EYJ15" s="159"/>
      <c r="EYK15" s="160"/>
      <c r="EYN15" s="158"/>
      <c r="EYQ15" s="159"/>
      <c r="EYR15" s="160"/>
      <c r="EYU15" s="158"/>
      <c r="EYX15" s="159"/>
      <c r="EYY15" s="160"/>
      <c r="EZB15" s="158"/>
      <c r="EZE15" s="159"/>
      <c r="EZF15" s="160"/>
      <c r="EZI15" s="158"/>
      <c r="EZL15" s="159"/>
      <c r="EZM15" s="160"/>
      <c r="EZP15" s="158"/>
      <c r="EZS15" s="159"/>
      <c r="EZT15" s="160"/>
      <c r="EZW15" s="158"/>
      <c r="EZZ15" s="159"/>
      <c r="FAA15" s="160"/>
      <c r="FAD15" s="158"/>
      <c r="FAG15" s="159"/>
      <c r="FAH15" s="160"/>
      <c r="FAK15" s="158"/>
      <c r="FAN15" s="159"/>
      <c r="FAO15" s="160"/>
      <c r="FAR15" s="158"/>
      <c r="FAU15" s="159"/>
      <c r="FAV15" s="160"/>
      <c r="FAY15" s="158"/>
      <c r="FBB15" s="159"/>
      <c r="FBC15" s="160"/>
      <c r="FBF15" s="158"/>
      <c r="FBI15" s="159"/>
      <c r="FBJ15" s="160"/>
      <c r="FBM15" s="158"/>
      <c r="FBP15" s="159"/>
      <c r="FBQ15" s="160"/>
      <c r="FBT15" s="158"/>
      <c r="FBW15" s="159"/>
      <c r="FBX15" s="160"/>
      <c r="FCA15" s="158"/>
      <c r="FCD15" s="159"/>
      <c r="FCE15" s="160"/>
      <c r="FCH15" s="158"/>
      <c r="FCK15" s="159"/>
      <c r="FCL15" s="160"/>
      <c r="FCO15" s="158"/>
      <c r="FCR15" s="159"/>
      <c r="FCS15" s="160"/>
      <c r="FCV15" s="158"/>
      <c r="FCY15" s="159"/>
      <c r="FCZ15" s="160"/>
      <c r="FDC15" s="158"/>
      <c r="FDF15" s="159"/>
      <c r="FDG15" s="160"/>
      <c r="FDJ15" s="158"/>
      <c r="FDM15" s="159"/>
      <c r="FDN15" s="160"/>
      <c r="FDQ15" s="158"/>
      <c r="FDT15" s="159"/>
      <c r="FDU15" s="160"/>
      <c r="FDX15" s="158"/>
      <c r="FEA15" s="159"/>
      <c r="FEB15" s="160"/>
      <c r="FEE15" s="158"/>
      <c r="FEH15" s="159"/>
      <c r="FEI15" s="160"/>
      <c r="FEL15" s="158"/>
      <c r="FEO15" s="159"/>
      <c r="FEP15" s="160"/>
      <c r="FES15" s="158"/>
      <c r="FEV15" s="159"/>
      <c r="FEW15" s="160"/>
      <c r="FEZ15" s="158"/>
      <c r="FFC15" s="159"/>
      <c r="FFD15" s="160"/>
      <c r="FFG15" s="158"/>
      <c r="FFJ15" s="159"/>
      <c r="FFK15" s="160"/>
      <c r="FFN15" s="158"/>
      <c r="FFQ15" s="159"/>
      <c r="FFR15" s="160"/>
      <c r="FFU15" s="158"/>
      <c r="FFX15" s="159"/>
      <c r="FFY15" s="160"/>
      <c r="FGB15" s="158"/>
      <c r="FGE15" s="159"/>
      <c r="FGF15" s="160"/>
      <c r="FGI15" s="158"/>
      <c r="FGL15" s="159"/>
      <c r="FGM15" s="160"/>
      <c r="FGP15" s="158"/>
      <c r="FGS15" s="159"/>
      <c r="FGT15" s="160"/>
      <c r="FGW15" s="158"/>
      <c r="FGZ15" s="159"/>
      <c r="FHA15" s="160"/>
      <c r="FHD15" s="158"/>
      <c r="FHG15" s="159"/>
      <c r="FHH15" s="160"/>
      <c r="FHK15" s="158"/>
      <c r="FHN15" s="159"/>
      <c r="FHO15" s="160"/>
      <c r="FHR15" s="158"/>
      <c r="FHU15" s="159"/>
      <c r="FHV15" s="160"/>
      <c r="FHY15" s="158"/>
      <c r="FIB15" s="159"/>
      <c r="FIC15" s="160"/>
      <c r="FIF15" s="158"/>
      <c r="FII15" s="159"/>
      <c r="FIJ15" s="160"/>
      <c r="FIM15" s="158"/>
      <c r="FIP15" s="159"/>
      <c r="FIQ15" s="160"/>
      <c r="FIT15" s="158"/>
      <c r="FIW15" s="159"/>
      <c r="FIX15" s="160"/>
      <c r="FJA15" s="158"/>
      <c r="FJD15" s="159"/>
      <c r="FJE15" s="160"/>
      <c r="FJH15" s="158"/>
      <c r="FJK15" s="159"/>
      <c r="FJL15" s="160"/>
      <c r="FJO15" s="158"/>
      <c r="FJR15" s="159"/>
      <c r="FJS15" s="160"/>
      <c r="FJV15" s="158"/>
      <c r="FJY15" s="159"/>
      <c r="FJZ15" s="160"/>
      <c r="FKC15" s="158"/>
      <c r="FKF15" s="159"/>
      <c r="FKG15" s="160"/>
      <c r="FKJ15" s="158"/>
      <c r="FKM15" s="159"/>
      <c r="FKN15" s="160"/>
      <c r="FKQ15" s="158"/>
      <c r="FKT15" s="159"/>
      <c r="FKU15" s="160"/>
      <c r="FKX15" s="158"/>
      <c r="FLA15" s="159"/>
      <c r="FLB15" s="160"/>
      <c r="FLE15" s="158"/>
      <c r="FLH15" s="159"/>
      <c r="FLI15" s="160"/>
      <c r="FLL15" s="158"/>
      <c r="FLO15" s="159"/>
      <c r="FLP15" s="160"/>
      <c r="FLS15" s="158"/>
      <c r="FLV15" s="159"/>
      <c r="FLW15" s="160"/>
      <c r="FLZ15" s="158"/>
      <c r="FMC15" s="159"/>
      <c r="FMD15" s="160"/>
      <c r="FMG15" s="158"/>
      <c r="FMJ15" s="159"/>
      <c r="FMK15" s="160"/>
      <c r="FMN15" s="158"/>
      <c r="FMQ15" s="159"/>
      <c r="FMR15" s="160"/>
      <c r="FMU15" s="158"/>
      <c r="FMX15" s="159"/>
      <c r="FMY15" s="160"/>
      <c r="FNB15" s="158"/>
      <c r="FNE15" s="159"/>
      <c r="FNF15" s="160"/>
      <c r="FNI15" s="158"/>
      <c r="FNL15" s="159"/>
      <c r="FNM15" s="160"/>
      <c r="FNP15" s="158"/>
      <c r="FNS15" s="159"/>
      <c r="FNT15" s="160"/>
      <c r="FNW15" s="158"/>
      <c r="FNZ15" s="159"/>
      <c r="FOA15" s="160"/>
      <c r="FOD15" s="158"/>
      <c r="FOG15" s="159"/>
      <c r="FOH15" s="160"/>
      <c r="FOK15" s="158"/>
      <c r="FON15" s="159"/>
      <c r="FOO15" s="160"/>
      <c r="FOR15" s="158"/>
      <c r="FOU15" s="159"/>
      <c r="FOV15" s="160"/>
      <c r="FOY15" s="158"/>
      <c r="FPB15" s="159"/>
      <c r="FPC15" s="160"/>
      <c r="FPF15" s="158"/>
      <c r="FPI15" s="159"/>
      <c r="FPJ15" s="160"/>
      <c r="FPM15" s="158"/>
      <c r="FPP15" s="159"/>
      <c r="FPQ15" s="160"/>
      <c r="FPT15" s="158"/>
      <c r="FPW15" s="159"/>
      <c r="FPX15" s="160"/>
      <c r="FQA15" s="158"/>
      <c r="FQD15" s="159"/>
      <c r="FQE15" s="160"/>
      <c r="FQH15" s="158"/>
      <c r="FQK15" s="159"/>
      <c r="FQL15" s="160"/>
      <c r="FQO15" s="158"/>
      <c r="FQR15" s="159"/>
      <c r="FQS15" s="160"/>
      <c r="FQV15" s="158"/>
      <c r="FQY15" s="159"/>
      <c r="FQZ15" s="160"/>
      <c r="FRC15" s="158"/>
      <c r="FRF15" s="159"/>
      <c r="FRG15" s="160"/>
      <c r="FRJ15" s="158"/>
      <c r="FRM15" s="159"/>
      <c r="FRN15" s="160"/>
      <c r="FRQ15" s="158"/>
      <c r="FRT15" s="159"/>
      <c r="FRU15" s="160"/>
      <c r="FRX15" s="158"/>
      <c r="FSA15" s="159"/>
      <c r="FSB15" s="160"/>
      <c r="FSE15" s="158"/>
      <c r="FSH15" s="159"/>
      <c r="FSI15" s="160"/>
      <c r="FSL15" s="158"/>
      <c r="FSO15" s="159"/>
      <c r="FSP15" s="160"/>
      <c r="FSS15" s="158"/>
      <c r="FSV15" s="159"/>
      <c r="FSW15" s="160"/>
      <c r="FSZ15" s="158"/>
      <c r="FTC15" s="159"/>
      <c r="FTD15" s="160"/>
      <c r="FTG15" s="158"/>
      <c r="FTJ15" s="159"/>
      <c r="FTK15" s="160"/>
      <c r="FTN15" s="158"/>
      <c r="FTQ15" s="159"/>
      <c r="FTR15" s="160"/>
      <c r="FTU15" s="158"/>
      <c r="FTX15" s="159"/>
      <c r="FTY15" s="160"/>
      <c r="FUB15" s="158"/>
      <c r="FUE15" s="159"/>
      <c r="FUF15" s="160"/>
      <c r="FUI15" s="158"/>
      <c r="FUL15" s="159"/>
      <c r="FUM15" s="160"/>
      <c r="FUP15" s="158"/>
      <c r="FUS15" s="159"/>
      <c r="FUT15" s="160"/>
      <c r="FUW15" s="158"/>
      <c r="FUZ15" s="159"/>
      <c r="FVA15" s="160"/>
      <c r="FVD15" s="158"/>
      <c r="FVG15" s="159"/>
      <c r="FVH15" s="160"/>
      <c r="FVK15" s="158"/>
      <c r="FVN15" s="159"/>
      <c r="FVO15" s="160"/>
      <c r="FVR15" s="158"/>
      <c r="FVU15" s="159"/>
      <c r="FVV15" s="160"/>
      <c r="FVY15" s="158"/>
      <c r="FWB15" s="159"/>
      <c r="FWC15" s="160"/>
      <c r="FWF15" s="158"/>
      <c r="FWI15" s="159"/>
      <c r="FWJ15" s="160"/>
      <c r="FWM15" s="158"/>
      <c r="FWP15" s="159"/>
      <c r="FWQ15" s="160"/>
      <c r="FWT15" s="158"/>
      <c r="FWW15" s="159"/>
      <c r="FWX15" s="160"/>
      <c r="FXA15" s="158"/>
      <c r="FXD15" s="159"/>
      <c r="FXE15" s="160"/>
      <c r="FXH15" s="158"/>
      <c r="FXK15" s="159"/>
      <c r="FXL15" s="160"/>
      <c r="FXO15" s="158"/>
      <c r="FXR15" s="159"/>
      <c r="FXS15" s="160"/>
      <c r="FXV15" s="158"/>
      <c r="FXY15" s="159"/>
      <c r="FXZ15" s="160"/>
      <c r="FYC15" s="158"/>
      <c r="FYF15" s="159"/>
      <c r="FYG15" s="160"/>
      <c r="FYJ15" s="158"/>
      <c r="FYM15" s="159"/>
      <c r="FYN15" s="160"/>
      <c r="FYQ15" s="158"/>
      <c r="FYT15" s="159"/>
      <c r="FYU15" s="160"/>
      <c r="FYX15" s="158"/>
      <c r="FZA15" s="159"/>
      <c r="FZB15" s="160"/>
      <c r="FZE15" s="158"/>
      <c r="FZH15" s="159"/>
      <c r="FZI15" s="160"/>
      <c r="FZL15" s="158"/>
      <c r="FZO15" s="159"/>
      <c r="FZP15" s="160"/>
      <c r="FZS15" s="158"/>
      <c r="FZV15" s="159"/>
      <c r="FZW15" s="160"/>
      <c r="FZZ15" s="158"/>
      <c r="GAC15" s="159"/>
      <c r="GAD15" s="160"/>
      <c r="GAG15" s="158"/>
      <c r="GAJ15" s="159"/>
      <c r="GAK15" s="160"/>
      <c r="GAN15" s="158"/>
      <c r="GAQ15" s="159"/>
      <c r="GAR15" s="160"/>
      <c r="GAU15" s="158"/>
      <c r="GAX15" s="159"/>
      <c r="GAY15" s="160"/>
      <c r="GBB15" s="158"/>
      <c r="GBE15" s="159"/>
      <c r="GBF15" s="160"/>
      <c r="GBI15" s="158"/>
      <c r="GBL15" s="159"/>
      <c r="GBM15" s="160"/>
      <c r="GBP15" s="158"/>
      <c r="GBS15" s="159"/>
      <c r="GBT15" s="160"/>
      <c r="GBW15" s="158"/>
      <c r="GBZ15" s="159"/>
      <c r="GCA15" s="160"/>
      <c r="GCD15" s="158"/>
      <c r="GCG15" s="159"/>
      <c r="GCH15" s="160"/>
      <c r="GCK15" s="158"/>
      <c r="GCN15" s="159"/>
      <c r="GCO15" s="160"/>
      <c r="GCR15" s="158"/>
      <c r="GCU15" s="159"/>
      <c r="GCV15" s="160"/>
      <c r="GCY15" s="158"/>
      <c r="GDB15" s="159"/>
      <c r="GDC15" s="160"/>
      <c r="GDF15" s="158"/>
      <c r="GDI15" s="159"/>
      <c r="GDJ15" s="160"/>
      <c r="GDM15" s="158"/>
      <c r="GDP15" s="159"/>
      <c r="GDQ15" s="160"/>
      <c r="GDT15" s="158"/>
      <c r="GDW15" s="159"/>
      <c r="GDX15" s="160"/>
      <c r="GEA15" s="158"/>
      <c r="GED15" s="159"/>
      <c r="GEE15" s="160"/>
      <c r="GEH15" s="158"/>
      <c r="GEK15" s="159"/>
      <c r="GEL15" s="160"/>
      <c r="GEO15" s="158"/>
      <c r="GER15" s="159"/>
      <c r="GES15" s="160"/>
      <c r="GEV15" s="158"/>
      <c r="GEY15" s="159"/>
      <c r="GEZ15" s="160"/>
      <c r="GFC15" s="158"/>
      <c r="GFF15" s="159"/>
      <c r="GFG15" s="160"/>
      <c r="GFJ15" s="158"/>
      <c r="GFM15" s="159"/>
      <c r="GFN15" s="160"/>
      <c r="GFQ15" s="158"/>
      <c r="GFT15" s="159"/>
      <c r="GFU15" s="160"/>
      <c r="GFX15" s="158"/>
      <c r="GGA15" s="159"/>
      <c r="GGB15" s="160"/>
      <c r="GGE15" s="158"/>
      <c r="GGH15" s="159"/>
      <c r="GGI15" s="160"/>
      <c r="GGL15" s="158"/>
      <c r="GGO15" s="159"/>
      <c r="GGP15" s="160"/>
      <c r="GGS15" s="158"/>
      <c r="GGV15" s="159"/>
      <c r="GGW15" s="160"/>
      <c r="GGZ15" s="158"/>
      <c r="GHC15" s="159"/>
      <c r="GHD15" s="160"/>
      <c r="GHG15" s="158"/>
      <c r="GHJ15" s="159"/>
      <c r="GHK15" s="160"/>
      <c r="GHN15" s="158"/>
      <c r="GHQ15" s="159"/>
      <c r="GHR15" s="160"/>
      <c r="GHU15" s="158"/>
      <c r="GHX15" s="159"/>
      <c r="GHY15" s="160"/>
      <c r="GIB15" s="158"/>
      <c r="GIE15" s="159"/>
      <c r="GIF15" s="160"/>
      <c r="GII15" s="158"/>
      <c r="GIL15" s="159"/>
      <c r="GIM15" s="160"/>
      <c r="GIP15" s="158"/>
      <c r="GIS15" s="159"/>
      <c r="GIT15" s="160"/>
      <c r="GIW15" s="158"/>
      <c r="GIZ15" s="159"/>
      <c r="GJA15" s="160"/>
      <c r="GJD15" s="158"/>
      <c r="GJG15" s="159"/>
      <c r="GJH15" s="160"/>
      <c r="GJK15" s="158"/>
      <c r="GJN15" s="159"/>
      <c r="GJO15" s="160"/>
      <c r="GJR15" s="158"/>
      <c r="GJU15" s="159"/>
      <c r="GJV15" s="160"/>
      <c r="GJY15" s="158"/>
      <c r="GKB15" s="159"/>
      <c r="GKC15" s="160"/>
      <c r="GKF15" s="158"/>
      <c r="GKI15" s="159"/>
      <c r="GKJ15" s="160"/>
      <c r="GKM15" s="158"/>
      <c r="GKP15" s="159"/>
      <c r="GKQ15" s="160"/>
      <c r="GKT15" s="158"/>
      <c r="GKW15" s="159"/>
      <c r="GKX15" s="160"/>
      <c r="GLA15" s="158"/>
      <c r="GLD15" s="159"/>
      <c r="GLE15" s="160"/>
      <c r="GLH15" s="158"/>
      <c r="GLK15" s="159"/>
      <c r="GLL15" s="160"/>
      <c r="GLO15" s="158"/>
      <c r="GLR15" s="159"/>
      <c r="GLS15" s="160"/>
      <c r="GLV15" s="158"/>
      <c r="GLY15" s="159"/>
      <c r="GLZ15" s="160"/>
      <c r="GMC15" s="158"/>
      <c r="GMF15" s="159"/>
      <c r="GMG15" s="160"/>
      <c r="GMJ15" s="158"/>
      <c r="GMM15" s="159"/>
      <c r="GMN15" s="160"/>
      <c r="GMQ15" s="158"/>
      <c r="GMT15" s="159"/>
      <c r="GMU15" s="160"/>
      <c r="GMX15" s="158"/>
      <c r="GNA15" s="159"/>
      <c r="GNB15" s="160"/>
      <c r="GNE15" s="158"/>
      <c r="GNH15" s="159"/>
      <c r="GNI15" s="160"/>
      <c r="GNL15" s="158"/>
      <c r="GNO15" s="159"/>
      <c r="GNP15" s="160"/>
      <c r="GNS15" s="158"/>
      <c r="GNV15" s="159"/>
      <c r="GNW15" s="160"/>
      <c r="GNZ15" s="158"/>
      <c r="GOC15" s="159"/>
      <c r="GOD15" s="160"/>
      <c r="GOG15" s="158"/>
      <c r="GOJ15" s="159"/>
      <c r="GOK15" s="160"/>
      <c r="GON15" s="158"/>
      <c r="GOQ15" s="159"/>
      <c r="GOR15" s="160"/>
      <c r="GOU15" s="158"/>
      <c r="GOX15" s="159"/>
      <c r="GOY15" s="160"/>
      <c r="GPB15" s="158"/>
      <c r="GPE15" s="159"/>
      <c r="GPF15" s="160"/>
      <c r="GPI15" s="158"/>
      <c r="GPL15" s="159"/>
      <c r="GPM15" s="160"/>
      <c r="GPP15" s="158"/>
      <c r="GPS15" s="159"/>
      <c r="GPT15" s="160"/>
      <c r="GPW15" s="158"/>
      <c r="GPZ15" s="159"/>
      <c r="GQA15" s="160"/>
      <c r="GQD15" s="158"/>
      <c r="GQG15" s="159"/>
      <c r="GQH15" s="160"/>
      <c r="GQK15" s="158"/>
      <c r="GQN15" s="159"/>
      <c r="GQO15" s="160"/>
      <c r="GQR15" s="158"/>
      <c r="GQU15" s="159"/>
      <c r="GQV15" s="160"/>
      <c r="GQY15" s="158"/>
      <c r="GRB15" s="159"/>
      <c r="GRC15" s="160"/>
      <c r="GRF15" s="158"/>
      <c r="GRI15" s="159"/>
      <c r="GRJ15" s="160"/>
      <c r="GRM15" s="158"/>
      <c r="GRP15" s="159"/>
      <c r="GRQ15" s="160"/>
      <c r="GRT15" s="158"/>
      <c r="GRW15" s="159"/>
      <c r="GRX15" s="160"/>
      <c r="GSA15" s="158"/>
      <c r="GSD15" s="159"/>
      <c r="GSE15" s="160"/>
      <c r="GSH15" s="158"/>
      <c r="GSK15" s="159"/>
      <c r="GSL15" s="160"/>
      <c r="GSO15" s="158"/>
      <c r="GSR15" s="159"/>
      <c r="GSS15" s="160"/>
      <c r="GSV15" s="158"/>
      <c r="GSY15" s="159"/>
      <c r="GSZ15" s="160"/>
      <c r="GTC15" s="158"/>
      <c r="GTF15" s="159"/>
      <c r="GTG15" s="160"/>
      <c r="GTJ15" s="158"/>
      <c r="GTM15" s="159"/>
      <c r="GTN15" s="160"/>
      <c r="GTQ15" s="158"/>
      <c r="GTT15" s="159"/>
      <c r="GTU15" s="160"/>
      <c r="GTX15" s="158"/>
      <c r="GUA15" s="159"/>
      <c r="GUB15" s="160"/>
      <c r="GUE15" s="158"/>
      <c r="GUH15" s="159"/>
      <c r="GUI15" s="160"/>
      <c r="GUL15" s="158"/>
      <c r="GUO15" s="159"/>
      <c r="GUP15" s="160"/>
      <c r="GUS15" s="158"/>
      <c r="GUV15" s="159"/>
      <c r="GUW15" s="160"/>
      <c r="GUZ15" s="158"/>
      <c r="GVC15" s="159"/>
      <c r="GVD15" s="160"/>
      <c r="GVG15" s="158"/>
      <c r="GVJ15" s="159"/>
      <c r="GVK15" s="160"/>
      <c r="GVN15" s="158"/>
      <c r="GVQ15" s="159"/>
      <c r="GVR15" s="160"/>
      <c r="GVU15" s="158"/>
      <c r="GVX15" s="159"/>
      <c r="GVY15" s="160"/>
      <c r="GWB15" s="158"/>
      <c r="GWE15" s="159"/>
      <c r="GWF15" s="160"/>
      <c r="GWI15" s="158"/>
      <c r="GWL15" s="159"/>
      <c r="GWM15" s="160"/>
      <c r="GWP15" s="158"/>
      <c r="GWS15" s="159"/>
      <c r="GWT15" s="160"/>
      <c r="GWW15" s="158"/>
      <c r="GWZ15" s="159"/>
      <c r="GXA15" s="160"/>
      <c r="GXD15" s="158"/>
      <c r="GXG15" s="159"/>
      <c r="GXH15" s="160"/>
      <c r="GXK15" s="158"/>
      <c r="GXN15" s="159"/>
      <c r="GXO15" s="160"/>
      <c r="GXR15" s="158"/>
      <c r="GXU15" s="159"/>
      <c r="GXV15" s="160"/>
      <c r="GXY15" s="158"/>
      <c r="GYB15" s="159"/>
      <c r="GYC15" s="160"/>
      <c r="GYF15" s="158"/>
      <c r="GYI15" s="159"/>
      <c r="GYJ15" s="160"/>
      <c r="GYM15" s="158"/>
      <c r="GYP15" s="159"/>
      <c r="GYQ15" s="160"/>
      <c r="GYT15" s="158"/>
      <c r="GYW15" s="159"/>
      <c r="GYX15" s="160"/>
      <c r="GZA15" s="158"/>
      <c r="GZD15" s="159"/>
      <c r="GZE15" s="160"/>
      <c r="GZH15" s="158"/>
      <c r="GZK15" s="159"/>
      <c r="GZL15" s="160"/>
      <c r="GZO15" s="158"/>
      <c r="GZR15" s="159"/>
      <c r="GZS15" s="160"/>
      <c r="GZV15" s="158"/>
      <c r="GZY15" s="159"/>
      <c r="GZZ15" s="160"/>
      <c r="HAC15" s="158"/>
      <c r="HAF15" s="159"/>
      <c r="HAG15" s="160"/>
      <c r="HAJ15" s="158"/>
      <c r="HAM15" s="159"/>
      <c r="HAN15" s="160"/>
      <c r="HAQ15" s="158"/>
      <c r="HAT15" s="159"/>
      <c r="HAU15" s="160"/>
      <c r="HAX15" s="158"/>
      <c r="HBA15" s="159"/>
      <c r="HBB15" s="160"/>
      <c r="HBE15" s="158"/>
      <c r="HBH15" s="159"/>
      <c r="HBI15" s="160"/>
      <c r="HBL15" s="158"/>
      <c r="HBO15" s="159"/>
      <c r="HBP15" s="160"/>
      <c r="HBS15" s="158"/>
      <c r="HBV15" s="159"/>
      <c r="HBW15" s="160"/>
      <c r="HBZ15" s="158"/>
      <c r="HCC15" s="159"/>
      <c r="HCD15" s="160"/>
      <c r="HCG15" s="158"/>
      <c r="HCJ15" s="159"/>
      <c r="HCK15" s="160"/>
      <c r="HCN15" s="158"/>
      <c r="HCQ15" s="159"/>
      <c r="HCR15" s="160"/>
      <c r="HCU15" s="158"/>
      <c r="HCX15" s="159"/>
      <c r="HCY15" s="160"/>
      <c r="HDB15" s="158"/>
      <c r="HDE15" s="159"/>
      <c r="HDF15" s="160"/>
      <c r="HDI15" s="158"/>
      <c r="HDL15" s="159"/>
      <c r="HDM15" s="160"/>
      <c r="HDP15" s="158"/>
      <c r="HDS15" s="159"/>
      <c r="HDT15" s="160"/>
      <c r="HDW15" s="158"/>
      <c r="HDZ15" s="159"/>
      <c r="HEA15" s="160"/>
      <c r="HED15" s="158"/>
      <c r="HEG15" s="159"/>
      <c r="HEH15" s="160"/>
      <c r="HEK15" s="158"/>
      <c r="HEN15" s="159"/>
      <c r="HEO15" s="160"/>
      <c r="HER15" s="158"/>
      <c r="HEU15" s="159"/>
      <c r="HEV15" s="160"/>
      <c r="HEY15" s="158"/>
      <c r="HFB15" s="159"/>
      <c r="HFC15" s="160"/>
      <c r="HFF15" s="158"/>
      <c r="HFI15" s="159"/>
      <c r="HFJ15" s="160"/>
      <c r="HFM15" s="158"/>
      <c r="HFP15" s="159"/>
      <c r="HFQ15" s="160"/>
      <c r="HFT15" s="158"/>
      <c r="HFW15" s="159"/>
      <c r="HFX15" s="160"/>
      <c r="HGA15" s="158"/>
      <c r="HGD15" s="159"/>
      <c r="HGE15" s="160"/>
      <c r="HGH15" s="158"/>
      <c r="HGK15" s="159"/>
      <c r="HGL15" s="160"/>
      <c r="HGO15" s="158"/>
      <c r="HGR15" s="159"/>
      <c r="HGS15" s="160"/>
      <c r="HGV15" s="158"/>
      <c r="HGY15" s="159"/>
      <c r="HGZ15" s="160"/>
      <c r="HHC15" s="158"/>
      <c r="HHF15" s="159"/>
      <c r="HHG15" s="160"/>
      <c r="HHJ15" s="158"/>
      <c r="HHM15" s="159"/>
      <c r="HHN15" s="160"/>
      <c r="HHQ15" s="158"/>
      <c r="HHT15" s="159"/>
      <c r="HHU15" s="160"/>
      <c r="HHX15" s="158"/>
      <c r="HIA15" s="159"/>
      <c r="HIB15" s="160"/>
      <c r="HIE15" s="158"/>
      <c r="HIH15" s="159"/>
      <c r="HII15" s="160"/>
      <c r="HIL15" s="158"/>
      <c r="HIO15" s="159"/>
      <c r="HIP15" s="160"/>
      <c r="HIS15" s="158"/>
      <c r="HIV15" s="159"/>
      <c r="HIW15" s="160"/>
      <c r="HIZ15" s="158"/>
      <c r="HJC15" s="159"/>
      <c r="HJD15" s="160"/>
      <c r="HJG15" s="158"/>
      <c r="HJJ15" s="159"/>
      <c r="HJK15" s="160"/>
      <c r="HJN15" s="158"/>
      <c r="HJQ15" s="159"/>
      <c r="HJR15" s="160"/>
      <c r="HJU15" s="158"/>
      <c r="HJX15" s="159"/>
      <c r="HJY15" s="160"/>
      <c r="HKB15" s="158"/>
      <c r="HKE15" s="159"/>
      <c r="HKF15" s="160"/>
      <c r="HKI15" s="158"/>
      <c r="HKL15" s="159"/>
      <c r="HKM15" s="160"/>
      <c r="HKP15" s="158"/>
      <c r="HKS15" s="159"/>
      <c r="HKT15" s="160"/>
      <c r="HKW15" s="158"/>
      <c r="HKZ15" s="159"/>
      <c r="HLA15" s="160"/>
      <c r="HLD15" s="158"/>
      <c r="HLG15" s="159"/>
      <c r="HLH15" s="160"/>
      <c r="HLK15" s="158"/>
      <c r="HLN15" s="159"/>
      <c r="HLO15" s="160"/>
      <c r="HLR15" s="158"/>
      <c r="HLU15" s="159"/>
      <c r="HLV15" s="160"/>
      <c r="HLY15" s="158"/>
      <c r="HMB15" s="159"/>
      <c r="HMC15" s="160"/>
      <c r="HMF15" s="158"/>
      <c r="HMI15" s="159"/>
      <c r="HMJ15" s="160"/>
      <c r="HMM15" s="158"/>
      <c r="HMP15" s="159"/>
      <c r="HMQ15" s="160"/>
      <c r="HMT15" s="158"/>
      <c r="HMW15" s="159"/>
      <c r="HMX15" s="160"/>
      <c r="HNA15" s="158"/>
      <c r="HND15" s="159"/>
      <c r="HNE15" s="160"/>
      <c r="HNH15" s="158"/>
      <c r="HNK15" s="159"/>
      <c r="HNL15" s="160"/>
      <c r="HNO15" s="158"/>
      <c r="HNR15" s="159"/>
      <c r="HNS15" s="160"/>
      <c r="HNV15" s="158"/>
      <c r="HNY15" s="159"/>
      <c r="HNZ15" s="160"/>
      <c r="HOC15" s="158"/>
      <c r="HOF15" s="159"/>
      <c r="HOG15" s="160"/>
      <c r="HOJ15" s="158"/>
      <c r="HOM15" s="159"/>
      <c r="HON15" s="160"/>
      <c r="HOQ15" s="158"/>
      <c r="HOT15" s="159"/>
      <c r="HOU15" s="160"/>
      <c r="HOX15" s="158"/>
      <c r="HPA15" s="159"/>
      <c r="HPB15" s="160"/>
      <c r="HPE15" s="158"/>
      <c r="HPH15" s="159"/>
      <c r="HPI15" s="160"/>
      <c r="HPL15" s="158"/>
      <c r="HPO15" s="159"/>
      <c r="HPP15" s="160"/>
      <c r="HPS15" s="158"/>
      <c r="HPV15" s="159"/>
      <c r="HPW15" s="160"/>
      <c r="HPZ15" s="158"/>
      <c r="HQC15" s="159"/>
      <c r="HQD15" s="160"/>
      <c r="HQG15" s="158"/>
      <c r="HQJ15" s="159"/>
      <c r="HQK15" s="160"/>
      <c r="HQN15" s="158"/>
      <c r="HQQ15" s="159"/>
      <c r="HQR15" s="160"/>
      <c r="HQU15" s="158"/>
      <c r="HQX15" s="159"/>
      <c r="HQY15" s="160"/>
      <c r="HRB15" s="158"/>
      <c r="HRE15" s="159"/>
      <c r="HRF15" s="160"/>
      <c r="HRI15" s="158"/>
      <c r="HRL15" s="159"/>
      <c r="HRM15" s="160"/>
      <c r="HRP15" s="158"/>
      <c r="HRS15" s="159"/>
      <c r="HRT15" s="160"/>
      <c r="HRW15" s="158"/>
      <c r="HRZ15" s="159"/>
      <c r="HSA15" s="160"/>
      <c r="HSD15" s="158"/>
      <c r="HSG15" s="159"/>
      <c r="HSH15" s="160"/>
      <c r="HSK15" s="158"/>
      <c r="HSN15" s="159"/>
      <c r="HSO15" s="160"/>
      <c r="HSR15" s="158"/>
      <c r="HSU15" s="159"/>
      <c r="HSV15" s="160"/>
      <c r="HSY15" s="158"/>
      <c r="HTB15" s="159"/>
      <c r="HTC15" s="160"/>
      <c r="HTF15" s="158"/>
      <c r="HTI15" s="159"/>
      <c r="HTJ15" s="160"/>
      <c r="HTM15" s="158"/>
      <c r="HTP15" s="159"/>
      <c r="HTQ15" s="160"/>
      <c r="HTT15" s="158"/>
      <c r="HTW15" s="159"/>
      <c r="HTX15" s="160"/>
      <c r="HUA15" s="158"/>
      <c r="HUD15" s="159"/>
      <c r="HUE15" s="160"/>
      <c r="HUH15" s="158"/>
      <c r="HUK15" s="159"/>
      <c r="HUL15" s="160"/>
      <c r="HUO15" s="158"/>
      <c r="HUR15" s="159"/>
      <c r="HUS15" s="160"/>
      <c r="HUV15" s="158"/>
      <c r="HUY15" s="159"/>
      <c r="HUZ15" s="160"/>
      <c r="HVC15" s="158"/>
      <c r="HVF15" s="159"/>
      <c r="HVG15" s="160"/>
      <c r="HVJ15" s="158"/>
      <c r="HVM15" s="159"/>
      <c r="HVN15" s="160"/>
      <c r="HVQ15" s="158"/>
      <c r="HVT15" s="159"/>
      <c r="HVU15" s="160"/>
      <c r="HVX15" s="158"/>
      <c r="HWA15" s="159"/>
      <c r="HWB15" s="160"/>
      <c r="HWE15" s="158"/>
      <c r="HWH15" s="159"/>
      <c r="HWI15" s="160"/>
      <c r="HWL15" s="158"/>
      <c r="HWO15" s="159"/>
      <c r="HWP15" s="160"/>
      <c r="HWS15" s="158"/>
      <c r="HWV15" s="159"/>
      <c r="HWW15" s="160"/>
      <c r="HWZ15" s="158"/>
      <c r="HXC15" s="159"/>
      <c r="HXD15" s="160"/>
      <c r="HXG15" s="158"/>
      <c r="HXJ15" s="159"/>
      <c r="HXK15" s="160"/>
      <c r="HXN15" s="158"/>
      <c r="HXQ15" s="159"/>
      <c r="HXR15" s="160"/>
      <c r="HXU15" s="158"/>
      <c r="HXX15" s="159"/>
      <c r="HXY15" s="160"/>
      <c r="HYB15" s="158"/>
      <c r="HYE15" s="159"/>
      <c r="HYF15" s="160"/>
      <c r="HYI15" s="158"/>
      <c r="HYL15" s="159"/>
      <c r="HYM15" s="160"/>
      <c r="HYP15" s="158"/>
      <c r="HYS15" s="159"/>
      <c r="HYT15" s="160"/>
      <c r="HYW15" s="158"/>
      <c r="HYZ15" s="159"/>
      <c r="HZA15" s="160"/>
      <c r="HZD15" s="158"/>
      <c r="HZG15" s="159"/>
      <c r="HZH15" s="160"/>
      <c r="HZK15" s="158"/>
      <c r="HZN15" s="159"/>
      <c r="HZO15" s="160"/>
      <c r="HZR15" s="158"/>
      <c r="HZU15" s="159"/>
      <c r="HZV15" s="160"/>
      <c r="HZY15" s="158"/>
      <c r="IAB15" s="159"/>
      <c r="IAC15" s="160"/>
      <c r="IAF15" s="158"/>
      <c r="IAI15" s="159"/>
      <c r="IAJ15" s="160"/>
      <c r="IAM15" s="158"/>
      <c r="IAP15" s="159"/>
      <c r="IAQ15" s="160"/>
      <c r="IAT15" s="158"/>
      <c r="IAW15" s="159"/>
      <c r="IAX15" s="160"/>
      <c r="IBA15" s="158"/>
      <c r="IBD15" s="159"/>
      <c r="IBE15" s="160"/>
      <c r="IBH15" s="158"/>
      <c r="IBK15" s="159"/>
      <c r="IBL15" s="160"/>
      <c r="IBO15" s="158"/>
      <c r="IBR15" s="159"/>
      <c r="IBS15" s="160"/>
      <c r="IBV15" s="158"/>
      <c r="IBY15" s="159"/>
      <c r="IBZ15" s="160"/>
      <c r="ICC15" s="158"/>
      <c r="ICF15" s="159"/>
      <c r="ICG15" s="160"/>
      <c r="ICJ15" s="158"/>
      <c r="ICM15" s="159"/>
      <c r="ICN15" s="160"/>
      <c r="ICQ15" s="158"/>
      <c r="ICT15" s="159"/>
      <c r="ICU15" s="160"/>
      <c r="ICX15" s="158"/>
      <c r="IDA15" s="159"/>
      <c r="IDB15" s="160"/>
      <c r="IDE15" s="158"/>
      <c r="IDH15" s="159"/>
      <c r="IDI15" s="160"/>
      <c r="IDL15" s="158"/>
      <c r="IDO15" s="159"/>
      <c r="IDP15" s="160"/>
      <c r="IDS15" s="158"/>
      <c r="IDV15" s="159"/>
      <c r="IDW15" s="160"/>
      <c r="IDZ15" s="158"/>
      <c r="IEC15" s="159"/>
      <c r="IED15" s="160"/>
      <c r="IEG15" s="158"/>
      <c r="IEJ15" s="159"/>
      <c r="IEK15" s="160"/>
      <c r="IEN15" s="158"/>
      <c r="IEQ15" s="159"/>
      <c r="IER15" s="160"/>
      <c r="IEU15" s="158"/>
      <c r="IEX15" s="159"/>
      <c r="IEY15" s="160"/>
      <c r="IFB15" s="158"/>
      <c r="IFE15" s="159"/>
      <c r="IFF15" s="160"/>
      <c r="IFI15" s="158"/>
      <c r="IFL15" s="159"/>
      <c r="IFM15" s="160"/>
      <c r="IFP15" s="158"/>
      <c r="IFS15" s="159"/>
      <c r="IFT15" s="160"/>
      <c r="IFW15" s="158"/>
      <c r="IFZ15" s="159"/>
      <c r="IGA15" s="160"/>
      <c r="IGD15" s="158"/>
      <c r="IGG15" s="159"/>
      <c r="IGH15" s="160"/>
      <c r="IGK15" s="158"/>
      <c r="IGN15" s="159"/>
      <c r="IGO15" s="160"/>
      <c r="IGR15" s="158"/>
      <c r="IGU15" s="159"/>
      <c r="IGV15" s="160"/>
      <c r="IGY15" s="158"/>
      <c r="IHB15" s="159"/>
      <c r="IHC15" s="160"/>
      <c r="IHF15" s="158"/>
      <c r="IHI15" s="159"/>
      <c r="IHJ15" s="160"/>
      <c r="IHM15" s="158"/>
      <c r="IHP15" s="159"/>
      <c r="IHQ15" s="160"/>
      <c r="IHT15" s="158"/>
      <c r="IHW15" s="159"/>
      <c r="IHX15" s="160"/>
      <c r="IIA15" s="158"/>
      <c r="IID15" s="159"/>
      <c r="IIE15" s="160"/>
      <c r="IIH15" s="158"/>
      <c r="IIK15" s="159"/>
      <c r="IIL15" s="160"/>
      <c r="IIO15" s="158"/>
      <c r="IIR15" s="159"/>
      <c r="IIS15" s="160"/>
      <c r="IIV15" s="158"/>
      <c r="IIY15" s="159"/>
      <c r="IIZ15" s="160"/>
      <c r="IJC15" s="158"/>
      <c r="IJF15" s="159"/>
      <c r="IJG15" s="160"/>
      <c r="IJJ15" s="158"/>
      <c r="IJM15" s="159"/>
      <c r="IJN15" s="160"/>
      <c r="IJQ15" s="158"/>
      <c r="IJT15" s="159"/>
      <c r="IJU15" s="160"/>
      <c r="IJX15" s="158"/>
      <c r="IKA15" s="159"/>
      <c r="IKB15" s="160"/>
      <c r="IKE15" s="158"/>
      <c r="IKH15" s="159"/>
      <c r="IKI15" s="160"/>
      <c r="IKL15" s="158"/>
      <c r="IKO15" s="159"/>
      <c r="IKP15" s="160"/>
      <c r="IKS15" s="158"/>
      <c r="IKV15" s="159"/>
      <c r="IKW15" s="160"/>
      <c r="IKZ15" s="158"/>
      <c r="ILC15" s="159"/>
      <c r="ILD15" s="160"/>
      <c r="ILG15" s="158"/>
      <c r="ILJ15" s="159"/>
      <c r="ILK15" s="160"/>
      <c r="ILN15" s="158"/>
      <c r="ILQ15" s="159"/>
      <c r="ILR15" s="160"/>
      <c r="ILU15" s="158"/>
      <c r="ILX15" s="159"/>
      <c r="ILY15" s="160"/>
      <c r="IMB15" s="158"/>
      <c r="IME15" s="159"/>
      <c r="IMF15" s="160"/>
      <c r="IMI15" s="158"/>
      <c r="IML15" s="159"/>
      <c r="IMM15" s="160"/>
      <c r="IMP15" s="158"/>
      <c r="IMS15" s="159"/>
      <c r="IMT15" s="160"/>
      <c r="IMW15" s="158"/>
      <c r="IMZ15" s="159"/>
      <c r="INA15" s="160"/>
      <c r="IND15" s="158"/>
      <c r="ING15" s="159"/>
      <c r="INH15" s="160"/>
      <c r="INK15" s="158"/>
      <c r="INN15" s="159"/>
      <c r="INO15" s="160"/>
      <c r="INR15" s="158"/>
      <c r="INU15" s="159"/>
      <c r="INV15" s="160"/>
      <c r="INY15" s="158"/>
      <c r="IOB15" s="159"/>
      <c r="IOC15" s="160"/>
      <c r="IOF15" s="158"/>
      <c r="IOI15" s="159"/>
      <c r="IOJ15" s="160"/>
      <c r="IOM15" s="158"/>
      <c r="IOP15" s="159"/>
      <c r="IOQ15" s="160"/>
      <c r="IOT15" s="158"/>
      <c r="IOW15" s="159"/>
      <c r="IOX15" s="160"/>
      <c r="IPA15" s="158"/>
      <c r="IPD15" s="159"/>
      <c r="IPE15" s="160"/>
      <c r="IPH15" s="158"/>
      <c r="IPK15" s="159"/>
      <c r="IPL15" s="160"/>
      <c r="IPO15" s="158"/>
      <c r="IPR15" s="159"/>
      <c r="IPS15" s="160"/>
      <c r="IPV15" s="158"/>
      <c r="IPY15" s="159"/>
      <c r="IPZ15" s="160"/>
      <c r="IQC15" s="158"/>
      <c r="IQF15" s="159"/>
      <c r="IQG15" s="160"/>
      <c r="IQJ15" s="158"/>
      <c r="IQM15" s="159"/>
      <c r="IQN15" s="160"/>
      <c r="IQQ15" s="158"/>
      <c r="IQT15" s="159"/>
      <c r="IQU15" s="160"/>
      <c r="IQX15" s="158"/>
      <c r="IRA15" s="159"/>
      <c r="IRB15" s="160"/>
      <c r="IRE15" s="158"/>
      <c r="IRH15" s="159"/>
      <c r="IRI15" s="160"/>
      <c r="IRL15" s="158"/>
      <c r="IRO15" s="159"/>
      <c r="IRP15" s="160"/>
      <c r="IRS15" s="158"/>
      <c r="IRV15" s="159"/>
      <c r="IRW15" s="160"/>
      <c r="IRZ15" s="158"/>
      <c r="ISC15" s="159"/>
      <c r="ISD15" s="160"/>
      <c r="ISG15" s="158"/>
      <c r="ISJ15" s="159"/>
      <c r="ISK15" s="160"/>
      <c r="ISN15" s="158"/>
      <c r="ISQ15" s="159"/>
      <c r="ISR15" s="160"/>
      <c r="ISU15" s="158"/>
      <c r="ISX15" s="159"/>
      <c r="ISY15" s="160"/>
      <c r="ITB15" s="158"/>
      <c r="ITE15" s="159"/>
      <c r="ITF15" s="160"/>
      <c r="ITI15" s="158"/>
      <c r="ITL15" s="159"/>
      <c r="ITM15" s="160"/>
      <c r="ITP15" s="158"/>
      <c r="ITS15" s="159"/>
      <c r="ITT15" s="160"/>
      <c r="ITW15" s="158"/>
      <c r="ITZ15" s="159"/>
      <c r="IUA15" s="160"/>
      <c r="IUD15" s="158"/>
      <c r="IUG15" s="159"/>
      <c r="IUH15" s="160"/>
      <c r="IUK15" s="158"/>
      <c r="IUN15" s="159"/>
      <c r="IUO15" s="160"/>
      <c r="IUR15" s="158"/>
      <c r="IUU15" s="159"/>
      <c r="IUV15" s="160"/>
      <c r="IUY15" s="158"/>
      <c r="IVB15" s="159"/>
      <c r="IVC15" s="160"/>
      <c r="IVF15" s="158"/>
      <c r="IVI15" s="159"/>
      <c r="IVJ15" s="160"/>
      <c r="IVM15" s="158"/>
      <c r="IVP15" s="159"/>
      <c r="IVQ15" s="160"/>
      <c r="IVT15" s="158"/>
      <c r="IVW15" s="159"/>
      <c r="IVX15" s="160"/>
      <c r="IWA15" s="158"/>
      <c r="IWD15" s="159"/>
      <c r="IWE15" s="160"/>
      <c r="IWH15" s="158"/>
      <c r="IWK15" s="159"/>
      <c r="IWL15" s="160"/>
      <c r="IWO15" s="158"/>
      <c r="IWR15" s="159"/>
      <c r="IWS15" s="160"/>
      <c r="IWV15" s="158"/>
      <c r="IWY15" s="159"/>
      <c r="IWZ15" s="160"/>
      <c r="IXC15" s="158"/>
      <c r="IXF15" s="159"/>
      <c r="IXG15" s="160"/>
      <c r="IXJ15" s="158"/>
      <c r="IXM15" s="159"/>
      <c r="IXN15" s="160"/>
      <c r="IXQ15" s="158"/>
      <c r="IXT15" s="159"/>
      <c r="IXU15" s="160"/>
      <c r="IXX15" s="158"/>
      <c r="IYA15" s="159"/>
      <c r="IYB15" s="160"/>
      <c r="IYE15" s="158"/>
      <c r="IYH15" s="159"/>
      <c r="IYI15" s="160"/>
      <c r="IYL15" s="158"/>
      <c r="IYO15" s="159"/>
      <c r="IYP15" s="160"/>
      <c r="IYS15" s="158"/>
      <c r="IYV15" s="159"/>
      <c r="IYW15" s="160"/>
      <c r="IYZ15" s="158"/>
      <c r="IZC15" s="159"/>
      <c r="IZD15" s="160"/>
      <c r="IZG15" s="158"/>
      <c r="IZJ15" s="159"/>
      <c r="IZK15" s="160"/>
      <c r="IZN15" s="158"/>
      <c r="IZQ15" s="159"/>
      <c r="IZR15" s="160"/>
      <c r="IZU15" s="158"/>
      <c r="IZX15" s="159"/>
      <c r="IZY15" s="160"/>
      <c r="JAB15" s="158"/>
      <c r="JAE15" s="159"/>
      <c r="JAF15" s="160"/>
      <c r="JAI15" s="158"/>
      <c r="JAL15" s="159"/>
      <c r="JAM15" s="160"/>
      <c r="JAP15" s="158"/>
      <c r="JAS15" s="159"/>
      <c r="JAT15" s="160"/>
      <c r="JAW15" s="158"/>
      <c r="JAZ15" s="159"/>
      <c r="JBA15" s="160"/>
      <c r="JBD15" s="158"/>
      <c r="JBG15" s="159"/>
      <c r="JBH15" s="160"/>
      <c r="JBK15" s="158"/>
      <c r="JBN15" s="159"/>
      <c r="JBO15" s="160"/>
      <c r="JBR15" s="158"/>
      <c r="JBU15" s="159"/>
      <c r="JBV15" s="160"/>
      <c r="JBY15" s="158"/>
      <c r="JCB15" s="159"/>
      <c r="JCC15" s="160"/>
      <c r="JCF15" s="158"/>
      <c r="JCI15" s="159"/>
      <c r="JCJ15" s="160"/>
      <c r="JCM15" s="158"/>
      <c r="JCP15" s="159"/>
      <c r="JCQ15" s="160"/>
      <c r="JCT15" s="158"/>
      <c r="JCW15" s="159"/>
      <c r="JCX15" s="160"/>
      <c r="JDA15" s="158"/>
      <c r="JDD15" s="159"/>
      <c r="JDE15" s="160"/>
      <c r="JDH15" s="158"/>
      <c r="JDK15" s="159"/>
      <c r="JDL15" s="160"/>
      <c r="JDO15" s="158"/>
      <c r="JDR15" s="159"/>
      <c r="JDS15" s="160"/>
      <c r="JDV15" s="158"/>
      <c r="JDY15" s="159"/>
      <c r="JDZ15" s="160"/>
      <c r="JEC15" s="158"/>
      <c r="JEF15" s="159"/>
      <c r="JEG15" s="160"/>
      <c r="JEJ15" s="158"/>
      <c r="JEM15" s="159"/>
      <c r="JEN15" s="160"/>
      <c r="JEQ15" s="158"/>
      <c r="JET15" s="159"/>
      <c r="JEU15" s="160"/>
      <c r="JEX15" s="158"/>
      <c r="JFA15" s="159"/>
      <c r="JFB15" s="160"/>
      <c r="JFE15" s="158"/>
      <c r="JFH15" s="159"/>
      <c r="JFI15" s="160"/>
      <c r="JFL15" s="158"/>
      <c r="JFO15" s="159"/>
      <c r="JFP15" s="160"/>
      <c r="JFS15" s="158"/>
      <c r="JFV15" s="159"/>
      <c r="JFW15" s="160"/>
      <c r="JFZ15" s="158"/>
      <c r="JGC15" s="159"/>
      <c r="JGD15" s="160"/>
      <c r="JGG15" s="158"/>
      <c r="JGJ15" s="159"/>
      <c r="JGK15" s="160"/>
      <c r="JGN15" s="158"/>
      <c r="JGQ15" s="159"/>
      <c r="JGR15" s="160"/>
      <c r="JGU15" s="158"/>
      <c r="JGX15" s="159"/>
      <c r="JGY15" s="160"/>
      <c r="JHB15" s="158"/>
      <c r="JHE15" s="159"/>
      <c r="JHF15" s="160"/>
      <c r="JHI15" s="158"/>
      <c r="JHL15" s="159"/>
      <c r="JHM15" s="160"/>
      <c r="JHP15" s="158"/>
      <c r="JHS15" s="159"/>
      <c r="JHT15" s="160"/>
      <c r="JHW15" s="158"/>
      <c r="JHZ15" s="159"/>
      <c r="JIA15" s="160"/>
      <c r="JID15" s="158"/>
      <c r="JIG15" s="159"/>
      <c r="JIH15" s="160"/>
      <c r="JIK15" s="158"/>
      <c r="JIN15" s="159"/>
      <c r="JIO15" s="160"/>
      <c r="JIR15" s="158"/>
      <c r="JIU15" s="159"/>
      <c r="JIV15" s="160"/>
      <c r="JIY15" s="158"/>
      <c r="JJB15" s="159"/>
      <c r="JJC15" s="160"/>
      <c r="JJF15" s="158"/>
      <c r="JJI15" s="159"/>
      <c r="JJJ15" s="160"/>
      <c r="JJM15" s="158"/>
      <c r="JJP15" s="159"/>
      <c r="JJQ15" s="160"/>
      <c r="JJT15" s="158"/>
      <c r="JJW15" s="159"/>
      <c r="JJX15" s="160"/>
      <c r="JKA15" s="158"/>
      <c r="JKD15" s="159"/>
      <c r="JKE15" s="160"/>
      <c r="JKH15" s="158"/>
      <c r="JKK15" s="159"/>
      <c r="JKL15" s="160"/>
      <c r="JKO15" s="158"/>
      <c r="JKR15" s="159"/>
      <c r="JKS15" s="160"/>
      <c r="JKV15" s="158"/>
      <c r="JKY15" s="159"/>
      <c r="JKZ15" s="160"/>
      <c r="JLC15" s="158"/>
      <c r="JLF15" s="159"/>
      <c r="JLG15" s="160"/>
      <c r="JLJ15" s="158"/>
      <c r="JLM15" s="159"/>
      <c r="JLN15" s="160"/>
      <c r="JLQ15" s="158"/>
      <c r="JLT15" s="159"/>
      <c r="JLU15" s="160"/>
      <c r="JLX15" s="158"/>
      <c r="JMA15" s="159"/>
      <c r="JMB15" s="160"/>
      <c r="JME15" s="158"/>
      <c r="JMH15" s="159"/>
      <c r="JMI15" s="160"/>
      <c r="JML15" s="158"/>
      <c r="JMO15" s="159"/>
      <c r="JMP15" s="160"/>
      <c r="JMS15" s="158"/>
      <c r="JMV15" s="159"/>
      <c r="JMW15" s="160"/>
      <c r="JMZ15" s="158"/>
      <c r="JNC15" s="159"/>
      <c r="JND15" s="160"/>
      <c r="JNG15" s="158"/>
      <c r="JNJ15" s="159"/>
      <c r="JNK15" s="160"/>
      <c r="JNN15" s="158"/>
      <c r="JNQ15" s="159"/>
      <c r="JNR15" s="160"/>
      <c r="JNU15" s="158"/>
      <c r="JNX15" s="159"/>
      <c r="JNY15" s="160"/>
      <c r="JOB15" s="158"/>
      <c r="JOE15" s="159"/>
      <c r="JOF15" s="160"/>
      <c r="JOI15" s="158"/>
      <c r="JOL15" s="159"/>
      <c r="JOM15" s="160"/>
      <c r="JOP15" s="158"/>
      <c r="JOS15" s="159"/>
      <c r="JOT15" s="160"/>
      <c r="JOW15" s="158"/>
      <c r="JOZ15" s="159"/>
      <c r="JPA15" s="160"/>
      <c r="JPD15" s="158"/>
      <c r="JPG15" s="159"/>
      <c r="JPH15" s="160"/>
      <c r="JPK15" s="158"/>
      <c r="JPN15" s="159"/>
      <c r="JPO15" s="160"/>
      <c r="JPR15" s="158"/>
      <c r="JPU15" s="159"/>
      <c r="JPV15" s="160"/>
      <c r="JPY15" s="158"/>
      <c r="JQB15" s="159"/>
      <c r="JQC15" s="160"/>
      <c r="JQF15" s="158"/>
      <c r="JQI15" s="159"/>
      <c r="JQJ15" s="160"/>
      <c r="JQM15" s="158"/>
      <c r="JQP15" s="159"/>
      <c r="JQQ15" s="160"/>
      <c r="JQT15" s="158"/>
      <c r="JQW15" s="159"/>
      <c r="JQX15" s="160"/>
      <c r="JRA15" s="158"/>
      <c r="JRD15" s="159"/>
      <c r="JRE15" s="160"/>
      <c r="JRH15" s="158"/>
      <c r="JRK15" s="159"/>
      <c r="JRL15" s="160"/>
      <c r="JRO15" s="158"/>
      <c r="JRR15" s="159"/>
      <c r="JRS15" s="160"/>
      <c r="JRV15" s="158"/>
      <c r="JRY15" s="159"/>
      <c r="JRZ15" s="160"/>
      <c r="JSC15" s="158"/>
      <c r="JSF15" s="159"/>
      <c r="JSG15" s="160"/>
      <c r="JSJ15" s="158"/>
      <c r="JSM15" s="159"/>
      <c r="JSN15" s="160"/>
      <c r="JSQ15" s="158"/>
      <c r="JST15" s="159"/>
      <c r="JSU15" s="160"/>
      <c r="JSX15" s="158"/>
      <c r="JTA15" s="159"/>
      <c r="JTB15" s="160"/>
      <c r="JTE15" s="158"/>
      <c r="JTH15" s="159"/>
      <c r="JTI15" s="160"/>
      <c r="JTL15" s="158"/>
      <c r="JTO15" s="159"/>
      <c r="JTP15" s="160"/>
      <c r="JTS15" s="158"/>
      <c r="JTV15" s="159"/>
      <c r="JTW15" s="160"/>
      <c r="JTZ15" s="158"/>
      <c r="JUC15" s="159"/>
      <c r="JUD15" s="160"/>
      <c r="JUG15" s="158"/>
      <c r="JUJ15" s="159"/>
      <c r="JUK15" s="160"/>
      <c r="JUN15" s="158"/>
      <c r="JUQ15" s="159"/>
      <c r="JUR15" s="160"/>
      <c r="JUU15" s="158"/>
      <c r="JUX15" s="159"/>
      <c r="JUY15" s="160"/>
      <c r="JVB15" s="158"/>
      <c r="JVE15" s="159"/>
      <c r="JVF15" s="160"/>
      <c r="JVI15" s="158"/>
      <c r="JVL15" s="159"/>
      <c r="JVM15" s="160"/>
      <c r="JVP15" s="158"/>
      <c r="JVS15" s="159"/>
      <c r="JVT15" s="160"/>
      <c r="JVW15" s="158"/>
      <c r="JVZ15" s="159"/>
      <c r="JWA15" s="160"/>
      <c r="JWD15" s="158"/>
      <c r="JWG15" s="159"/>
      <c r="JWH15" s="160"/>
      <c r="JWK15" s="158"/>
      <c r="JWN15" s="159"/>
      <c r="JWO15" s="160"/>
      <c r="JWR15" s="158"/>
      <c r="JWU15" s="159"/>
      <c r="JWV15" s="160"/>
      <c r="JWY15" s="158"/>
      <c r="JXB15" s="159"/>
      <c r="JXC15" s="160"/>
      <c r="JXF15" s="158"/>
      <c r="JXI15" s="159"/>
      <c r="JXJ15" s="160"/>
      <c r="JXM15" s="158"/>
      <c r="JXP15" s="159"/>
      <c r="JXQ15" s="160"/>
      <c r="JXT15" s="158"/>
      <c r="JXW15" s="159"/>
      <c r="JXX15" s="160"/>
      <c r="JYA15" s="158"/>
      <c r="JYD15" s="159"/>
      <c r="JYE15" s="160"/>
      <c r="JYH15" s="158"/>
      <c r="JYK15" s="159"/>
      <c r="JYL15" s="160"/>
      <c r="JYO15" s="158"/>
      <c r="JYR15" s="159"/>
      <c r="JYS15" s="160"/>
      <c r="JYV15" s="158"/>
      <c r="JYY15" s="159"/>
      <c r="JYZ15" s="160"/>
      <c r="JZC15" s="158"/>
      <c r="JZF15" s="159"/>
      <c r="JZG15" s="160"/>
      <c r="JZJ15" s="158"/>
      <c r="JZM15" s="159"/>
      <c r="JZN15" s="160"/>
      <c r="JZQ15" s="158"/>
      <c r="JZT15" s="159"/>
      <c r="JZU15" s="160"/>
      <c r="JZX15" s="158"/>
      <c r="KAA15" s="159"/>
      <c r="KAB15" s="160"/>
      <c r="KAE15" s="158"/>
      <c r="KAH15" s="159"/>
      <c r="KAI15" s="160"/>
      <c r="KAL15" s="158"/>
      <c r="KAO15" s="159"/>
      <c r="KAP15" s="160"/>
      <c r="KAS15" s="158"/>
      <c r="KAV15" s="159"/>
      <c r="KAW15" s="160"/>
      <c r="KAZ15" s="158"/>
      <c r="KBC15" s="159"/>
      <c r="KBD15" s="160"/>
      <c r="KBG15" s="158"/>
      <c r="KBJ15" s="159"/>
      <c r="KBK15" s="160"/>
      <c r="KBN15" s="158"/>
      <c r="KBQ15" s="159"/>
      <c r="KBR15" s="160"/>
      <c r="KBU15" s="158"/>
      <c r="KBX15" s="159"/>
      <c r="KBY15" s="160"/>
      <c r="KCB15" s="158"/>
      <c r="KCE15" s="159"/>
      <c r="KCF15" s="160"/>
      <c r="KCI15" s="158"/>
      <c r="KCL15" s="159"/>
      <c r="KCM15" s="160"/>
      <c r="KCP15" s="158"/>
      <c r="KCS15" s="159"/>
      <c r="KCT15" s="160"/>
      <c r="KCW15" s="158"/>
      <c r="KCZ15" s="159"/>
      <c r="KDA15" s="160"/>
      <c r="KDD15" s="158"/>
      <c r="KDG15" s="159"/>
      <c r="KDH15" s="160"/>
      <c r="KDK15" s="158"/>
      <c r="KDN15" s="159"/>
      <c r="KDO15" s="160"/>
      <c r="KDR15" s="158"/>
      <c r="KDU15" s="159"/>
      <c r="KDV15" s="160"/>
      <c r="KDY15" s="158"/>
      <c r="KEB15" s="159"/>
      <c r="KEC15" s="160"/>
      <c r="KEF15" s="158"/>
      <c r="KEI15" s="159"/>
      <c r="KEJ15" s="160"/>
      <c r="KEM15" s="158"/>
      <c r="KEP15" s="159"/>
      <c r="KEQ15" s="160"/>
      <c r="KET15" s="158"/>
      <c r="KEW15" s="159"/>
      <c r="KEX15" s="160"/>
      <c r="KFA15" s="158"/>
      <c r="KFD15" s="159"/>
      <c r="KFE15" s="160"/>
      <c r="KFH15" s="158"/>
      <c r="KFK15" s="159"/>
      <c r="KFL15" s="160"/>
      <c r="KFO15" s="158"/>
      <c r="KFR15" s="159"/>
      <c r="KFS15" s="160"/>
      <c r="KFV15" s="158"/>
      <c r="KFY15" s="159"/>
      <c r="KFZ15" s="160"/>
      <c r="KGC15" s="158"/>
      <c r="KGF15" s="159"/>
      <c r="KGG15" s="160"/>
      <c r="KGJ15" s="158"/>
      <c r="KGM15" s="159"/>
      <c r="KGN15" s="160"/>
      <c r="KGQ15" s="158"/>
      <c r="KGT15" s="159"/>
      <c r="KGU15" s="160"/>
      <c r="KGX15" s="158"/>
      <c r="KHA15" s="159"/>
      <c r="KHB15" s="160"/>
      <c r="KHE15" s="158"/>
      <c r="KHH15" s="159"/>
      <c r="KHI15" s="160"/>
      <c r="KHL15" s="158"/>
      <c r="KHO15" s="159"/>
      <c r="KHP15" s="160"/>
      <c r="KHS15" s="158"/>
      <c r="KHV15" s="159"/>
      <c r="KHW15" s="160"/>
      <c r="KHZ15" s="158"/>
      <c r="KIC15" s="159"/>
      <c r="KID15" s="160"/>
      <c r="KIG15" s="158"/>
      <c r="KIJ15" s="159"/>
      <c r="KIK15" s="160"/>
      <c r="KIN15" s="158"/>
      <c r="KIQ15" s="159"/>
      <c r="KIR15" s="160"/>
      <c r="KIU15" s="158"/>
      <c r="KIX15" s="159"/>
      <c r="KIY15" s="160"/>
      <c r="KJB15" s="158"/>
      <c r="KJE15" s="159"/>
      <c r="KJF15" s="160"/>
      <c r="KJI15" s="158"/>
      <c r="KJL15" s="159"/>
      <c r="KJM15" s="160"/>
      <c r="KJP15" s="158"/>
      <c r="KJS15" s="159"/>
      <c r="KJT15" s="160"/>
      <c r="KJW15" s="158"/>
      <c r="KJZ15" s="159"/>
      <c r="KKA15" s="160"/>
      <c r="KKD15" s="158"/>
      <c r="KKG15" s="159"/>
      <c r="KKH15" s="160"/>
      <c r="KKK15" s="158"/>
      <c r="KKN15" s="159"/>
      <c r="KKO15" s="160"/>
      <c r="KKR15" s="158"/>
      <c r="KKU15" s="159"/>
      <c r="KKV15" s="160"/>
      <c r="KKY15" s="158"/>
      <c r="KLB15" s="159"/>
      <c r="KLC15" s="160"/>
      <c r="KLF15" s="158"/>
      <c r="KLI15" s="159"/>
      <c r="KLJ15" s="160"/>
      <c r="KLM15" s="158"/>
      <c r="KLP15" s="159"/>
      <c r="KLQ15" s="160"/>
      <c r="KLT15" s="158"/>
      <c r="KLW15" s="159"/>
      <c r="KLX15" s="160"/>
      <c r="KMA15" s="158"/>
      <c r="KMD15" s="159"/>
      <c r="KME15" s="160"/>
      <c r="KMH15" s="158"/>
      <c r="KMK15" s="159"/>
      <c r="KML15" s="160"/>
      <c r="KMO15" s="158"/>
      <c r="KMR15" s="159"/>
      <c r="KMS15" s="160"/>
      <c r="KMV15" s="158"/>
      <c r="KMY15" s="159"/>
      <c r="KMZ15" s="160"/>
      <c r="KNC15" s="158"/>
      <c r="KNF15" s="159"/>
      <c r="KNG15" s="160"/>
      <c r="KNJ15" s="158"/>
      <c r="KNM15" s="159"/>
      <c r="KNN15" s="160"/>
      <c r="KNQ15" s="158"/>
      <c r="KNT15" s="159"/>
      <c r="KNU15" s="160"/>
      <c r="KNX15" s="158"/>
      <c r="KOA15" s="159"/>
      <c r="KOB15" s="160"/>
      <c r="KOE15" s="158"/>
      <c r="KOH15" s="159"/>
      <c r="KOI15" s="160"/>
      <c r="KOL15" s="158"/>
      <c r="KOO15" s="159"/>
      <c r="KOP15" s="160"/>
      <c r="KOS15" s="158"/>
      <c r="KOV15" s="159"/>
      <c r="KOW15" s="160"/>
      <c r="KOZ15" s="158"/>
      <c r="KPC15" s="159"/>
      <c r="KPD15" s="160"/>
      <c r="KPG15" s="158"/>
      <c r="KPJ15" s="159"/>
      <c r="KPK15" s="160"/>
      <c r="KPN15" s="158"/>
      <c r="KPQ15" s="159"/>
      <c r="KPR15" s="160"/>
      <c r="KPU15" s="158"/>
      <c r="KPX15" s="159"/>
      <c r="KPY15" s="160"/>
      <c r="KQB15" s="158"/>
      <c r="KQE15" s="159"/>
      <c r="KQF15" s="160"/>
      <c r="KQI15" s="158"/>
      <c r="KQL15" s="159"/>
      <c r="KQM15" s="160"/>
      <c r="KQP15" s="158"/>
      <c r="KQS15" s="159"/>
      <c r="KQT15" s="160"/>
      <c r="KQW15" s="158"/>
      <c r="KQZ15" s="159"/>
      <c r="KRA15" s="160"/>
      <c r="KRD15" s="158"/>
      <c r="KRG15" s="159"/>
      <c r="KRH15" s="160"/>
      <c r="KRK15" s="158"/>
      <c r="KRN15" s="159"/>
      <c r="KRO15" s="160"/>
      <c r="KRR15" s="158"/>
      <c r="KRU15" s="159"/>
      <c r="KRV15" s="160"/>
      <c r="KRY15" s="158"/>
      <c r="KSB15" s="159"/>
      <c r="KSC15" s="160"/>
      <c r="KSF15" s="158"/>
      <c r="KSI15" s="159"/>
      <c r="KSJ15" s="160"/>
      <c r="KSM15" s="158"/>
      <c r="KSP15" s="159"/>
      <c r="KSQ15" s="160"/>
      <c r="KST15" s="158"/>
      <c r="KSW15" s="159"/>
      <c r="KSX15" s="160"/>
      <c r="KTA15" s="158"/>
      <c r="KTD15" s="159"/>
      <c r="KTE15" s="160"/>
      <c r="KTH15" s="158"/>
      <c r="KTK15" s="159"/>
      <c r="KTL15" s="160"/>
      <c r="KTO15" s="158"/>
      <c r="KTR15" s="159"/>
      <c r="KTS15" s="160"/>
      <c r="KTV15" s="158"/>
      <c r="KTY15" s="159"/>
      <c r="KTZ15" s="160"/>
      <c r="KUC15" s="158"/>
      <c r="KUF15" s="159"/>
      <c r="KUG15" s="160"/>
      <c r="KUJ15" s="158"/>
      <c r="KUM15" s="159"/>
      <c r="KUN15" s="160"/>
      <c r="KUQ15" s="158"/>
      <c r="KUT15" s="159"/>
      <c r="KUU15" s="160"/>
      <c r="KUX15" s="158"/>
      <c r="KVA15" s="159"/>
      <c r="KVB15" s="160"/>
      <c r="KVE15" s="158"/>
      <c r="KVH15" s="159"/>
      <c r="KVI15" s="160"/>
      <c r="KVL15" s="158"/>
      <c r="KVO15" s="159"/>
      <c r="KVP15" s="160"/>
      <c r="KVS15" s="158"/>
      <c r="KVV15" s="159"/>
      <c r="KVW15" s="160"/>
      <c r="KVZ15" s="158"/>
      <c r="KWC15" s="159"/>
      <c r="KWD15" s="160"/>
      <c r="KWG15" s="158"/>
      <c r="KWJ15" s="159"/>
      <c r="KWK15" s="160"/>
      <c r="KWN15" s="158"/>
      <c r="KWQ15" s="159"/>
      <c r="KWR15" s="160"/>
      <c r="KWU15" s="158"/>
      <c r="KWX15" s="159"/>
      <c r="KWY15" s="160"/>
      <c r="KXB15" s="158"/>
      <c r="KXE15" s="159"/>
      <c r="KXF15" s="160"/>
      <c r="KXI15" s="158"/>
      <c r="KXL15" s="159"/>
      <c r="KXM15" s="160"/>
      <c r="KXP15" s="158"/>
      <c r="KXS15" s="159"/>
      <c r="KXT15" s="160"/>
      <c r="KXW15" s="158"/>
      <c r="KXZ15" s="159"/>
      <c r="KYA15" s="160"/>
      <c r="KYD15" s="158"/>
      <c r="KYG15" s="159"/>
      <c r="KYH15" s="160"/>
      <c r="KYK15" s="158"/>
      <c r="KYN15" s="159"/>
      <c r="KYO15" s="160"/>
      <c r="KYR15" s="158"/>
      <c r="KYU15" s="159"/>
      <c r="KYV15" s="160"/>
      <c r="KYY15" s="158"/>
      <c r="KZB15" s="159"/>
      <c r="KZC15" s="160"/>
      <c r="KZF15" s="158"/>
      <c r="KZI15" s="159"/>
      <c r="KZJ15" s="160"/>
      <c r="KZM15" s="158"/>
      <c r="KZP15" s="159"/>
      <c r="KZQ15" s="160"/>
      <c r="KZT15" s="158"/>
      <c r="KZW15" s="159"/>
      <c r="KZX15" s="160"/>
      <c r="LAA15" s="158"/>
      <c r="LAD15" s="159"/>
      <c r="LAE15" s="160"/>
      <c r="LAH15" s="158"/>
      <c r="LAK15" s="159"/>
      <c r="LAL15" s="160"/>
      <c r="LAO15" s="158"/>
      <c r="LAR15" s="159"/>
      <c r="LAS15" s="160"/>
      <c r="LAV15" s="158"/>
      <c r="LAY15" s="159"/>
      <c r="LAZ15" s="160"/>
      <c r="LBC15" s="158"/>
      <c r="LBF15" s="159"/>
      <c r="LBG15" s="160"/>
      <c r="LBJ15" s="158"/>
      <c r="LBM15" s="159"/>
      <c r="LBN15" s="160"/>
      <c r="LBQ15" s="158"/>
      <c r="LBT15" s="159"/>
      <c r="LBU15" s="160"/>
      <c r="LBX15" s="158"/>
      <c r="LCA15" s="159"/>
      <c r="LCB15" s="160"/>
      <c r="LCE15" s="158"/>
      <c r="LCH15" s="159"/>
      <c r="LCI15" s="160"/>
      <c r="LCL15" s="158"/>
      <c r="LCO15" s="159"/>
      <c r="LCP15" s="160"/>
      <c r="LCS15" s="158"/>
      <c r="LCV15" s="159"/>
      <c r="LCW15" s="160"/>
      <c r="LCZ15" s="158"/>
      <c r="LDC15" s="159"/>
      <c r="LDD15" s="160"/>
      <c r="LDG15" s="158"/>
      <c r="LDJ15" s="159"/>
      <c r="LDK15" s="160"/>
      <c r="LDN15" s="158"/>
      <c r="LDQ15" s="159"/>
      <c r="LDR15" s="160"/>
      <c r="LDU15" s="158"/>
      <c r="LDX15" s="159"/>
      <c r="LDY15" s="160"/>
      <c r="LEB15" s="158"/>
      <c r="LEE15" s="159"/>
      <c r="LEF15" s="160"/>
      <c r="LEI15" s="158"/>
      <c r="LEL15" s="159"/>
      <c r="LEM15" s="160"/>
      <c r="LEP15" s="158"/>
      <c r="LES15" s="159"/>
      <c r="LET15" s="160"/>
      <c r="LEW15" s="158"/>
      <c r="LEZ15" s="159"/>
      <c r="LFA15" s="160"/>
      <c r="LFD15" s="158"/>
      <c r="LFG15" s="159"/>
      <c r="LFH15" s="160"/>
      <c r="LFK15" s="158"/>
      <c r="LFN15" s="159"/>
      <c r="LFO15" s="160"/>
      <c r="LFR15" s="158"/>
      <c r="LFU15" s="159"/>
      <c r="LFV15" s="160"/>
      <c r="LFY15" s="158"/>
      <c r="LGB15" s="159"/>
      <c r="LGC15" s="160"/>
      <c r="LGF15" s="158"/>
      <c r="LGI15" s="159"/>
      <c r="LGJ15" s="160"/>
      <c r="LGM15" s="158"/>
      <c r="LGP15" s="159"/>
      <c r="LGQ15" s="160"/>
      <c r="LGT15" s="158"/>
      <c r="LGW15" s="159"/>
      <c r="LGX15" s="160"/>
      <c r="LHA15" s="158"/>
      <c r="LHD15" s="159"/>
      <c r="LHE15" s="160"/>
      <c r="LHH15" s="158"/>
      <c r="LHK15" s="159"/>
      <c r="LHL15" s="160"/>
      <c r="LHO15" s="158"/>
      <c r="LHR15" s="159"/>
      <c r="LHS15" s="160"/>
      <c r="LHV15" s="158"/>
      <c r="LHY15" s="159"/>
      <c r="LHZ15" s="160"/>
      <c r="LIC15" s="158"/>
      <c r="LIF15" s="159"/>
      <c r="LIG15" s="160"/>
      <c r="LIJ15" s="158"/>
      <c r="LIM15" s="159"/>
      <c r="LIN15" s="160"/>
      <c r="LIQ15" s="158"/>
      <c r="LIT15" s="159"/>
      <c r="LIU15" s="160"/>
      <c r="LIX15" s="158"/>
      <c r="LJA15" s="159"/>
      <c r="LJB15" s="160"/>
      <c r="LJE15" s="158"/>
      <c r="LJH15" s="159"/>
      <c r="LJI15" s="160"/>
      <c r="LJL15" s="158"/>
      <c r="LJO15" s="159"/>
      <c r="LJP15" s="160"/>
      <c r="LJS15" s="158"/>
      <c r="LJV15" s="159"/>
      <c r="LJW15" s="160"/>
      <c r="LJZ15" s="158"/>
      <c r="LKC15" s="159"/>
      <c r="LKD15" s="160"/>
      <c r="LKG15" s="158"/>
      <c r="LKJ15" s="159"/>
      <c r="LKK15" s="160"/>
      <c r="LKN15" s="158"/>
      <c r="LKQ15" s="159"/>
      <c r="LKR15" s="160"/>
      <c r="LKU15" s="158"/>
      <c r="LKX15" s="159"/>
      <c r="LKY15" s="160"/>
      <c r="LLB15" s="158"/>
      <c r="LLE15" s="159"/>
      <c r="LLF15" s="160"/>
      <c r="LLI15" s="158"/>
      <c r="LLL15" s="159"/>
      <c r="LLM15" s="160"/>
      <c r="LLP15" s="158"/>
      <c r="LLS15" s="159"/>
      <c r="LLT15" s="160"/>
      <c r="LLW15" s="158"/>
      <c r="LLZ15" s="159"/>
      <c r="LMA15" s="160"/>
      <c r="LMD15" s="158"/>
      <c r="LMG15" s="159"/>
      <c r="LMH15" s="160"/>
      <c r="LMK15" s="158"/>
      <c r="LMN15" s="159"/>
      <c r="LMO15" s="160"/>
      <c r="LMR15" s="158"/>
      <c r="LMU15" s="159"/>
      <c r="LMV15" s="160"/>
      <c r="LMY15" s="158"/>
      <c r="LNB15" s="159"/>
      <c r="LNC15" s="160"/>
      <c r="LNF15" s="158"/>
      <c r="LNI15" s="159"/>
      <c r="LNJ15" s="160"/>
      <c r="LNM15" s="158"/>
      <c r="LNP15" s="159"/>
      <c r="LNQ15" s="160"/>
      <c r="LNT15" s="158"/>
      <c r="LNW15" s="159"/>
      <c r="LNX15" s="160"/>
      <c r="LOA15" s="158"/>
      <c r="LOD15" s="159"/>
      <c r="LOE15" s="160"/>
      <c r="LOH15" s="158"/>
      <c r="LOK15" s="159"/>
      <c r="LOL15" s="160"/>
      <c r="LOO15" s="158"/>
      <c r="LOR15" s="159"/>
      <c r="LOS15" s="160"/>
      <c r="LOV15" s="158"/>
      <c r="LOY15" s="159"/>
      <c r="LOZ15" s="160"/>
      <c r="LPC15" s="158"/>
      <c r="LPF15" s="159"/>
      <c r="LPG15" s="160"/>
      <c r="LPJ15" s="158"/>
      <c r="LPM15" s="159"/>
      <c r="LPN15" s="160"/>
      <c r="LPQ15" s="158"/>
      <c r="LPT15" s="159"/>
      <c r="LPU15" s="160"/>
      <c r="LPX15" s="158"/>
      <c r="LQA15" s="159"/>
      <c r="LQB15" s="160"/>
      <c r="LQE15" s="158"/>
      <c r="LQH15" s="159"/>
      <c r="LQI15" s="160"/>
      <c r="LQL15" s="158"/>
      <c r="LQO15" s="159"/>
      <c r="LQP15" s="160"/>
      <c r="LQS15" s="158"/>
      <c r="LQV15" s="159"/>
      <c r="LQW15" s="160"/>
      <c r="LQZ15" s="158"/>
      <c r="LRC15" s="159"/>
      <c r="LRD15" s="160"/>
      <c r="LRG15" s="158"/>
      <c r="LRJ15" s="159"/>
      <c r="LRK15" s="160"/>
      <c r="LRN15" s="158"/>
      <c r="LRQ15" s="159"/>
      <c r="LRR15" s="160"/>
      <c r="LRU15" s="158"/>
      <c r="LRX15" s="159"/>
      <c r="LRY15" s="160"/>
      <c r="LSB15" s="158"/>
      <c r="LSE15" s="159"/>
      <c r="LSF15" s="160"/>
      <c r="LSI15" s="158"/>
      <c r="LSL15" s="159"/>
      <c r="LSM15" s="160"/>
      <c r="LSP15" s="158"/>
      <c r="LSS15" s="159"/>
      <c r="LST15" s="160"/>
      <c r="LSW15" s="158"/>
      <c r="LSZ15" s="159"/>
      <c r="LTA15" s="160"/>
      <c r="LTD15" s="158"/>
      <c r="LTG15" s="159"/>
      <c r="LTH15" s="160"/>
      <c r="LTK15" s="158"/>
      <c r="LTN15" s="159"/>
      <c r="LTO15" s="160"/>
      <c r="LTR15" s="158"/>
      <c r="LTU15" s="159"/>
      <c r="LTV15" s="160"/>
      <c r="LTY15" s="158"/>
      <c r="LUB15" s="159"/>
      <c r="LUC15" s="160"/>
      <c r="LUF15" s="158"/>
      <c r="LUI15" s="159"/>
      <c r="LUJ15" s="160"/>
      <c r="LUM15" s="158"/>
      <c r="LUP15" s="159"/>
      <c r="LUQ15" s="160"/>
      <c r="LUT15" s="158"/>
      <c r="LUW15" s="159"/>
      <c r="LUX15" s="160"/>
      <c r="LVA15" s="158"/>
      <c r="LVD15" s="159"/>
      <c r="LVE15" s="160"/>
      <c r="LVH15" s="158"/>
      <c r="LVK15" s="159"/>
      <c r="LVL15" s="160"/>
      <c r="LVO15" s="158"/>
      <c r="LVR15" s="159"/>
      <c r="LVS15" s="160"/>
      <c r="LVV15" s="158"/>
      <c r="LVY15" s="159"/>
      <c r="LVZ15" s="160"/>
      <c r="LWC15" s="158"/>
      <c r="LWF15" s="159"/>
      <c r="LWG15" s="160"/>
      <c r="LWJ15" s="158"/>
      <c r="LWM15" s="159"/>
      <c r="LWN15" s="160"/>
      <c r="LWQ15" s="158"/>
      <c r="LWT15" s="159"/>
      <c r="LWU15" s="160"/>
      <c r="LWX15" s="158"/>
      <c r="LXA15" s="159"/>
      <c r="LXB15" s="160"/>
      <c r="LXE15" s="158"/>
      <c r="LXH15" s="159"/>
      <c r="LXI15" s="160"/>
      <c r="LXL15" s="158"/>
      <c r="LXO15" s="159"/>
      <c r="LXP15" s="160"/>
      <c r="LXS15" s="158"/>
      <c r="LXV15" s="159"/>
      <c r="LXW15" s="160"/>
      <c r="LXZ15" s="158"/>
      <c r="LYC15" s="159"/>
      <c r="LYD15" s="160"/>
      <c r="LYG15" s="158"/>
      <c r="LYJ15" s="159"/>
      <c r="LYK15" s="160"/>
      <c r="LYN15" s="158"/>
      <c r="LYQ15" s="159"/>
      <c r="LYR15" s="160"/>
      <c r="LYU15" s="158"/>
      <c r="LYX15" s="159"/>
      <c r="LYY15" s="160"/>
      <c r="LZB15" s="158"/>
      <c r="LZE15" s="159"/>
      <c r="LZF15" s="160"/>
      <c r="LZI15" s="158"/>
      <c r="LZL15" s="159"/>
      <c r="LZM15" s="160"/>
      <c r="LZP15" s="158"/>
      <c r="LZS15" s="159"/>
      <c r="LZT15" s="160"/>
      <c r="LZW15" s="158"/>
      <c r="LZZ15" s="159"/>
      <c r="MAA15" s="160"/>
      <c r="MAD15" s="158"/>
      <c r="MAG15" s="159"/>
      <c r="MAH15" s="160"/>
      <c r="MAK15" s="158"/>
      <c r="MAN15" s="159"/>
      <c r="MAO15" s="160"/>
      <c r="MAR15" s="158"/>
      <c r="MAU15" s="159"/>
      <c r="MAV15" s="160"/>
      <c r="MAY15" s="158"/>
      <c r="MBB15" s="159"/>
      <c r="MBC15" s="160"/>
      <c r="MBF15" s="158"/>
      <c r="MBI15" s="159"/>
      <c r="MBJ15" s="160"/>
      <c r="MBM15" s="158"/>
      <c r="MBP15" s="159"/>
      <c r="MBQ15" s="160"/>
      <c r="MBT15" s="158"/>
      <c r="MBW15" s="159"/>
      <c r="MBX15" s="160"/>
      <c r="MCA15" s="158"/>
      <c r="MCD15" s="159"/>
      <c r="MCE15" s="160"/>
      <c r="MCH15" s="158"/>
      <c r="MCK15" s="159"/>
      <c r="MCL15" s="160"/>
      <c r="MCO15" s="158"/>
      <c r="MCR15" s="159"/>
      <c r="MCS15" s="160"/>
      <c r="MCV15" s="158"/>
      <c r="MCY15" s="159"/>
      <c r="MCZ15" s="160"/>
      <c r="MDC15" s="158"/>
      <c r="MDF15" s="159"/>
      <c r="MDG15" s="160"/>
      <c r="MDJ15" s="158"/>
      <c r="MDM15" s="159"/>
      <c r="MDN15" s="160"/>
      <c r="MDQ15" s="158"/>
      <c r="MDT15" s="159"/>
      <c r="MDU15" s="160"/>
      <c r="MDX15" s="158"/>
      <c r="MEA15" s="159"/>
      <c r="MEB15" s="160"/>
      <c r="MEE15" s="158"/>
      <c r="MEH15" s="159"/>
      <c r="MEI15" s="160"/>
      <c r="MEL15" s="158"/>
      <c r="MEO15" s="159"/>
      <c r="MEP15" s="160"/>
      <c r="MES15" s="158"/>
      <c r="MEV15" s="159"/>
      <c r="MEW15" s="160"/>
      <c r="MEZ15" s="158"/>
      <c r="MFC15" s="159"/>
      <c r="MFD15" s="160"/>
      <c r="MFG15" s="158"/>
      <c r="MFJ15" s="159"/>
      <c r="MFK15" s="160"/>
      <c r="MFN15" s="158"/>
      <c r="MFQ15" s="159"/>
      <c r="MFR15" s="160"/>
      <c r="MFU15" s="158"/>
      <c r="MFX15" s="159"/>
      <c r="MFY15" s="160"/>
      <c r="MGB15" s="158"/>
      <c r="MGE15" s="159"/>
      <c r="MGF15" s="160"/>
      <c r="MGI15" s="158"/>
      <c r="MGL15" s="159"/>
      <c r="MGM15" s="160"/>
      <c r="MGP15" s="158"/>
      <c r="MGS15" s="159"/>
      <c r="MGT15" s="160"/>
      <c r="MGW15" s="158"/>
      <c r="MGZ15" s="159"/>
      <c r="MHA15" s="160"/>
      <c r="MHD15" s="158"/>
      <c r="MHG15" s="159"/>
      <c r="MHH15" s="160"/>
      <c r="MHK15" s="158"/>
      <c r="MHN15" s="159"/>
      <c r="MHO15" s="160"/>
      <c r="MHR15" s="158"/>
      <c r="MHU15" s="159"/>
      <c r="MHV15" s="160"/>
      <c r="MHY15" s="158"/>
      <c r="MIB15" s="159"/>
      <c r="MIC15" s="160"/>
      <c r="MIF15" s="158"/>
      <c r="MII15" s="159"/>
      <c r="MIJ15" s="160"/>
      <c r="MIM15" s="158"/>
      <c r="MIP15" s="159"/>
      <c r="MIQ15" s="160"/>
      <c r="MIT15" s="158"/>
      <c r="MIW15" s="159"/>
      <c r="MIX15" s="160"/>
      <c r="MJA15" s="158"/>
      <c r="MJD15" s="159"/>
      <c r="MJE15" s="160"/>
      <c r="MJH15" s="158"/>
      <c r="MJK15" s="159"/>
      <c r="MJL15" s="160"/>
      <c r="MJO15" s="158"/>
      <c r="MJR15" s="159"/>
      <c r="MJS15" s="160"/>
      <c r="MJV15" s="158"/>
      <c r="MJY15" s="159"/>
      <c r="MJZ15" s="160"/>
      <c r="MKC15" s="158"/>
      <c r="MKF15" s="159"/>
      <c r="MKG15" s="160"/>
      <c r="MKJ15" s="158"/>
      <c r="MKM15" s="159"/>
      <c r="MKN15" s="160"/>
      <c r="MKQ15" s="158"/>
      <c r="MKT15" s="159"/>
      <c r="MKU15" s="160"/>
      <c r="MKX15" s="158"/>
      <c r="MLA15" s="159"/>
      <c r="MLB15" s="160"/>
      <c r="MLE15" s="158"/>
      <c r="MLH15" s="159"/>
      <c r="MLI15" s="160"/>
      <c r="MLL15" s="158"/>
      <c r="MLO15" s="159"/>
      <c r="MLP15" s="160"/>
      <c r="MLS15" s="158"/>
      <c r="MLV15" s="159"/>
      <c r="MLW15" s="160"/>
      <c r="MLZ15" s="158"/>
      <c r="MMC15" s="159"/>
      <c r="MMD15" s="160"/>
      <c r="MMG15" s="158"/>
      <c r="MMJ15" s="159"/>
      <c r="MMK15" s="160"/>
      <c r="MMN15" s="158"/>
      <c r="MMQ15" s="159"/>
      <c r="MMR15" s="160"/>
      <c r="MMU15" s="158"/>
      <c r="MMX15" s="159"/>
      <c r="MMY15" s="160"/>
      <c r="MNB15" s="158"/>
      <c r="MNE15" s="159"/>
      <c r="MNF15" s="160"/>
      <c r="MNI15" s="158"/>
      <c r="MNL15" s="159"/>
      <c r="MNM15" s="160"/>
      <c r="MNP15" s="158"/>
      <c r="MNS15" s="159"/>
      <c r="MNT15" s="160"/>
      <c r="MNW15" s="158"/>
      <c r="MNZ15" s="159"/>
      <c r="MOA15" s="160"/>
      <c r="MOD15" s="158"/>
      <c r="MOG15" s="159"/>
      <c r="MOH15" s="160"/>
      <c r="MOK15" s="158"/>
      <c r="MON15" s="159"/>
      <c r="MOO15" s="160"/>
      <c r="MOR15" s="158"/>
      <c r="MOU15" s="159"/>
      <c r="MOV15" s="160"/>
      <c r="MOY15" s="158"/>
      <c r="MPB15" s="159"/>
      <c r="MPC15" s="160"/>
      <c r="MPF15" s="158"/>
      <c r="MPI15" s="159"/>
      <c r="MPJ15" s="160"/>
      <c r="MPM15" s="158"/>
      <c r="MPP15" s="159"/>
      <c r="MPQ15" s="160"/>
      <c r="MPT15" s="158"/>
      <c r="MPW15" s="159"/>
      <c r="MPX15" s="160"/>
      <c r="MQA15" s="158"/>
      <c r="MQD15" s="159"/>
      <c r="MQE15" s="160"/>
      <c r="MQH15" s="158"/>
      <c r="MQK15" s="159"/>
      <c r="MQL15" s="160"/>
      <c r="MQO15" s="158"/>
      <c r="MQR15" s="159"/>
      <c r="MQS15" s="160"/>
      <c r="MQV15" s="158"/>
      <c r="MQY15" s="159"/>
      <c r="MQZ15" s="160"/>
      <c r="MRC15" s="158"/>
      <c r="MRF15" s="159"/>
      <c r="MRG15" s="160"/>
      <c r="MRJ15" s="158"/>
      <c r="MRM15" s="159"/>
      <c r="MRN15" s="160"/>
      <c r="MRQ15" s="158"/>
      <c r="MRT15" s="159"/>
      <c r="MRU15" s="160"/>
      <c r="MRX15" s="158"/>
      <c r="MSA15" s="159"/>
      <c r="MSB15" s="160"/>
      <c r="MSE15" s="158"/>
      <c r="MSH15" s="159"/>
      <c r="MSI15" s="160"/>
      <c r="MSL15" s="158"/>
      <c r="MSO15" s="159"/>
      <c r="MSP15" s="160"/>
      <c r="MSS15" s="158"/>
      <c r="MSV15" s="159"/>
      <c r="MSW15" s="160"/>
      <c r="MSZ15" s="158"/>
      <c r="MTC15" s="159"/>
      <c r="MTD15" s="160"/>
      <c r="MTG15" s="158"/>
      <c r="MTJ15" s="159"/>
      <c r="MTK15" s="160"/>
      <c r="MTN15" s="158"/>
      <c r="MTQ15" s="159"/>
      <c r="MTR15" s="160"/>
      <c r="MTU15" s="158"/>
      <c r="MTX15" s="159"/>
      <c r="MTY15" s="160"/>
      <c r="MUB15" s="158"/>
      <c r="MUE15" s="159"/>
      <c r="MUF15" s="160"/>
      <c r="MUI15" s="158"/>
      <c r="MUL15" s="159"/>
      <c r="MUM15" s="160"/>
      <c r="MUP15" s="158"/>
      <c r="MUS15" s="159"/>
      <c r="MUT15" s="160"/>
      <c r="MUW15" s="158"/>
      <c r="MUZ15" s="159"/>
      <c r="MVA15" s="160"/>
      <c r="MVD15" s="158"/>
      <c r="MVG15" s="159"/>
      <c r="MVH15" s="160"/>
      <c r="MVK15" s="158"/>
      <c r="MVN15" s="159"/>
      <c r="MVO15" s="160"/>
      <c r="MVR15" s="158"/>
      <c r="MVU15" s="159"/>
      <c r="MVV15" s="160"/>
      <c r="MVY15" s="158"/>
      <c r="MWB15" s="159"/>
      <c r="MWC15" s="160"/>
      <c r="MWF15" s="158"/>
      <c r="MWI15" s="159"/>
      <c r="MWJ15" s="160"/>
      <c r="MWM15" s="158"/>
      <c r="MWP15" s="159"/>
      <c r="MWQ15" s="160"/>
      <c r="MWT15" s="158"/>
      <c r="MWW15" s="159"/>
      <c r="MWX15" s="160"/>
      <c r="MXA15" s="158"/>
      <c r="MXD15" s="159"/>
      <c r="MXE15" s="160"/>
      <c r="MXH15" s="158"/>
      <c r="MXK15" s="159"/>
      <c r="MXL15" s="160"/>
      <c r="MXO15" s="158"/>
      <c r="MXR15" s="159"/>
      <c r="MXS15" s="160"/>
      <c r="MXV15" s="158"/>
      <c r="MXY15" s="159"/>
      <c r="MXZ15" s="160"/>
      <c r="MYC15" s="158"/>
      <c r="MYF15" s="159"/>
      <c r="MYG15" s="160"/>
      <c r="MYJ15" s="158"/>
      <c r="MYM15" s="159"/>
      <c r="MYN15" s="160"/>
      <c r="MYQ15" s="158"/>
      <c r="MYT15" s="159"/>
      <c r="MYU15" s="160"/>
      <c r="MYX15" s="158"/>
      <c r="MZA15" s="159"/>
      <c r="MZB15" s="160"/>
      <c r="MZE15" s="158"/>
      <c r="MZH15" s="159"/>
      <c r="MZI15" s="160"/>
      <c r="MZL15" s="158"/>
      <c r="MZO15" s="159"/>
      <c r="MZP15" s="160"/>
      <c r="MZS15" s="158"/>
      <c r="MZV15" s="159"/>
      <c r="MZW15" s="160"/>
      <c r="MZZ15" s="158"/>
      <c r="NAC15" s="159"/>
      <c r="NAD15" s="160"/>
      <c r="NAG15" s="158"/>
      <c r="NAJ15" s="159"/>
      <c r="NAK15" s="160"/>
      <c r="NAN15" s="158"/>
      <c r="NAQ15" s="159"/>
      <c r="NAR15" s="160"/>
      <c r="NAU15" s="158"/>
      <c r="NAX15" s="159"/>
      <c r="NAY15" s="160"/>
      <c r="NBB15" s="158"/>
      <c r="NBE15" s="159"/>
      <c r="NBF15" s="160"/>
      <c r="NBI15" s="158"/>
      <c r="NBL15" s="159"/>
      <c r="NBM15" s="160"/>
      <c r="NBP15" s="158"/>
      <c r="NBS15" s="159"/>
      <c r="NBT15" s="160"/>
      <c r="NBW15" s="158"/>
      <c r="NBZ15" s="159"/>
      <c r="NCA15" s="160"/>
      <c r="NCD15" s="158"/>
      <c r="NCG15" s="159"/>
      <c r="NCH15" s="160"/>
      <c r="NCK15" s="158"/>
      <c r="NCN15" s="159"/>
      <c r="NCO15" s="160"/>
      <c r="NCR15" s="158"/>
      <c r="NCU15" s="159"/>
      <c r="NCV15" s="160"/>
      <c r="NCY15" s="158"/>
      <c r="NDB15" s="159"/>
      <c r="NDC15" s="160"/>
      <c r="NDF15" s="158"/>
      <c r="NDI15" s="159"/>
      <c r="NDJ15" s="160"/>
      <c r="NDM15" s="158"/>
      <c r="NDP15" s="159"/>
      <c r="NDQ15" s="160"/>
      <c r="NDT15" s="158"/>
      <c r="NDW15" s="159"/>
      <c r="NDX15" s="160"/>
      <c r="NEA15" s="158"/>
      <c r="NED15" s="159"/>
      <c r="NEE15" s="160"/>
      <c r="NEH15" s="158"/>
      <c r="NEK15" s="159"/>
      <c r="NEL15" s="160"/>
      <c r="NEO15" s="158"/>
      <c r="NER15" s="159"/>
      <c r="NES15" s="160"/>
      <c r="NEV15" s="158"/>
      <c r="NEY15" s="159"/>
      <c r="NEZ15" s="160"/>
      <c r="NFC15" s="158"/>
      <c r="NFF15" s="159"/>
      <c r="NFG15" s="160"/>
      <c r="NFJ15" s="158"/>
      <c r="NFM15" s="159"/>
      <c r="NFN15" s="160"/>
      <c r="NFQ15" s="158"/>
      <c r="NFT15" s="159"/>
      <c r="NFU15" s="160"/>
      <c r="NFX15" s="158"/>
      <c r="NGA15" s="159"/>
      <c r="NGB15" s="160"/>
      <c r="NGE15" s="158"/>
      <c r="NGH15" s="159"/>
      <c r="NGI15" s="160"/>
      <c r="NGL15" s="158"/>
      <c r="NGO15" s="159"/>
      <c r="NGP15" s="160"/>
      <c r="NGS15" s="158"/>
      <c r="NGV15" s="159"/>
      <c r="NGW15" s="160"/>
      <c r="NGZ15" s="158"/>
      <c r="NHC15" s="159"/>
      <c r="NHD15" s="160"/>
      <c r="NHG15" s="158"/>
      <c r="NHJ15" s="159"/>
      <c r="NHK15" s="160"/>
      <c r="NHN15" s="158"/>
      <c r="NHQ15" s="159"/>
      <c r="NHR15" s="160"/>
      <c r="NHU15" s="158"/>
      <c r="NHX15" s="159"/>
      <c r="NHY15" s="160"/>
      <c r="NIB15" s="158"/>
      <c r="NIE15" s="159"/>
      <c r="NIF15" s="160"/>
      <c r="NII15" s="158"/>
      <c r="NIL15" s="159"/>
      <c r="NIM15" s="160"/>
      <c r="NIP15" s="158"/>
      <c r="NIS15" s="159"/>
      <c r="NIT15" s="160"/>
      <c r="NIW15" s="158"/>
      <c r="NIZ15" s="159"/>
      <c r="NJA15" s="160"/>
      <c r="NJD15" s="158"/>
      <c r="NJG15" s="159"/>
      <c r="NJH15" s="160"/>
      <c r="NJK15" s="158"/>
      <c r="NJN15" s="159"/>
      <c r="NJO15" s="160"/>
      <c r="NJR15" s="158"/>
      <c r="NJU15" s="159"/>
      <c r="NJV15" s="160"/>
      <c r="NJY15" s="158"/>
      <c r="NKB15" s="159"/>
      <c r="NKC15" s="160"/>
      <c r="NKF15" s="158"/>
      <c r="NKI15" s="159"/>
      <c r="NKJ15" s="160"/>
      <c r="NKM15" s="158"/>
      <c r="NKP15" s="159"/>
      <c r="NKQ15" s="160"/>
      <c r="NKT15" s="158"/>
      <c r="NKW15" s="159"/>
      <c r="NKX15" s="160"/>
      <c r="NLA15" s="158"/>
      <c r="NLD15" s="159"/>
      <c r="NLE15" s="160"/>
      <c r="NLH15" s="158"/>
      <c r="NLK15" s="159"/>
      <c r="NLL15" s="160"/>
      <c r="NLO15" s="158"/>
      <c r="NLR15" s="159"/>
      <c r="NLS15" s="160"/>
      <c r="NLV15" s="158"/>
      <c r="NLY15" s="159"/>
      <c r="NLZ15" s="160"/>
      <c r="NMC15" s="158"/>
      <c r="NMF15" s="159"/>
      <c r="NMG15" s="160"/>
      <c r="NMJ15" s="158"/>
      <c r="NMM15" s="159"/>
      <c r="NMN15" s="160"/>
      <c r="NMQ15" s="158"/>
      <c r="NMT15" s="159"/>
      <c r="NMU15" s="160"/>
      <c r="NMX15" s="158"/>
      <c r="NNA15" s="159"/>
      <c r="NNB15" s="160"/>
      <c r="NNE15" s="158"/>
      <c r="NNH15" s="159"/>
      <c r="NNI15" s="160"/>
      <c r="NNL15" s="158"/>
      <c r="NNO15" s="159"/>
      <c r="NNP15" s="160"/>
      <c r="NNS15" s="158"/>
      <c r="NNV15" s="159"/>
      <c r="NNW15" s="160"/>
      <c r="NNZ15" s="158"/>
      <c r="NOC15" s="159"/>
      <c r="NOD15" s="160"/>
      <c r="NOG15" s="158"/>
      <c r="NOJ15" s="159"/>
      <c r="NOK15" s="160"/>
      <c r="NON15" s="158"/>
      <c r="NOQ15" s="159"/>
      <c r="NOR15" s="160"/>
      <c r="NOU15" s="158"/>
      <c r="NOX15" s="159"/>
      <c r="NOY15" s="160"/>
      <c r="NPB15" s="158"/>
      <c r="NPE15" s="159"/>
      <c r="NPF15" s="160"/>
      <c r="NPI15" s="158"/>
      <c r="NPL15" s="159"/>
      <c r="NPM15" s="160"/>
      <c r="NPP15" s="158"/>
      <c r="NPS15" s="159"/>
      <c r="NPT15" s="160"/>
      <c r="NPW15" s="158"/>
      <c r="NPZ15" s="159"/>
      <c r="NQA15" s="160"/>
      <c r="NQD15" s="158"/>
      <c r="NQG15" s="159"/>
      <c r="NQH15" s="160"/>
      <c r="NQK15" s="158"/>
      <c r="NQN15" s="159"/>
      <c r="NQO15" s="160"/>
      <c r="NQR15" s="158"/>
      <c r="NQU15" s="159"/>
      <c r="NQV15" s="160"/>
      <c r="NQY15" s="158"/>
      <c r="NRB15" s="159"/>
      <c r="NRC15" s="160"/>
      <c r="NRF15" s="158"/>
      <c r="NRI15" s="159"/>
      <c r="NRJ15" s="160"/>
      <c r="NRM15" s="158"/>
      <c r="NRP15" s="159"/>
      <c r="NRQ15" s="160"/>
      <c r="NRT15" s="158"/>
      <c r="NRW15" s="159"/>
      <c r="NRX15" s="160"/>
      <c r="NSA15" s="158"/>
      <c r="NSD15" s="159"/>
      <c r="NSE15" s="160"/>
      <c r="NSH15" s="158"/>
      <c r="NSK15" s="159"/>
      <c r="NSL15" s="160"/>
      <c r="NSO15" s="158"/>
      <c r="NSR15" s="159"/>
      <c r="NSS15" s="160"/>
      <c r="NSV15" s="158"/>
      <c r="NSY15" s="159"/>
      <c r="NSZ15" s="160"/>
      <c r="NTC15" s="158"/>
      <c r="NTF15" s="159"/>
      <c r="NTG15" s="160"/>
      <c r="NTJ15" s="158"/>
      <c r="NTM15" s="159"/>
      <c r="NTN15" s="160"/>
      <c r="NTQ15" s="158"/>
      <c r="NTT15" s="159"/>
      <c r="NTU15" s="160"/>
      <c r="NTX15" s="158"/>
      <c r="NUA15" s="159"/>
      <c r="NUB15" s="160"/>
      <c r="NUE15" s="158"/>
      <c r="NUH15" s="159"/>
      <c r="NUI15" s="160"/>
      <c r="NUL15" s="158"/>
      <c r="NUO15" s="159"/>
      <c r="NUP15" s="160"/>
      <c r="NUS15" s="158"/>
      <c r="NUV15" s="159"/>
      <c r="NUW15" s="160"/>
      <c r="NUZ15" s="158"/>
      <c r="NVC15" s="159"/>
      <c r="NVD15" s="160"/>
      <c r="NVG15" s="158"/>
      <c r="NVJ15" s="159"/>
      <c r="NVK15" s="160"/>
      <c r="NVN15" s="158"/>
      <c r="NVQ15" s="159"/>
      <c r="NVR15" s="160"/>
      <c r="NVU15" s="158"/>
      <c r="NVX15" s="159"/>
      <c r="NVY15" s="160"/>
      <c r="NWB15" s="158"/>
      <c r="NWE15" s="159"/>
      <c r="NWF15" s="160"/>
      <c r="NWI15" s="158"/>
      <c r="NWL15" s="159"/>
      <c r="NWM15" s="160"/>
      <c r="NWP15" s="158"/>
      <c r="NWS15" s="159"/>
      <c r="NWT15" s="160"/>
      <c r="NWW15" s="158"/>
      <c r="NWZ15" s="159"/>
      <c r="NXA15" s="160"/>
      <c r="NXD15" s="158"/>
      <c r="NXG15" s="159"/>
      <c r="NXH15" s="160"/>
      <c r="NXK15" s="158"/>
      <c r="NXN15" s="159"/>
      <c r="NXO15" s="160"/>
      <c r="NXR15" s="158"/>
      <c r="NXU15" s="159"/>
      <c r="NXV15" s="160"/>
      <c r="NXY15" s="158"/>
      <c r="NYB15" s="159"/>
      <c r="NYC15" s="160"/>
      <c r="NYF15" s="158"/>
      <c r="NYI15" s="159"/>
      <c r="NYJ15" s="160"/>
      <c r="NYM15" s="158"/>
      <c r="NYP15" s="159"/>
      <c r="NYQ15" s="160"/>
      <c r="NYT15" s="158"/>
      <c r="NYW15" s="159"/>
      <c r="NYX15" s="160"/>
      <c r="NZA15" s="158"/>
      <c r="NZD15" s="159"/>
      <c r="NZE15" s="160"/>
      <c r="NZH15" s="158"/>
      <c r="NZK15" s="159"/>
      <c r="NZL15" s="160"/>
      <c r="NZO15" s="158"/>
      <c r="NZR15" s="159"/>
      <c r="NZS15" s="160"/>
      <c r="NZV15" s="158"/>
      <c r="NZY15" s="159"/>
      <c r="NZZ15" s="160"/>
      <c r="OAC15" s="158"/>
      <c r="OAF15" s="159"/>
      <c r="OAG15" s="160"/>
      <c r="OAJ15" s="158"/>
      <c r="OAM15" s="159"/>
      <c r="OAN15" s="160"/>
      <c r="OAQ15" s="158"/>
      <c r="OAT15" s="159"/>
      <c r="OAU15" s="160"/>
      <c r="OAX15" s="158"/>
      <c r="OBA15" s="159"/>
      <c r="OBB15" s="160"/>
      <c r="OBE15" s="158"/>
      <c r="OBH15" s="159"/>
      <c r="OBI15" s="160"/>
      <c r="OBL15" s="158"/>
      <c r="OBO15" s="159"/>
      <c r="OBP15" s="160"/>
      <c r="OBS15" s="158"/>
      <c r="OBV15" s="159"/>
      <c r="OBW15" s="160"/>
      <c r="OBZ15" s="158"/>
      <c r="OCC15" s="159"/>
      <c r="OCD15" s="160"/>
      <c r="OCG15" s="158"/>
      <c r="OCJ15" s="159"/>
      <c r="OCK15" s="160"/>
      <c r="OCN15" s="158"/>
      <c r="OCQ15" s="159"/>
      <c r="OCR15" s="160"/>
      <c r="OCU15" s="158"/>
      <c r="OCX15" s="159"/>
      <c r="OCY15" s="160"/>
      <c r="ODB15" s="158"/>
      <c r="ODE15" s="159"/>
      <c r="ODF15" s="160"/>
      <c r="ODI15" s="158"/>
      <c r="ODL15" s="159"/>
      <c r="ODM15" s="160"/>
      <c r="ODP15" s="158"/>
      <c r="ODS15" s="159"/>
      <c r="ODT15" s="160"/>
      <c r="ODW15" s="158"/>
      <c r="ODZ15" s="159"/>
      <c r="OEA15" s="160"/>
      <c r="OED15" s="158"/>
      <c r="OEG15" s="159"/>
      <c r="OEH15" s="160"/>
      <c r="OEK15" s="158"/>
      <c r="OEN15" s="159"/>
      <c r="OEO15" s="160"/>
      <c r="OER15" s="158"/>
      <c r="OEU15" s="159"/>
      <c r="OEV15" s="160"/>
      <c r="OEY15" s="158"/>
      <c r="OFB15" s="159"/>
      <c r="OFC15" s="160"/>
      <c r="OFF15" s="158"/>
      <c r="OFI15" s="159"/>
      <c r="OFJ15" s="160"/>
      <c r="OFM15" s="158"/>
      <c r="OFP15" s="159"/>
      <c r="OFQ15" s="160"/>
      <c r="OFT15" s="158"/>
      <c r="OFW15" s="159"/>
      <c r="OFX15" s="160"/>
      <c r="OGA15" s="158"/>
      <c r="OGD15" s="159"/>
      <c r="OGE15" s="160"/>
      <c r="OGH15" s="158"/>
      <c r="OGK15" s="159"/>
      <c r="OGL15" s="160"/>
      <c r="OGO15" s="158"/>
      <c r="OGR15" s="159"/>
      <c r="OGS15" s="160"/>
      <c r="OGV15" s="158"/>
      <c r="OGY15" s="159"/>
      <c r="OGZ15" s="160"/>
      <c r="OHC15" s="158"/>
      <c r="OHF15" s="159"/>
      <c r="OHG15" s="160"/>
      <c r="OHJ15" s="158"/>
      <c r="OHM15" s="159"/>
      <c r="OHN15" s="160"/>
      <c r="OHQ15" s="158"/>
      <c r="OHT15" s="159"/>
      <c r="OHU15" s="160"/>
      <c r="OHX15" s="158"/>
      <c r="OIA15" s="159"/>
      <c r="OIB15" s="160"/>
      <c r="OIE15" s="158"/>
      <c r="OIH15" s="159"/>
      <c r="OII15" s="160"/>
      <c r="OIL15" s="158"/>
      <c r="OIO15" s="159"/>
      <c r="OIP15" s="160"/>
      <c r="OIS15" s="158"/>
      <c r="OIV15" s="159"/>
      <c r="OIW15" s="160"/>
      <c r="OIZ15" s="158"/>
      <c r="OJC15" s="159"/>
      <c r="OJD15" s="160"/>
      <c r="OJG15" s="158"/>
      <c r="OJJ15" s="159"/>
      <c r="OJK15" s="160"/>
      <c r="OJN15" s="158"/>
      <c r="OJQ15" s="159"/>
      <c r="OJR15" s="160"/>
      <c r="OJU15" s="158"/>
      <c r="OJX15" s="159"/>
      <c r="OJY15" s="160"/>
      <c r="OKB15" s="158"/>
      <c r="OKE15" s="159"/>
      <c r="OKF15" s="160"/>
      <c r="OKI15" s="158"/>
      <c r="OKL15" s="159"/>
      <c r="OKM15" s="160"/>
      <c r="OKP15" s="158"/>
      <c r="OKS15" s="159"/>
      <c r="OKT15" s="160"/>
      <c r="OKW15" s="158"/>
      <c r="OKZ15" s="159"/>
      <c r="OLA15" s="160"/>
      <c r="OLD15" s="158"/>
      <c r="OLG15" s="159"/>
      <c r="OLH15" s="160"/>
      <c r="OLK15" s="158"/>
      <c r="OLN15" s="159"/>
      <c r="OLO15" s="160"/>
      <c r="OLR15" s="158"/>
      <c r="OLU15" s="159"/>
      <c r="OLV15" s="160"/>
      <c r="OLY15" s="158"/>
      <c r="OMB15" s="159"/>
      <c r="OMC15" s="160"/>
      <c r="OMF15" s="158"/>
      <c r="OMI15" s="159"/>
      <c r="OMJ15" s="160"/>
      <c r="OMM15" s="158"/>
      <c r="OMP15" s="159"/>
      <c r="OMQ15" s="160"/>
      <c r="OMT15" s="158"/>
      <c r="OMW15" s="159"/>
      <c r="OMX15" s="160"/>
      <c r="ONA15" s="158"/>
      <c r="OND15" s="159"/>
      <c r="ONE15" s="160"/>
      <c r="ONH15" s="158"/>
      <c r="ONK15" s="159"/>
      <c r="ONL15" s="160"/>
      <c r="ONO15" s="158"/>
      <c r="ONR15" s="159"/>
      <c r="ONS15" s="160"/>
      <c r="ONV15" s="158"/>
      <c r="ONY15" s="159"/>
      <c r="ONZ15" s="160"/>
      <c r="OOC15" s="158"/>
      <c r="OOF15" s="159"/>
      <c r="OOG15" s="160"/>
      <c r="OOJ15" s="158"/>
      <c r="OOM15" s="159"/>
      <c r="OON15" s="160"/>
      <c r="OOQ15" s="158"/>
      <c r="OOT15" s="159"/>
      <c r="OOU15" s="160"/>
      <c r="OOX15" s="158"/>
      <c r="OPA15" s="159"/>
      <c r="OPB15" s="160"/>
      <c r="OPE15" s="158"/>
      <c r="OPH15" s="159"/>
      <c r="OPI15" s="160"/>
      <c r="OPL15" s="158"/>
      <c r="OPO15" s="159"/>
      <c r="OPP15" s="160"/>
      <c r="OPS15" s="158"/>
      <c r="OPV15" s="159"/>
      <c r="OPW15" s="160"/>
      <c r="OPZ15" s="158"/>
      <c r="OQC15" s="159"/>
      <c r="OQD15" s="160"/>
      <c r="OQG15" s="158"/>
      <c r="OQJ15" s="159"/>
      <c r="OQK15" s="160"/>
      <c r="OQN15" s="158"/>
      <c r="OQQ15" s="159"/>
      <c r="OQR15" s="160"/>
      <c r="OQU15" s="158"/>
      <c r="OQX15" s="159"/>
      <c r="OQY15" s="160"/>
      <c r="ORB15" s="158"/>
      <c r="ORE15" s="159"/>
      <c r="ORF15" s="160"/>
      <c r="ORI15" s="158"/>
      <c r="ORL15" s="159"/>
      <c r="ORM15" s="160"/>
      <c r="ORP15" s="158"/>
      <c r="ORS15" s="159"/>
      <c r="ORT15" s="160"/>
      <c r="ORW15" s="158"/>
      <c r="ORZ15" s="159"/>
      <c r="OSA15" s="160"/>
      <c r="OSD15" s="158"/>
      <c r="OSG15" s="159"/>
      <c r="OSH15" s="160"/>
      <c r="OSK15" s="158"/>
      <c r="OSN15" s="159"/>
      <c r="OSO15" s="160"/>
      <c r="OSR15" s="158"/>
      <c r="OSU15" s="159"/>
      <c r="OSV15" s="160"/>
      <c r="OSY15" s="158"/>
      <c r="OTB15" s="159"/>
      <c r="OTC15" s="160"/>
      <c r="OTF15" s="158"/>
      <c r="OTI15" s="159"/>
      <c r="OTJ15" s="160"/>
      <c r="OTM15" s="158"/>
      <c r="OTP15" s="159"/>
      <c r="OTQ15" s="160"/>
      <c r="OTT15" s="158"/>
      <c r="OTW15" s="159"/>
      <c r="OTX15" s="160"/>
      <c r="OUA15" s="158"/>
      <c r="OUD15" s="159"/>
      <c r="OUE15" s="160"/>
      <c r="OUH15" s="158"/>
      <c r="OUK15" s="159"/>
      <c r="OUL15" s="160"/>
      <c r="OUO15" s="158"/>
      <c r="OUR15" s="159"/>
      <c r="OUS15" s="160"/>
      <c r="OUV15" s="158"/>
      <c r="OUY15" s="159"/>
      <c r="OUZ15" s="160"/>
      <c r="OVC15" s="158"/>
      <c r="OVF15" s="159"/>
      <c r="OVG15" s="160"/>
      <c r="OVJ15" s="158"/>
      <c r="OVM15" s="159"/>
      <c r="OVN15" s="160"/>
      <c r="OVQ15" s="158"/>
      <c r="OVT15" s="159"/>
      <c r="OVU15" s="160"/>
      <c r="OVX15" s="158"/>
      <c r="OWA15" s="159"/>
      <c r="OWB15" s="160"/>
      <c r="OWE15" s="158"/>
      <c r="OWH15" s="159"/>
      <c r="OWI15" s="160"/>
      <c r="OWL15" s="158"/>
      <c r="OWO15" s="159"/>
      <c r="OWP15" s="160"/>
      <c r="OWS15" s="158"/>
      <c r="OWV15" s="159"/>
      <c r="OWW15" s="160"/>
      <c r="OWZ15" s="158"/>
      <c r="OXC15" s="159"/>
      <c r="OXD15" s="160"/>
      <c r="OXG15" s="158"/>
      <c r="OXJ15" s="159"/>
      <c r="OXK15" s="160"/>
      <c r="OXN15" s="158"/>
      <c r="OXQ15" s="159"/>
      <c r="OXR15" s="160"/>
      <c r="OXU15" s="158"/>
      <c r="OXX15" s="159"/>
      <c r="OXY15" s="160"/>
      <c r="OYB15" s="158"/>
      <c r="OYE15" s="159"/>
      <c r="OYF15" s="160"/>
      <c r="OYI15" s="158"/>
      <c r="OYL15" s="159"/>
      <c r="OYM15" s="160"/>
      <c r="OYP15" s="158"/>
      <c r="OYS15" s="159"/>
      <c r="OYT15" s="160"/>
      <c r="OYW15" s="158"/>
      <c r="OYZ15" s="159"/>
      <c r="OZA15" s="160"/>
      <c r="OZD15" s="158"/>
      <c r="OZG15" s="159"/>
      <c r="OZH15" s="160"/>
      <c r="OZK15" s="158"/>
      <c r="OZN15" s="159"/>
      <c r="OZO15" s="160"/>
      <c r="OZR15" s="158"/>
      <c r="OZU15" s="159"/>
      <c r="OZV15" s="160"/>
      <c r="OZY15" s="158"/>
      <c r="PAB15" s="159"/>
      <c r="PAC15" s="160"/>
      <c r="PAF15" s="158"/>
      <c r="PAI15" s="159"/>
      <c r="PAJ15" s="160"/>
      <c r="PAM15" s="158"/>
      <c r="PAP15" s="159"/>
      <c r="PAQ15" s="160"/>
      <c r="PAT15" s="158"/>
      <c r="PAW15" s="159"/>
      <c r="PAX15" s="160"/>
      <c r="PBA15" s="158"/>
      <c r="PBD15" s="159"/>
      <c r="PBE15" s="160"/>
      <c r="PBH15" s="158"/>
      <c r="PBK15" s="159"/>
      <c r="PBL15" s="160"/>
      <c r="PBO15" s="158"/>
      <c r="PBR15" s="159"/>
      <c r="PBS15" s="160"/>
      <c r="PBV15" s="158"/>
      <c r="PBY15" s="159"/>
      <c r="PBZ15" s="160"/>
      <c r="PCC15" s="158"/>
      <c r="PCF15" s="159"/>
      <c r="PCG15" s="160"/>
      <c r="PCJ15" s="158"/>
      <c r="PCM15" s="159"/>
      <c r="PCN15" s="160"/>
      <c r="PCQ15" s="158"/>
      <c r="PCT15" s="159"/>
      <c r="PCU15" s="160"/>
      <c r="PCX15" s="158"/>
      <c r="PDA15" s="159"/>
      <c r="PDB15" s="160"/>
      <c r="PDE15" s="158"/>
      <c r="PDH15" s="159"/>
      <c r="PDI15" s="160"/>
      <c r="PDL15" s="158"/>
      <c r="PDO15" s="159"/>
      <c r="PDP15" s="160"/>
      <c r="PDS15" s="158"/>
      <c r="PDV15" s="159"/>
      <c r="PDW15" s="160"/>
      <c r="PDZ15" s="158"/>
      <c r="PEC15" s="159"/>
      <c r="PED15" s="160"/>
      <c r="PEG15" s="158"/>
      <c r="PEJ15" s="159"/>
      <c r="PEK15" s="160"/>
      <c r="PEN15" s="158"/>
      <c r="PEQ15" s="159"/>
      <c r="PER15" s="160"/>
      <c r="PEU15" s="158"/>
      <c r="PEX15" s="159"/>
      <c r="PEY15" s="160"/>
      <c r="PFB15" s="158"/>
      <c r="PFE15" s="159"/>
      <c r="PFF15" s="160"/>
      <c r="PFI15" s="158"/>
      <c r="PFL15" s="159"/>
      <c r="PFM15" s="160"/>
      <c r="PFP15" s="158"/>
      <c r="PFS15" s="159"/>
      <c r="PFT15" s="160"/>
      <c r="PFW15" s="158"/>
      <c r="PFZ15" s="159"/>
      <c r="PGA15" s="160"/>
      <c r="PGD15" s="158"/>
      <c r="PGG15" s="159"/>
      <c r="PGH15" s="160"/>
      <c r="PGK15" s="158"/>
      <c r="PGN15" s="159"/>
      <c r="PGO15" s="160"/>
      <c r="PGR15" s="158"/>
      <c r="PGU15" s="159"/>
      <c r="PGV15" s="160"/>
      <c r="PGY15" s="158"/>
      <c r="PHB15" s="159"/>
      <c r="PHC15" s="160"/>
      <c r="PHF15" s="158"/>
      <c r="PHI15" s="159"/>
      <c r="PHJ15" s="160"/>
      <c r="PHM15" s="158"/>
      <c r="PHP15" s="159"/>
      <c r="PHQ15" s="160"/>
      <c r="PHT15" s="158"/>
      <c r="PHW15" s="159"/>
      <c r="PHX15" s="160"/>
      <c r="PIA15" s="158"/>
      <c r="PID15" s="159"/>
      <c r="PIE15" s="160"/>
      <c r="PIH15" s="158"/>
      <c r="PIK15" s="159"/>
      <c r="PIL15" s="160"/>
      <c r="PIO15" s="158"/>
      <c r="PIR15" s="159"/>
      <c r="PIS15" s="160"/>
      <c r="PIV15" s="158"/>
      <c r="PIY15" s="159"/>
      <c r="PIZ15" s="160"/>
      <c r="PJC15" s="158"/>
      <c r="PJF15" s="159"/>
      <c r="PJG15" s="160"/>
      <c r="PJJ15" s="158"/>
      <c r="PJM15" s="159"/>
      <c r="PJN15" s="160"/>
      <c r="PJQ15" s="158"/>
      <c r="PJT15" s="159"/>
      <c r="PJU15" s="160"/>
      <c r="PJX15" s="158"/>
      <c r="PKA15" s="159"/>
      <c r="PKB15" s="160"/>
      <c r="PKE15" s="158"/>
      <c r="PKH15" s="159"/>
      <c r="PKI15" s="160"/>
      <c r="PKL15" s="158"/>
      <c r="PKO15" s="159"/>
      <c r="PKP15" s="160"/>
      <c r="PKS15" s="158"/>
      <c r="PKV15" s="159"/>
      <c r="PKW15" s="160"/>
      <c r="PKZ15" s="158"/>
      <c r="PLC15" s="159"/>
      <c r="PLD15" s="160"/>
      <c r="PLG15" s="158"/>
      <c r="PLJ15" s="159"/>
      <c r="PLK15" s="160"/>
      <c r="PLN15" s="158"/>
      <c r="PLQ15" s="159"/>
      <c r="PLR15" s="160"/>
      <c r="PLU15" s="158"/>
      <c r="PLX15" s="159"/>
      <c r="PLY15" s="160"/>
      <c r="PMB15" s="158"/>
      <c r="PME15" s="159"/>
      <c r="PMF15" s="160"/>
      <c r="PMI15" s="158"/>
      <c r="PML15" s="159"/>
      <c r="PMM15" s="160"/>
      <c r="PMP15" s="158"/>
      <c r="PMS15" s="159"/>
      <c r="PMT15" s="160"/>
      <c r="PMW15" s="158"/>
      <c r="PMZ15" s="159"/>
      <c r="PNA15" s="160"/>
      <c r="PND15" s="158"/>
      <c r="PNG15" s="159"/>
      <c r="PNH15" s="160"/>
      <c r="PNK15" s="158"/>
      <c r="PNN15" s="159"/>
      <c r="PNO15" s="160"/>
      <c r="PNR15" s="158"/>
      <c r="PNU15" s="159"/>
      <c r="PNV15" s="160"/>
      <c r="PNY15" s="158"/>
      <c r="POB15" s="159"/>
      <c r="POC15" s="160"/>
      <c r="POF15" s="158"/>
      <c r="POI15" s="159"/>
      <c r="POJ15" s="160"/>
      <c r="POM15" s="158"/>
      <c r="POP15" s="159"/>
      <c r="POQ15" s="160"/>
      <c r="POT15" s="158"/>
      <c r="POW15" s="159"/>
      <c r="POX15" s="160"/>
      <c r="PPA15" s="158"/>
      <c r="PPD15" s="159"/>
      <c r="PPE15" s="160"/>
      <c r="PPH15" s="158"/>
      <c r="PPK15" s="159"/>
      <c r="PPL15" s="160"/>
      <c r="PPO15" s="158"/>
      <c r="PPR15" s="159"/>
      <c r="PPS15" s="160"/>
      <c r="PPV15" s="158"/>
      <c r="PPY15" s="159"/>
      <c r="PPZ15" s="160"/>
      <c r="PQC15" s="158"/>
      <c r="PQF15" s="159"/>
      <c r="PQG15" s="160"/>
      <c r="PQJ15" s="158"/>
      <c r="PQM15" s="159"/>
      <c r="PQN15" s="160"/>
      <c r="PQQ15" s="158"/>
      <c r="PQT15" s="159"/>
      <c r="PQU15" s="160"/>
      <c r="PQX15" s="158"/>
      <c r="PRA15" s="159"/>
      <c r="PRB15" s="160"/>
      <c r="PRE15" s="158"/>
      <c r="PRH15" s="159"/>
      <c r="PRI15" s="160"/>
      <c r="PRL15" s="158"/>
      <c r="PRO15" s="159"/>
      <c r="PRP15" s="160"/>
      <c r="PRS15" s="158"/>
      <c r="PRV15" s="159"/>
      <c r="PRW15" s="160"/>
      <c r="PRZ15" s="158"/>
      <c r="PSC15" s="159"/>
      <c r="PSD15" s="160"/>
      <c r="PSG15" s="158"/>
      <c r="PSJ15" s="159"/>
      <c r="PSK15" s="160"/>
      <c r="PSN15" s="158"/>
      <c r="PSQ15" s="159"/>
      <c r="PSR15" s="160"/>
      <c r="PSU15" s="158"/>
      <c r="PSX15" s="159"/>
      <c r="PSY15" s="160"/>
      <c r="PTB15" s="158"/>
      <c r="PTE15" s="159"/>
      <c r="PTF15" s="160"/>
      <c r="PTI15" s="158"/>
      <c r="PTL15" s="159"/>
      <c r="PTM15" s="160"/>
      <c r="PTP15" s="158"/>
      <c r="PTS15" s="159"/>
      <c r="PTT15" s="160"/>
      <c r="PTW15" s="158"/>
      <c r="PTZ15" s="159"/>
      <c r="PUA15" s="160"/>
      <c r="PUD15" s="158"/>
      <c r="PUG15" s="159"/>
      <c r="PUH15" s="160"/>
      <c r="PUK15" s="158"/>
      <c r="PUN15" s="159"/>
      <c r="PUO15" s="160"/>
      <c r="PUR15" s="158"/>
      <c r="PUU15" s="159"/>
      <c r="PUV15" s="160"/>
      <c r="PUY15" s="158"/>
      <c r="PVB15" s="159"/>
      <c r="PVC15" s="160"/>
      <c r="PVF15" s="158"/>
      <c r="PVI15" s="159"/>
      <c r="PVJ15" s="160"/>
      <c r="PVM15" s="158"/>
      <c r="PVP15" s="159"/>
      <c r="PVQ15" s="160"/>
      <c r="PVT15" s="158"/>
      <c r="PVW15" s="159"/>
      <c r="PVX15" s="160"/>
      <c r="PWA15" s="158"/>
      <c r="PWD15" s="159"/>
      <c r="PWE15" s="160"/>
      <c r="PWH15" s="158"/>
      <c r="PWK15" s="159"/>
      <c r="PWL15" s="160"/>
      <c r="PWO15" s="158"/>
      <c r="PWR15" s="159"/>
      <c r="PWS15" s="160"/>
      <c r="PWV15" s="158"/>
      <c r="PWY15" s="159"/>
      <c r="PWZ15" s="160"/>
      <c r="PXC15" s="158"/>
      <c r="PXF15" s="159"/>
      <c r="PXG15" s="160"/>
      <c r="PXJ15" s="158"/>
      <c r="PXM15" s="159"/>
      <c r="PXN15" s="160"/>
      <c r="PXQ15" s="158"/>
      <c r="PXT15" s="159"/>
      <c r="PXU15" s="160"/>
      <c r="PXX15" s="158"/>
      <c r="PYA15" s="159"/>
      <c r="PYB15" s="160"/>
      <c r="PYE15" s="158"/>
      <c r="PYH15" s="159"/>
      <c r="PYI15" s="160"/>
      <c r="PYL15" s="158"/>
      <c r="PYO15" s="159"/>
      <c r="PYP15" s="160"/>
      <c r="PYS15" s="158"/>
      <c r="PYV15" s="159"/>
      <c r="PYW15" s="160"/>
      <c r="PYZ15" s="158"/>
      <c r="PZC15" s="159"/>
      <c r="PZD15" s="160"/>
      <c r="PZG15" s="158"/>
      <c r="PZJ15" s="159"/>
      <c r="PZK15" s="160"/>
      <c r="PZN15" s="158"/>
      <c r="PZQ15" s="159"/>
      <c r="PZR15" s="160"/>
      <c r="PZU15" s="158"/>
      <c r="PZX15" s="159"/>
      <c r="PZY15" s="160"/>
      <c r="QAB15" s="158"/>
      <c r="QAE15" s="159"/>
      <c r="QAF15" s="160"/>
      <c r="QAI15" s="158"/>
      <c r="QAL15" s="159"/>
      <c r="QAM15" s="160"/>
      <c r="QAP15" s="158"/>
      <c r="QAS15" s="159"/>
      <c r="QAT15" s="160"/>
      <c r="QAW15" s="158"/>
      <c r="QAZ15" s="159"/>
      <c r="QBA15" s="160"/>
      <c r="QBD15" s="158"/>
      <c r="QBG15" s="159"/>
      <c r="QBH15" s="160"/>
      <c r="QBK15" s="158"/>
      <c r="QBN15" s="159"/>
      <c r="QBO15" s="160"/>
      <c r="QBR15" s="158"/>
      <c r="QBU15" s="159"/>
      <c r="QBV15" s="160"/>
      <c r="QBY15" s="158"/>
      <c r="QCB15" s="159"/>
      <c r="QCC15" s="160"/>
      <c r="QCF15" s="158"/>
      <c r="QCI15" s="159"/>
      <c r="QCJ15" s="160"/>
      <c r="QCM15" s="158"/>
      <c r="QCP15" s="159"/>
      <c r="QCQ15" s="160"/>
      <c r="QCT15" s="158"/>
      <c r="QCW15" s="159"/>
      <c r="QCX15" s="160"/>
      <c r="QDA15" s="158"/>
      <c r="QDD15" s="159"/>
      <c r="QDE15" s="160"/>
      <c r="QDH15" s="158"/>
      <c r="QDK15" s="159"/>
      <c r="QDL15" s="160"/>
      <c r="QDO15" s="158"/>
      <c r="QDR15" s="159"/>
      <c r="QDS15" s="160"/>
      <c r="QDV15" s="158"/>
      <c r="QDY15" s="159"/>
      <c r="QDZ15" s="160"/>
      <c r="QEC15" s="158"/>
      <c r="QEF15" s="159"/>
      <c r="QEG15" s="160"/>
      <c r="QEJ15" s="158"/>
      <c r="QEM15" s="159"/>
      <c r="QEN15" s="160"/>
      <c r="QEQ15" s="158"/>
      <c r="QET15" s="159"/>
      <c r="QEU15" s="160"/>
      <c r="QEX15" s="158"/>
      <c r="QFA15" s="159"/>
      <c r="QFB15" s="160"/>
      <c r="QFE15" s="158"/>
      <c r="QFH15" s="159"/>
      <c r="QFI15" s="160"/>
      <c r="QFL15" s="158"/>
      <c r="QFO15" s="159"/>
      <c r="QFP15" s="160"/>
      <c r="QFS15" s="158"/>
      <c r="QFV15" s="159"/>
      <c r="QFW15" s="160"/>
      <c r="QFZ15" s="158"/>
      <c r="QGC15" s="159"/>
      <c r="QGD15" s="160"/>
      <c r="QGG15" s="158"/>
      <c r="QGJ15" s="159"/>
      <c r="QGK15" s="160"/>
      <c r="QGN15" s="158"/>
      <c r="QGQ15" s="159"/>
      <c r="QGR15" s="160"/>
      <c r="QGU15" s="158"/>
      <c r="QGX15" s="159"/>
      <c r="QGY15" s="160"/>
      <c r="QHB15" s="158"/>
      <c r="QHE15" s="159"/>
      <c r="QHF15" s="160"/>
      <c r="QHI15" s="158"/>
      <c r="QHL15" s="159"/>
      <c r="QHM15" s="160"/>
      <c r="QHP15" s="158"/>
      <c r="QHS15" s="159"/>
      <c r="QHT15" s="160"/>
      <c r="QHW15" s="158"/>
      <c r="QHZ15" s="159"/>
      <c r="QIA15" s="160"/>
      <c r="QID15" s="158"/>
      <c r="QIG15" s="159"/>
      <c r="QIH15" s="160"/>
      <c r="QIK15" s="158"/>
      <c r="QIN15" s="159"/>
      <c r="QIO15" s="160"/>
      <c r="QIR15" s="158"/>
      <c r="QIU15" s="159"/>
      <c r="QIV15" s="160"/>
      <c r="QIY15" s="158"/>
      <c r="QJB15" s="159"/>
      <c r="QJC15" s="160"/>
      <c r="QJF15" s="158"/>
      <c r="QJI15" s="159"/>
      <c r="QJJ15" s="160"/>
      <c r="QJM15" s="158"/>
      <c r="QJP15" s="159"/>
      <c r="QJQ15" s="160"/>
      <c r="QJT15" s="158"/>
      <c r="QJW15" s="159"/>
      <c r="QJX15" s="160"/>
      <c r="QKA15" s="158"/>
      <c r="QKD15" s="159"/>
      <c r="QKE15" s="160"/>
      <c r="QKH15" s="158"/>
      <c r="QKK15" s="159"/>
      <c r="QKL15" s="160"/>
      <c r="QKO15" s="158"/>
      <c r="QKR15" s="159"/>
      <c r="QKS15" s="160"/>
      <c r="QKV15" s="158"/>
      <c r="QKY15" s="159"/>
      <c r="QKZ15" s="160"/>
      <c r="QLC15" s="158"/>
      <c r="QLF15" s="159"/>
      <c r="QLG15" s="160"/>
      <c r="QLJ15" s="158"/>
      <c r="QLM15" s="159"/>
      <c r="QLN15" s="160"/>
      <c r="QLQ15" s="158"/>
      <c r="QLT15" s="159"/>
      <c r="QLU15" s="160"/>
      <c r="QLX15" s="158"/>
      <c r="QMA15" s="159"/>
      <c r="QMB15" s="160"/>
      <c r="QME15" s="158"/>
      <c r="QMH15" s="159"/>
      <c r="QMI15" s="160"/>
      <c r="QML15" s="158"/>
      <c r="QMO15" s="159"/>
      <c r="QMP15" s="160"/>
      <c r="QMS15" s="158"/>
      <c r="QMV15" s="159"/>
      <c r="QMW15" s="160"/>
      <c r="QMZ15" s="158"/>
      <c r="QNC15" s="159"/>
      <c r="QND15" s="160"/>
      <c r="QNG15" s="158"/>
      <c r="QNJ15" s="159"/>
      <c r="QNK15" s="160"/>
      <c r="QNN15" s="158"/>
      <c r="QNQ15" s="159"/>
      <c r="QNR15" s="160"/>
      <c r="QNU15" s="158"/>
      <c r="QNX15" s="159"/>
      <c r="QNY15" s="160"/>
      <c r="QOB15" s="158"/>
      <c r="QOE15" s="159"/>
      <c r="QOF15" s="160"/>
      <c r="QOI15" s="158"/>
      <c r="QOL15" s="159"/>
      <c r="QOM15" s="160"/>
      <c r="QOP15" s="158"/>
      <c r="QOS15" s="159"/>
      <c r="QOT15" s="160"/>
      <c r="QOW15" s="158"/>
      <c r="QOZ15" s="159"/>
      <c r="QPA15" s="160"/>
      <c r="QPD15" s="158"/>
      <c r="QPG15" s="159"/>
      <c r="QPH15" s="160"/>
      <c r="QPK15" s="158"/>
      <c r="QPN15" s="159"/>
      <c r="QPO15" s="160"/>
      <c r="QPR15" s="158"/>
      <c r="QPU15" s="159"/>
      <c r="QPV15" s="160"/>
      <c r="QPY15" s="158"/>
      <c r="QQB15" s="159"/>
      <c r="QQC15" s="160"/>
      <c r="QQF15" s="158"/>
      <c r="QQI15" s="159"/>
      <c r="QQJ15" s="160"/>
      <c r="QQM15" s="158"/>
      <c r="QQP15" s="159"/>
      <c r="QQQ15" s="160"/>
      <c r="QQT15" s="158"/>
      <c r="QQW15" s="159"/>
      <c r="QQX15" s="160"/>
      <c r="QRA15" s="158"/>
      <c r="QRD15" s="159"/>
      <c r="QRE15" s="160"/>
      <c r="QRH15" s="158"/>
      <c r="QRK15" s="159"/>
      <c r="QRL15" s="160"/>
      <c r="QRO15" s="158"/>
      <c r="QRR15" s="159"/>
      <c r="QRS15" s="160"/>
      <c r="QRV15" s="158"/>
      <c r="QRY15" s="159"/>
      <c r="QRZ15" s="160"/>
      <c r="QSC15" s="158"/>
      <c r="QSF15" s="159"/>
      <c r="QSG15" s="160"/>
      <c r="QSJ15" s="158"/>
      <c r="QSM15" s="159"/>
      <c r="QSN15" s="160"/>
      <c r="QSQ15" s="158"/>
      <c r="QST15" s="159"/>
      <c r="QSU15" s="160"/>
      <c r="QSX15" s="158"/>
      <c r="QTA15" s="159"/>
      <c r="QTB15" s="160"/>
      <c r="QTE15" s="158"/>
      <c r="QTH15" s="159"/>
      <c r="QTI15" s="160"/>
      <c r="QTL15" s="158"/>
      <c r="QTO15" s="159"/>
      <c r="QTP15" s="160"/>
      <c r="QTS15" s="158"/>
      <c r="QTV15" s="159"/>
      <c r="QTW15" s="160"/>
      <c r="QTZ15" s="158"/>
      <c r="QUC15" s="159"/>
      <c r="QUD15" s="160"/>
      <c r="QUG15" s="158"/>
      <c r="QUJ15" s="159"/>
      <c r="QUK15" s="160"/>
      <c r="QUN15" s="158"/>
      <c r="QUQ15" s="159"/>
      <c r="QUR15" s="160"/>
      <c r="QUU15" s="158"/>
      <c r="QUX15" s="159"/>
      <c r="QUY15" s="160"/>
      <c r="QVB15" s="158"/>
      <c r="QVE15" s="159"/>
      <c r="QVF15" s="160"/>
      <c r="QVI15" s="158"/>
      <c r="QVL15" s="159"/>
      <c r="QVM15" s="160"/>
      <c r="QVP15" s="158"/>
      <c r="QVS15" s="159"/>
      <c r="QVT15" s="160"/>
      <c r="QVW15" s="158"/>
      <c r="QVZ15" s="159"/>
      <c r="QWA15" s="160"/>
      <c r="QWD15" s="158"/>
      <c r="QWG15" s="159"/>
      <c r="QWH15" s="160"/>
      <c r="QWK15" s="158"/>
      <c r="QWN15" s="159"/>
      <c r="QWO15" s="160"/>
      <c r="QWR15" s="158"/>
      <c r="QWU15" s="159"/>
      <c r="QWV15" s="160"/>
      <c r="QWY15" s="158"/>
      <c r="QXB15" s="159"/>
      <c r="QXC15" s="160"/>
      <c r="QXF15" s="158"/>
      <c r="QXI15" s="159"/>
      <c r="QXJ15" s="160"/>
      <c r="QXM15" s="158"/>
      <c r="QXP15" s="159"/>
      <c r="QXQ15" s="160"/>
      <c r="QXT15" s="158"/>
      <c r="QXW15" s="159"/>
      <c r="QXX15" s="160"/>
      <c r="QYA15" s="158"/>
      <c r="QYD15" s="159"/>
      <c r="QYE15" s="160"/>
      <c r="QYH15" s="158"/>
      <c r="QYK15" s="159"/>
      <c r="QYL15" s="160"/>
      <c r="QYO15" s="158"/>
      <c r="QYR15" s="159"/>
      <c r="QYS15" s="160"/>
      <c r="QYV15" s="158"/>
      <c r="QYY15" s="159"/>
      <c r="QYZ15" s="160"/>
      <c r="QZC15" s="158"/>
      <c r="QZF15" s="159"/>
      <c r="QZG15" s="160"/>
      <c r="QZJ15" s="158"/>
      <c r="QZM15" s="159"/>
      <c r="QZN15" s="160"/>
      <c r="QZQ15" s="158"/>
      <c r="QZT15" s="159"/>
      <c r="QZU15" s="160"/>
      <c r="QZX15" s="158"/>
      <c r="RAA15" s="159"/>
      <c r="RAB15" s="160"/>
      <c r="RAE15" s="158"/>
      <c r="RAH15" s="159"/>
      <c r="RAI15" s="160"/>
      <c r="RAL15" s="158"/>
      <c r="RAO15" s="159"/>
      <c r="RAP15" s="160"/>
      <c r="RAS15" s="158"/>
      <c r="RAV15" s="159"/>
      <c r="RAW15" s="160"/>
      <c r="RAZ15" s="158"/>
      <c r="RBC15" s="159"/>
      <c r="RBD15" s="160"/>
      <c r="RBG15" s="158"/>
      <c r="RBJ15" s="159"/>
      <c r="RBK15" s="160"/>
      <c r="RBN15" s="158"/>
      <c r="RBQ15" s="159"/>
      <c r="RBR15" s="160"/>
      <c r="RBU15" s="158"/>
      <c r="RBX15" s="159"/>
      <c r="RBY15" s="160"/>
      <c r="RCB15" s="158"/>
      <c r="RCE15" s="159"/>
      <c r="RCF15" s="160"/>
      <c r="RCI15" s="158"/>
      <c r="RCL15" s="159"/>
      <c r="RCM15" s="160"/>
      <c r="RCP15" s="158"/>
      <c r="RCS15" s="159"/>
      <c r="RCT15" s="160"/>
      <c r="RCW15" s="158"/>
      <c r="RCZ15" s="159"/>
      <c r="RDA15" s="160"/>
      <c r="RDD15" s="158"/>
      <c r="RDG15" s="159"/>
      <c r="RDH15" s="160"/>
      <c r="RDK15" s="158"/>
      <c r="RDN15" s="159"/>
      <c r="RDO15" s="160"/>
      <c r="RDR15" s="158"/>
      <c r="RDU15" s="159"/>
      <c r="RDV15" s="160"/>
      <c r="RDY15" s="158"/>
      <c r="REB15" s="159"/>
      <c r="REC15" s="160"/>
      <c r="REF15" s="158"/>
      <c r="REI15" s="159"/>
      <c r="REJ15" s="160"/>
      <c r="REM15" s="158"/>
      <c r="REP15" s="159"/>
      <c r="REQ15" s="160"/>
      <c r="RET15" s="158"/>
      <c r="REW15" s="159"/>
      <c r="REX15" s="160"/>
      <c r="RFA15" s="158"/>
      <c r="RFD15" s="159"/>
      <c r="RFE15" s="160"/>
      <c r="RFH15" s="158"/>
      <c r="RFK15" s="159"/>
      <c r="RFL15" s="160"/>
      <c r="RFO15" s="158"/>
      <c r="RFR15" s="159"/>
      <c r="RFS15" s="160"/>
      <c r="RFV15" s="158"/>
      <c r="RFY15" s="159"/>
      <c r="RFZ15" s="160"/>
      <c r="RGC15" s="158"/>
      <c r="RGF15" s="159"/>
      <c r="RGG15" s="160"/>
      <c r="RGJ15" s="158"/>
      <c r="RGM15" s="159"/>
      <c r="RGN15" s="160"/>
      <c r="RGQ15" s="158"/>
      <c r="RGT15" s="159"/>
      <c r="RGU15" s="160"/>
      <c r="RGX15" s="158"/>
      <c r="RHA15" s="159"/>
      <c r="RHB15" s="160"/>
      <c r="RHE15" s="158"/>
      <c r="RHH15" s="159"/>
      <c r="RHI15" s="160"/>
      <c r="RHL15" s="158"/>
      <c r="RHO15" s="159"/>
      <c r="RHP15" s="160"/>
      <c r="RHS15" s="158"/>
      <c r="RHV15" s="159"/>
      <c r="RHW15" s="160"/>
      <c r="RHZ15" s="158"/>
      <c r="RIC15" s="159"/>
      <c r="RID15" s="160"/>
      <c r="RIG15" s="158"/>
      <c r="RIJ15" s="159"/>
      <c r="RIK15" s="160"/>
      <c r="RIN15" s="158"/>
      <c r="RIQ15" s="159"/>
      <c r="RIR15" s="160"/>
      <c r="RIU15" s="158"/>
      <c r="RIX15" s="159"/>
      <c r="RIY15" s="160"/>
      <c r="RJB15" s="158"/>
      <c r="RJE15" s="159"/>
      <c r="RJF15" s="160"/>
      <c r="RJI15" s="158"/>
      <c r="RJL15" s="159"/>
      <c r="RJM15" s="160"/>
      <c r="RJP15" s="158"/>
      <c r="RJS15" s="159"/>
      <c r="RJT15" s="160"/>
      <c r="RJW15" s="158"/>
      <c r="RJZ15" s="159"/>
      <c r="RKA15" s="160"/>
      <c r="RKD15" s="158"/>
      <c r="RKG15" s="159"/>
      <c r="RKH15" s="160"/>
      <c r="RKK15" s="158"/>
      <c r="RKN15" s="159"/>
      <c r="RKO15" s="160"/>
      <c r="RKR15" s="158"/>
      <c r="RKU15" s="159"/>
      <c r="RKV15" s="160"/>
      <c r="RKY15" s="158"/>
      <c r="RLB15" s="159"/>
      <c r="RLC15" s="160"/>
      <c r="RLF15" s="158"/>
      <c r="RLI15" s="159"/>
      <c r="RLJ15" s="160"/>
      <c r="RLM15" s="158"/>
      <c r="RLP15" s="159"/>
      <c r="RLQ15" s="160"/>
      <c r="RLT15" s="158"/>
      <c r="RLW15" s="159"/>
      <c r="RLX15" s="160"/>
      <c r="RMA15" s="158"/>
      <c r="RMD15" s="159"/>
      <c r="RME15" s="160"/>
      <c r="RMH15" s="158"/>
      <c r="RMK15" s="159"/>
      <c r="RML15" s="160"/>
      <c r="RMO15" s="158"/>
      <c r="RMR15" s="159"/>
      <c r="RMS15" s="160"/>
      <c r="RMV15" s="158"/>
      <c r="RMY15" s="159"/>
      <c r="RMZ15" s="160"/>
      <c r="RNC15" s="158"/>
      <c r="RNF15" s="159"/>
      <c r="RNG15" s="160"/>
      <c r="RNJ15" s="158"/>
      <c r="RNM15" s="159"/>
      <c r="RNN15" s="160"/>
      <c r="RNQ15" s="158"/>
      <c r="RNT15" s="159"/>
      <c r="RNU15" s="160"/>
      <c r="RNX15" s="158"/>
      <c r="ROA15" s="159"/>
      <c r="ROB15" s="160"/>
      <c r="ROE15" s="158"/>
      <c r="ROH15" s="159"/>
      <c r="ROI15" s="160"/>
      <c r="ROL15" s="158"/>
      <c r="ROO15" s="159"/>
      <c r="ROP15" s="160"/>
      <c r="ROS15" s="158"/>
      <c r="ROV15" s="159"/>
      <c r="ROW15" s="160"/>
      <c r="ROZ15" s="158"/>
      <c r="RPC15" s="159"/>
      <c r="RPD15" s="160"/>
      <c r="RPG15" s="158"/>
      <c r="RPJ15" s="159"/>
      <c r="RPK15" s="160"/>
      <c r="RPN15" s="158"/>
      <c r="RPQ15" s="159"/>
      <c r="RPR15" s="160"/>
      <c r="RPU15" s="158"/>
      <c r="RPX15" s="159"/>
      <c r="RPY15" s="160"/>
      <c r="RQB15" s="158"/>
      <c r="RQE15" s="159"/>
      <c r="RQF15" s="160"/>
      <c r="RQI15" s="158"/>
      <c r="RQL15" s="159"/>
      <c r="RQM15" s="160"/>
      <c r="RQP15" s="158"/>
      <c r="RQS15" s="159"/>
      <c r="RQT15" s="160"/>
      <c r="RQW15" s="158"/>
      <c r="RQZ15" s="159"/>
      <c r="RRA15" s="160"/>
      <c r="RRD15" s="158"/>
      <c r="RRG15" s="159"/>
      <c r="RRH15" s="160"/>
      <c r="RRK15" s="158"/>
      <c r="RRN15" s="159"/>
      <c r="RRO15" s="160"/>
      <c r="RRR15" s="158"/>
      <c r="RRU15" s="159"/>
      <c r="RRV15" s="160"/>
      <c r="RRY15" s="158"/>
      <c r="RSB15" s="159"/>
      <c r="RSC15" s="160"/>
      <c r="RSF15" s="158"/>
      <c r="RSI15" s="159"/>
      <c r="RSJ15" s="160"/>
      <c r="RSM15" s="158"/>
      <c r="RSP15" s="159"/>
      <c r="RSQ15" s="160"/>
      <c r="RST15" s="158"/>
      <c r="RSW15" s="159"/>
      <c r="RSX15" s="160"/>
      <c r="RTA15" s="158"/>
      <c r="RTD15" s="159"/>
      <c r="RTE15" s="160"/>
      <c r="RTH15" s="158"/>
      <c r="RTK15" s="159"/>
      <c r="RTL15" s="160"/>
      <c r="RTO15" s="158"/>
      <c r="RTR15" s="159"/>
      <c r="RTS15" s="160"/>
      <c r="RTV15" s="158"/>
      <c r="RTY15" s="159"/>
      <c r="RTZ15" s="160"/>
      <c r="RUC15" s="158"/>
      <c r="RUF15" s="159"/>
      <c r="RUG15" s="160"/>
      <c r="RUJ15" s="158"/>
      <c r="RUM15" s="159"/>
      <c r="RUN15" s="160"/>
      <c r="RUQ15" s="158"/>
      <c r="RUT15" s="159"/>
      <c r="RUU15" s="160"/>
      <c r="RUX15" s="158"/>
      <c r="RVA15" s="159"/>
      <c r="RVB15" s="160"/>
      <c r="RVE15" s="158"/>
      <c r="RVH15" s="159"/>
      <c r="RVI15" s="160"/>
      <c r="RVL15" s="158"/>
      <c r="RVO15" s="159"/>
      <c r="RVP15" s="160"/>
      <c r="RVS15" s="158"/>
      <c r="RVV15" s="159"/>
      <c r="RVW15" s="160"/>
      <c r="RVZ15" s="158"/>
      <c r="RWC15" s="159"/>
      <c r="RWD15" s="160"/>
      <c r="RWG15" s="158"/>
      <c r="RWJ15" s="159"/>
      <c r="RWK15" s="160"/>
      <c r="RWN15" s="158"/>
      <c r="RWQ15" s="159"/>
      <c r="RWR15" s="160"/>
      <c r="RWU15" s="158"/>
      <c r="RWX15" s="159"/>
      <c r="RWY15" s="160"/>
      <c r="RXB15" s="158"/>
      <c r="RXE15" s="159"/>
      <c r="RXF15" s="160"/>
      <c r="RXI15" s="158"/>
      <c r="RXL15" s="159"/>
      <c r="RXM15" s="160"/>
      <c r="RXP15" s="158"/>
      <c r="RXS15" s="159"/>
      <c r="RXT15" s="160"/>
      <c r="RXW15" s="158"/>
      <c r="RXZ15" s="159"/>
      <c r="RYA15" s="160"/>
      <c r="RYD15" s="158"/>
      <c r="RYG15" s="159"/>
      <c r="RYH15" s="160"/>
      <c r="RYK15" s="158"/>
      <c r="RYN15" s="159"/>
      <c r="RYO15" s="160"/>
      <c r="RYR15" s="158"/>
      <c r="RYU15" s="159"/>
      <c r="RYV15" s="160"/>
      <c r="RYY15" s="158"/>
      <c r="RZB15" s="159"/>
      <c r="RZC15" s="160"/>
      <c r="RZF15" s="158"/>
      <c r="RZI15" s="159"/>
      <c r="RZJ15" s="160"/>
      <c r="RZM15" s="158"/>
      <c r="RZP15" s="159"/>
      <c r="RZQ15" s="160"/>
      <c r="RZT15" s="158"/>
      <c r="RZW15" s="159"/>
      <c r="RZX15" s="160"/>
      <c r="SAA15" s="158"/>
      <c r="SAD15" s="159"/>
      <c r="SAE15" s="160"/>
      <c r="SAH15" s="158"/>
      <c r="SAK15" s="159"/>
      <c r="SAL15" s="160"/>
      <c r="SAO15" s="158"/>
      <c r="SAR15" s="159"/>
      <c r="SAS15" s="160"/>
      <c r="SAV15" s="158"/>
      <c r="SAY15" s="159"/>
      <c r="SAZ15" s="160"/>
      <c r="SBC15" s="158"/>
      <c r="SBF15" s="159"/>
      <c r="SBG15" s="160"/>
      <c r="SBJ15" s="158"/>
      <c r="SBM15" s="159"/>
      <c r="SBN15" s="160"/>
      <c r="SBQ15" s="158"/>
      <c r="SBT15" s="159"/>
      <c r="SBU15" s="160"/>
      <c r="SBX15" s="158"/>
      <c r="SCA15" s="159"/>
      <c r="SCB15" s="160"/>
      <c r="SCE15" s="158"/>
      <c r="SCH15" s="159"/>
      <c r="SCI15" s="160"/>
      <c r="SCL15" s="158"/>
      <c r="SCO15" s="159"/>
      <c r="SCP15" s="160"/>
      <c r="SCS15" s="158"/>
      <c r="SCV15" s="159"/>
      <c r="SCW15" s="160"/>
      <c r="SCZ15" s="158"/>
      <c r="SDC15" s="159"/>
      <c r="SDD15" s="160"/>
      <c r="SDG15" s="158"/>
      <c r="SDJ15" s="159"/>
      <c r="SDK15" s="160"/>
      <c r="SDN15" s="158"/>
      <c r="SDQ15" s="159"/>
      <c r="SDR15" s="160"/>
      <c r="SDU15" s="158"/>
      <c r="SDX15" s="159"/>
      <c r="SDY15" s="160"/>
      <c r="SEB15" s="158"/>
      <c r="SEE15" s="159"/>
      <c r="SEF15" s="160"/>
      <c r="SEI15" s="158"/>
      <c r="SEL15" s="159"/>
      <c r="SEM15" s="160"/>
      <c r="SEP15" s="158"/>
      <c r="SES15" s="159"/>
      <c r="SET15" s="160"/>
      <c r="SEW15" s="158"/>
      <c r="SEZ15" s="159"/>
      <c r="SFA15" s="160"/>
      <c r="SFD15" s="158"/>
      <c r="SFG15" s="159"/>
      <c r="SFH15" s="160"/>
      <c r="SFK15" s="158"/>
      <c r="SFN15" s="159"/>
      <c r="SFO15" s="160"/>
      <c r="SFR15" s="158"/>
      <c r="SFU15" s="159"/>
      <c r="SFV15" s="160"/>
      <c r="SFY15" s="158"/>
      <c r="SGB15" s="159"/>
      <c r="SGC15" s="160"/>
      <c r="SGF15" s="158"/>
      <c r="SGI15" s="159"/>
      <c r="SGJ15" s="160"/>
      <c r="SGM15" s="158"/>
      <c r="SGP15" s="159"/>
      <c r="SGQ15" s="160"/>
      <c r="SGT15" s="158"/>
      <c r="SGW15" s="159"/>
      <c r="SGX15" s="160"/>
      <c r="SHA15" s="158"/>
      <c r="SHD15" s="159"/>
      <c r="SHE15" s="160"/>
      <c r="SHH15" s="158"/>
      <c r="SHK15" s="159"/>
      <c r="SHL15" s="160"/>
      <c r="SHO15" s="158"/>
      <c r="SHR15" s="159"/>
      <c r="SHS15" s="160"/>
      <c r="SHV15" s="158"/>
      <c r="SHY15" s="159"/>
      <c r="SHZ15" s="160"/>
      <c r="SIC15" s="158"/>
      <c r="SIF15" s="159"/>
      <c r="SIG15" s="160"/>
      <c r="SIJ15" s="158"/>
      <c r="SIM15" s="159"/>
      <c r="SIN15" s="160"/>
      <c r="SIQ15" s="158"/>
      <c r="SIT15" s="159"/>
      <c r="SIU15" s="160"/>
      <c r="SIX15" s="158"/>
      <c r="SJA15" s="159"/>
      <c r="SJB15" s="160"/>
      <c r="SJE15" s="158"/>
      <c r="SJH15" s="159"/>
      <c r="SJI15" s="160"/>
      <c r="SJL15" s="158"/>
      <c r="SJO15" s="159"/>
      <c r="SJP15" s="160"/>
      <c r="SJS15" s="158"/>
      <c r="SJV15" s="159"/>
      <c r="SJW15" s="160"/>
      <c r="SJZ15" s="158"/>
      <c r="SKC15" s="159"/>
      <c r="SKD15" s="160"/>
      <c r="SKG15" s="158"/>
      <c r="SKJ15" s="159"/>
      <c r="SKK15" s="160"/>
      <c r="SKN15" s="158"/>
      <c r="SKQ15" s="159"/>
      <c r="SKR15" s="160"/>
      <c r="SKU15" s="158"/>
      <c r="SKX15" s="159"/>
      <c r="SKY15" s="160"/>
      <c r="SLB15" s="158"/>
      <c r="SLE15" s="159"/>
      <c r="SLF15" s="160"/>
      <c r="SLI15" s="158"/>
      <c r="SLL15" s="159"/>
      <c r="SLM15" s="160"/>
      <c r="SLP15" s="158"/>
      <c r="SLS15" s="159"/>
      <c r="SLT15" s="160"/>
      <c r="SLW15" s="158"/>
      <c r="SLZ15" s="159"/>
      <c r="SMA15" s="160"/>
      <c r="SMD15" s="158"/>
      <c r="SMG15" s="159"/>
      <c r="SMH15" s="160"/>
      <c r="SMK15" s="158"/>
      <c r="SMN15" s="159"/>
      <c r="SMO15" s="160"/>
      <c r="SMR15" s="158"/>
      <c r="SMU15" s="159"/>
      <c r="SMV15" s="160"/>
      <c r="SMY15" s="158"/>
      <c r="SNB15" s="159"/>
      <c r="SNC15" s="160"/>
      <c r="SNF15" s="158"/>
      <c r="SNI15" s="159"/>
      <c r="SNJ15" s="160"/>
      <c r="SNM15" s="158"/>
      <c r="SNP15" s="159"/>
      <c r="SNQ15" s="160"/>
      <c r="SNT15" s="158"/>
      <c r="SNW15" s="159"/>
      <c r="SNX15" s="160"/>
      <c r="SOA15" s="158"/>
      <c r="SOD15" s="159"/>
      <c r="SOE15" s="160"/>
      <c r="SOH15" s="158"/>
      <c r="SOK15" s="159"/>
      <c r="SOL15" s="160"/>
      <c r="SOO15" s="158"/>
      <c r="SOR15" s="159"/>
      <c r="SOS15" s="160"/>
      <c r="SOV15" s="158"/>
      <c r="SOY15" s="159"/>
      <c r="SOZ15" s="160"/>
      <c r="SPC15" s="158"/>
      <c r="SPF15" s="159"/>
      <c r="SPG15" s="160"/>
      <c r="SPJ15" s="158"/>
      <c r="SPM15" s="159"/>
      <c r="SPN15" s="160"/>
      <c r="SPQ15" s="158"/>
      <c r="SPT15" s="159"/>
      <c r="SPU15" s="160"/>
      <c r="SPX15" s="158"/>
      <c r="SQA15" s="159"/>
      <c r="SQB15" s="160"/>
      <c r="SQE15" s="158"/>
      <c r="SQH15" s="159"/>
      <c r="SQI15" s="160"/>
      <c r="SQL15" s="158"/>
      <c r="SQO15" s="159"/>
      <c r="SQP15" s="160"/>
      <c r="SQS15" s="158"/>
      <c r="SQV15" s="159"/>
      <c r="SQW15" s="160"/>
      <c r="SQZ15" s="158"/>
      <c r="SRC15" s="159"/>
      <c r="SRD15" s="160"/>
      <c r="SRG15" s="158"/>
      <c r="SRJ15" s="159"/>
      <c r="SRK15" s="160"/>
      <c r="SRN15" s="158"/>
      <c r="SRQ15" s="159"/>
      <c r="SRR15" s="160"/>
      <c r="SRU15" s="158"/>
      <c r="SRX15" s="159"/>
      <c r="SRY15" s="160"/>
      <c r="SSB15" s="158"/>
      <c r="SSE15" s="159"/>
      <c r="SSF15" s="160"/>
      <c r="SSI15" s="158"/>
      <c r="SSL15" s="159"/>
      <c r="SSM15" s="160"/>
      <c r="SSP15" s="158"/>
      <c r="SSS15" s="159"/>
      <c r="SST15" s="160"/>
      <c r="SSW15" s="158"/>
      <c r="SSZ15" s="159"/>
      <c r="STA15" s="160"/>
      <c r="STD15" s="158"/>
      <c r="STG15" s="159"/>
      <c r="STH15" s="160"/>
      <c r="STK15" s="158"/>
      <c r="STN15" s="159"/>
      <c r="STO15" s="160"/>
      <c r="STR15" s="158"/>
      <c r="STU15" s="159"/>
      <c r="STV15" s="160"/>
      <c r="STY15" s="158"/>
      <c r="SUB15" s="159"/>
      <c r="SUC15" s="160"/>
      <c r="SUF15" s="158"/>
      <c r="SUI15" s="159"/>
      <c r="SUJ15" s="160"/>
      <c r="SUM15" s="158"/>
      <c r="SUP15" s="159"/>
      <c r="SUQ15" s="160"/>
      <c r="SUT15" s="158"/>
      <c r="SUW15" s="159"/>
      <c r="SUX15" s="160"/>
      <c r="SVA15" s="158"/>
      <c r="SVD15" s="159"/>
      <c r="SVE15" s="160"/>
      <c r="SVH15" s="158"/>
      <c r="SVK15" s="159"/>
      <c r="SVL15" s="160"/>
      <c r="SVO15" s="158"/>
      <c r="SVR15" s="159"/>
      <c r="SVS15" s="160"/>
      <c r="SVV15" s="158"/>
      <c r="SVY15" s="159"/>
      <c r="SVZ15" s="160"/>
      <c r="SWC15" s="158"/>
      <c r="SWF15" s="159"/>
      <c r="SWG15" s="160"/>
      <c r="SWJ15" s="158"/>
      <c r="SWM15" s="159"/>
      <c r="SWN15" s="160"/>
      <c r="SWQ15" s="158"/>
      <c r="SWT15" s="159"/>
      <c r="SWU15" s="160"/>
      <c r="SWX15" s="158"/>
      <c r="SXA15" s="159"/>
      <c r="SXB15" s="160"/>
      <c r="SXE15" s="158"/>
      <c r="SXH15" s="159"/>
      <c r="SXI15" s="160"/>
      <c r="SXL15" s="158"/>
      <c r="SXO15" s="159"/>
      <c r="SXP15" s="160"/>
      <c r="SXS15" s="158"/>
      <c r="SXV15" s="159"/>
      <c r="SXW15" s="160"/>
      <c r="SXZ15" s="158"/>
      <c r="SYC15" s="159"/>
      <c r="SYD15" s="160"/>
      <c r="SYG15" s="158"/>
      <c r="SYJ15" s="159"/>
      <c r="SYK15" s="160"/>
      <c r="SYN15" s="158"/>
      <c r="SYQ15" s="159"/>
      <c r="SYR15" s="160"/>
      <c r="SYU15" s="158"/>
      <c r="SYX15" s="159"/>
      <c r="SYY15" s="160"/>
      <c r="SZB15" s="158"/>
      <c r="SZE15" s="159"/>
      <c r="SZF15" s="160"/>
      <c r="SZI15" s="158"/>
      <c r="SZL15" s="159"/>
      <c r="SZM15" s="160"/>
      <c r="SZP15" s="158"/>
      <c r="SZS15" s="159"/>
      <c r="SZT15" s="160"/>
      <c r="SZW15" s="158"/>
      <c r="SZZ15" s="159"/>
      <c r="TAA15" s="160"/>
      <c r="TAD15" s="158"/>
      <c r="TAG15" s="159"/>
      <c r="TAH15" s="160"/>
      <c r="TAK15" s="158"/>
      <c r="TAN15" s="159"/>
      <c r="TAO15" s="160"/>
      <c r="TAR15" s="158"/>
      <c r="TAU15" s="159"/>
      <c r="TAV15" s="160"/>
      <c r="TAY15" s="158"/>
      <c r="TBB15" s="159"/>
      <c r="TBC15" s="160"/>
      <c r="TBF15" s="158"/>
      <c r="TBI15" s="159"/>
      <c r="TBJ15" s="160"/>
      <c r="TBM15" s="158"/>
      <c r="TBP15" s="159"/>
      <c r="TBQ15" s="160"/>
      <c r="TBT15" s="158"/>
      <c r="TBW15" s="159"/>
      <c r="TBX15" s="160"/>
      <c r="TCA15" s="158"/>
      <c r="TCD15" s="159"/>
      <c r="TCE15" s="160"/>
      <c r="TCH15" s="158"/>
      <c r="TCK15" s="159"/>
      <c r="TCL15" s="160"/>
      <c r="TCO15" s="158"/>
      <c r="TCR15" s="159"/>
      <c r="TCS15" s="160"/>
      <c r="TCV15" s="158"/>
      <c r="TCY15" s="159"/>
      <c r="TCZ15" s="160"/>
      <c r="TDC15" s="158"/>
      <c r="TDF15" s="159"/>
      <c r="TDG15" s="160"/>
      <c r="TDJ15" s="158"/>
      <c r="TDM15" s="159"/>
      <c r="TDN15" s="160"/>
      <c r="TDQ15" s="158"/>
      <c r="TDT15" s="159"/>
      <c r="TDU15" s="160"/>
      <c r="TDX15" s="158"/>
      <c r="TEA15" s="159"/>
      <c r="TEB15" s="160"/>
      <c r="TEE15" s="158"/>
      <c r="TEH15" s="159"/>
      <c r="TEI15" s="160"/>
      <c r="TEL15" s="158"/>
      <c r="TEO15" s="159"/>
      <c r="TEP15" s="160"/>
      <c r="TES15" s="158"/>
      <c r="TEV15" s="159"/>
      <c r="TEW15" s="160"/>
      <c r="TEZ15" s="158"/>
      <c r="TFC15" s="159"/>
      <c r="TFD15" s="160"/>
      <c r="TFG15" s="158"/>
      <c r="TFJ15" s="159"/>
      <c r="TFK15" s="160"/>
      <c r="TFN15" s="158"/>
      <c r="TFQ15" s="159"/>
      <c r="TFR15" s="160"/>
      <c r="TFU15" s="158"/>
      <c r="TFX15" s="159"/>
      <c r="TFY15" s="160"/>
      <c r="TGB15" s="158"/>
      <c r="TGE15" s="159"/>
      <c r="TGF15" s="160"/>
      <c r="TGI15" s="158"/>
      <c r="TGL15" s="159"/>
      <c r="TGM15" s="160"/>
      <c r="TGP15" s="158"/>
      <c r="TGS15" s="159"/>
      <c r="TGT15" s="160"/>
      <c r="TGW15" s="158"/>
      <c r="TGZ15" s="159"/>
      <c r="THA15" s="160"/>
      <c r="THD15" s="158"/>
      <c r="THG15" s="159"/>
      <c r="THH15" s="160"/>
      <c r="THK15" s="158"/>
      <c r="THN15" s="159"/>
      <c r="THO15" s="160"/>
      <c r="THR15" s="158"/>
      <c r="THU15" s="159"/>
      <c r="THV15" s="160"/>
      <c r="THY15" s="158"/>
      <c r="TIB15" s="159"/>
      <c r="TIC15" s="160"/>
      <c r="TIF15" s="158"/>
      <c r="TII15" s="159"/>
      <c r="TIJ15" s="160"/>
      <c r="TIM15" s="158"/>
      <c r="TIP15" s="159"/>
      <c r="TIQ15" s="160"/>
      <c r="TIT15" s="158"/>
      <c r="TIW15" s="159"/>
      <c r="TIX15" s="160"/>
      <c r="TJA15" s="158"/>
      <c r="TJD15" s="159"/>
      <c r="TJE15" s="160"/>
      <c r="TJH15" s="158"/>
      <c r="TJK15" s="159"/>
      <c r="TJL15" s="160"/>
      <c r="TJO15" s="158"/>
      <c r="TJR15" s="159"/>
      <c r="TJS15" s="160"/>
      <c r="TJV15" s="158"/>
      <c r="TJY15" s="159"/>
      <c r="TJZ15" s="160"/>
      <c r="TKC15" s="158"/>
      <c r="TKF15" s="159"/>
      <c r="TKG15" s="160"/>
      <c r="TKJ15" s="158"/>
      <c r="TKM15" s="159"/>
      <c r="TKN15" s="160"/>
      <c r="TKQ15" s="158"/>
      <c r="TKT15" s="159"/>
      <c r="TKU15" s="160"/>
      <c r="TKX15" s="158"/>
      <c r="TLA15" s="159"/>
      <c r="TLB15" s="160"/>
      <c r="TLE15" s="158"/>
      <c r="TLH15" s="159"/>
      <c r="TLI15" s="160"/>
      <c r="TLL15" s="158"/>
      <c r="TLO15" s="159"/>
      <c r="TLP15" s="160"/>
      <c r="TLS15" s="158"/>
      <c r="TLV15" s="159"/>
      <c r="TLW15" s="160"/>
      <c r="TLZ15" s="158"/>
      <c r="TMC15" s="159"/>
      <c r="TMD15" s="160"/>
      <c r="TMG15" s="158"/>
      <c r="TMJ15" s="159"/>
      <c r="TMK15" s="160"/>
      <c r="TMN15" s="158"/>
      <c r="TMQ15" s="159"/>
      <c r="TMR15" s="160"/>
      <c r="TMU15" s="158"/>
      <c r="TMX15" s="159"/>
      <c r="TMY15" s="160"/>
      <c r="TNB15" s="158"/>
      <c r="TNE15" s="159"/>
      <c r="TNF15" s="160"/>
      <c r="TNI15" s="158"/>
      <c r="TNL15" s="159"/>
      <c r="TNM15" s="160"/>
      <c r="TNP15" s="158"/>
      <c r="TNS15" s="159"/>
      <c r="TNT15" s="160"/>
      <c r="TNW15" s="158"/>
      <c r="TNZ15" s="159"/>
      <c r="TOA15" s="160"/>
      <c r="TOD15" s="158"/>
      <c r="TOG15" s="159"/>
      <c r="TOH15" s="160"/>
      <c r="TOK15" s="158"/>
      <c r="TON15" s="159"/>
      <c r="TOO15" s="160"/>
      <c r="TOR15" s="158"/>
      <c r="TOU15" s="159"/>
      <c r="TOV15" s="160"/>
      <c r="TOY15" s="158"/>
      <c r="TPB15" s="159"/>
      <c r="TPC15" s="160"/>
      <c r="TPF15" s="158"/>
      <c r="TPI15" s="159"/>
      <c r="TPJ15" s="160"/>
      <c r="TPM15" s="158"/>
      <c r="TPP15" s="159"/>
      <c r="TPQ15" s="160"/>
      <c r="TPT15" s="158"/>
      <c r="TPW15" s="159"/>
      <c r="TPX15" s="160"/>
      <c r="TQA15" s="158"/>
      <c r="TQD15" s="159"/>
      <c r="TQE15" s="160"/>
      <c r="TQH15" s="158"/>
      <c r="TQK15" s="159"/>
      <c r="TQL15" s="160"/>
      <c r="TQO15" s="158"/>
      <c r="TQR15" s="159"/>
      <c r="TQS15" s="160"/>
      <c r="TQV15" s="158"/>
      <c r="TQY15" s="159"/>
      <c r="TQZ15" s="160"/>
      <c r="TRC15" s="158"/>
      <c r="TRF15" s="159"/>
      <c r="TRG15" s="160"/>
      <c r="TRJ15" s="158"/>
      <c r="TRM15" s="159"/>
      <c r="TRN15" s="160"/>
      <c r="TRQ15" s="158"/>
      <c r="TRT15" s="159"/>
      <c r="TRU15" s="160"/>
      <c r="TRX15" s="158"/>
      <c r="TSA15" s="159"/>
      <c r="TSB15" s="160"/>
      <c r="TSE15" s="158"/>
      <c r="TSH15" s="159"/>
      <c r="TSI15" s="160"/>
      <c r="TSL15" s="158"/>
      <c r="TSO15" s="159"/>
      <c r="TSP15" s="160"/>
      <c r="TSS15" s="158"/>
      <c r="TSV15" s="159"/>
      <c r="TSW15" s="160"/>
      <c r="TSZ15" s="158"/>
      <c r="TTC15" s="159"/>
      <c r="TTD15" s="160"/>
      <c r="TTG15" s="158"/>
      <c r="TTJ15" s="159"/>
      <c r="TTK15" s="160"/>
      <c r="TTN15" s="158"/>
      <c r="TTQ15" s="159"/>
      <c r="TTR15" s="160"/>
      <c r="TTU15" s="158"/>
      <c r="TTX15" s="159"/>
      <c r="TTY15" s="160"/>
      <c r="TUB15" s="158"/>
      <c r="TUE15" s="159"/>
      <c r="TUF15" s="160"/>
      <c r="TUI15" s="158"/>
      <c r="TUL15" s="159"/>
      <c r="TUM15" s="160"/>
      <c r="TUP15" s="158"/>
      <c r="TUS15" s="159"/>
      <c r="TUT15" s="160"/>
      <c r="TUW15" s="158"/>
      <c r="TUZ15" s="159"/>
      <c r="TVA15" s="160"/>
      <c r="TVD15" s="158"/>
      <c r="TVG15" s="159"/>
      <c r="TVH15" s="160"/>
      <c r="TVK15" s="158"/>
      <c r="TVN15" s="159"/>
      <c r="TVO15" s="160"/>
      <c r="TVR15" s="158"/>
      <c r="TVU15" s="159"/>
      <c r="TVV15" s="160"/>
      <c r="TVY15" s="158"/>
      <c r="TWB15" s="159"/>
      <c r="TWC15" s="160"/>
      <c r="TWF15" s="158"/>
      <c r="TWI15" s="159"/>
      <c r="TWJ15" s="160"/>
      <c r="TWM15" s="158"/>
      <c r="TWP15" s="159"/>
      <c r="TWQ15" s="160"/>
      <c r="TWT15" s="158"/>
      <c r="TWW15" s="159"/>
      <c r="TWX15" s="160"/>
      <c r="TXA15" s="158"/>
      <c r="TXD15" s="159"/>
      <c r="TXE15" s="160"/>
      <c r="TXH15" s="158"/>
      <c r="TXK15" s="159"/>
      <c r="TXL15" s="160"/>
      <c r="TXO15" s="158"/>
      <c r="TXR15" s="159"/>
      <c r="TXS15" s="160"/>
      <c r="TXV15" s="158"/>
      <c r="TXY15" s="159"/>
      <c r="TXZ15" s="160"/>
      <c r="TYC15" s="158"/>
      <c r="TYF15" s="159"/>
      <c r="TYG15" s="160"/>
      <c r="TYJ15" s="158"/>
      <c r="TYM15" s="159"/>
      <c r="TYN15" s="160"/>
      <c r="TYQ15" s="158"/>
      <c r="TYT15" s="159"/>
      <c r="TYU15" s="160"/>
      <c r="TYX15" s="158"/>
      <c r="TZA15" s="159"/>
      <c r="TZB15" s="160"/>
      <c r="TZE15" s="158"/>
      <c r="TZH15" s="159"/>
      <c r="TZI15" s="160"/>
      <c r="TZL15" s="158"/>
      <c r="TZO15" s="159"/>
      <c r="TZP15" s="160"/>
      <c r="TZS15" s="158"/>
      <c r="TZV15" s="159"/>
      <c r="TZW15" s="160"/>
      <c r="TZZ15" s="158"/>
      <c r="UAC15" s="159"/>
      <c r="UAD15" s="160"/>
      <c r="UAG15" s="158"/>
      <c r="UAJ15" s="159"/>
      <c r="UAK15" s="160"/>
      <c r="UAN15" s="158"/>
      <c r="UAQ15" s="159"/>
      <c r="UAR15" s="160"/>
      <c r="UAU15" s="158"/>
      <c r="UAX15" s="159"/>
      <c r="UAY15" s="160"/>
      <c r="UBB15" s="158"/>
      <c r="UBE15" s="159"/>
      <c r="UBF15" s="160"/>
      <c r="UBI15" s="158"/>
      <c r="UBL15" s="159"/>
      <c r="UBM15" s="160"/>
      <c r="UBP15" s="158"/>
      <c r="UBS15" s="159"/>
      <c r="UBT15" s="160"/>
      <c r="UBW15" s="158"/>
      <c r="UBZ15" s="159"/>
      <c r="UCA15" s="160"/>
      <c r="UCD15" s="158"/>
      <c r="UCG15" s="159"/>
      <c r="UCH15" s="160"/>
      <c r="UCK15" s="158"/>
      <c r="UCN15" s="159"/>
      <c r="UCO15" s="160"/>
      <c r="UCR15" s="158"/>
      <c r="UCU15" s="159"/>
      <c r="UCV15" s="160"/>
      <c r="UCY15" s="158"/>
      <c r="UDB15" s="159"/>
      <c r="UDC15" s="160"/>
      <c r="UDF15" s="158"/>
      <c r="UDI15" s="159"/>
      <c r="UDJ15" s="160"/>
      <c r="UDM15" s="158"/>
      <c r="UDP15" s="159"/>
      <c r="UDQ15" s="160"/>
      <c r="UDT15" s="158"/>
      <c r="UDW15" s="159"/>
      <c r="UDX15" s="160"/>
      <c r="UEA15" s="158"/>
      <c r="UED15" s="159"/>
      <c r="UEE15" s="160"/>
      <c r="UEH15" s="158"/>
      <c r="UEK15" s="159"/>
      <c r="UEL15" s="160"/>
      <c r="UEO15" s="158"/>
      <c r="UER15" s="159"/>
      <c r="UES15" s="160"/>
      <c r="UEV15" s="158"/>
      <c r="UEY15" s="159"/>
      <c r="UEZ15" s="160"/>
      <c r="UFC15" s="158"/>
      <c r="UFF15" s="159"/>
      <c r="UFG15" s="160"/>
      <c r="UFJ15" s="158"/>
      <c r="UFM15" s="159"/>
      <c r="UFN15" s="160"/>
      <c r="UFQ15" s="158"/>
      <c r="UFT15" s="159"/>
      <c r="UFU15" s="160"/>
      <c r="UFX15" s="158"/>
      <c r="UGA15" s="159"/>
      <c r="UGB15" s="160"/>
      <c r="UGE15" s="158"/>
      <c r="UGH15" s="159"/>
      <c r="UGI15" s="160"/>
      <c r="UGL15" s="158"/>
      <c r="UGO15" s="159"/>
      <c r="UGP15" s="160"/>
      <c r="UGS15" s="158"/>
      <c r="UGV15" s="159"/>
      <c r="UGW15" s="160"/>
      <c r="UGZ15" s="158"/>
      <c r="UHC15" s="159"/>
      <c r="UHD15" s="160"/>
      <c r="UHG15" s="158"/>
      <c r="UHJ15" s="159"/>
      <c r="UHK15" s="160"/>
      <c r="UHN15" s="158"/>
      <c r="UHQ15" s="159"/>
      <c r="UHR15" s="160"/>
      <c r="UHU15" s="158"/>
      <c r="UHX15" s="159"/>
      <c r="UHY15" s="160"/>
      <c r="UIB15" s="158"/>
      <c r="UIE15" s="159"/>
      <c r="UIF15" s="160"/>
      <c r="UII15" s="158"/>
      <c r="UIL15" s="159"/>
      <c r="UIM15" s="160"/>
      <c r="UIP15" s="158"/>
      <c r="UIS15" s="159"/>
      <c r="UIT15" s="160"/>
      <c r="UIW15" s="158"/>
      <c r="UIZ15" s="159"/>
      <c r="UJA15" s="160"/>
      <c r="UJD15" s="158"/>
      <c r="UJG15" s="159"/>
      <c r="UJH15" s="160"/>
      <c r="UJK15" s="158"/>
      <c r="UJN15" s="159"/>
      <c r="UJO15" s="160"/>
      <c r="UJR15" s="158"/>
      <c r="UJU15" s="159"/>
      <c r="UJV15" s="160"/>
      <c r="UJY15" s="158"/>
      <c r="UKB15" s="159"/>
      <c r="UKC15" s="160"/>
      <c r="UKF15" s="158"/>
      <c r="UKI15" s="159"/>
      <c r="UKJ15" s="160"/>
      <c r="UKM15" s="158"/>
      <c r="UKP15" s="159"/>
      <c r="UKQ15" s="160"/>
      <c r="UKT15" s="158"/>
      <c r="UKW15" s="159"/>
      <c r="UKX15" s="160"/>
      <c r="ULA15" s="158"/>
      <c r="ULD15" s="159"/>
      <c r="ULE15" s="160"/>
      <c r="ULH15" s="158"/>
      <c r="ULK15" s="159"/>
      <c r="ULL15" s="160"/>
      <c r="ULO15" s="158"/>
      <c r="ULR15" s="159"/>
      <c r="ULS15" s="160"/>
      <c r="ULV15" s="158"/>
      <c r="ULY15" s="159"/>
      <c r="ULZ15" s="160"/>
      <c r="UMC15" s="158"/>
      <c r="UMF15" s="159"/>
      <c r="UMG15" s="160"/>
      <c r="UMJ15" s="158"/>
      <c r="UMM15" s="159"/>
      <c r="UMN15" s="160"/>
      <c r="UMQ15" s="158"/>
      <c r="UMT15" s="159"/>
      <c r="UMU15" s="160"/>
      <c r="UMX15" s="158"/>
      <c r="UNA15" s="159"/>
      <c r="UNB15" s="160"/>
      <c r="UNE15" s="158"/>
      <c r="UNH15" s="159"/>
      <c r="UNI15" s="160"/>
      <c r="UNL15" s="158"/>
      <c r="UNO15" s="159"/>
      <c r="UNP15" s="160"/>
      <c r="UNS15" s="158"/>
      <c r="UNV15" s="159"/>
      <c r="UNW15" s="160"/>
      <c r="UNZ15" s="158"/>
      <c r="UOC15" s="159"/>
      <c r="UOD15" s="160"/>
      <c r="UOG15" s="158"/>
      <c r="UOJ15" s="159"/>
      <c r="UOK15" s="160"/>
      <c r="UON15" s="158"/>
      <c r="UOQ15" s="159"/>
      <c r="UOR15" s="160"/>
      <c r="UOU15" s="158"/>
      <c r="UOX15" s="159"/>
      <c r="UOY15" s="160"/>
      <c r="UPB15" s="158"/>
      <c r="UPE15" s="159"/>
      <c r="UPF15" s="160"/>
      <c r="UPI15" s="158"/>
      <c r="UPL15" s="159"/>
      <c r="UPM15" s="160"/>
      <c r="UPP15" s="158"/>
      <c r="UPS15" s="159"/>
      <c r="UPT15" s="160"/>
      <c r="UPW15" s="158"/>
      <c r="UPZ15" s="159"/>
      <c r="UQA15" s="160"/>
      <c r="UQD15" s="158"/>
      <c r="UQG15" s="159"/>
      <c r="UQH15" s="160"/>
      <c r="UQK15" s="158"/>
      <c r="UQN15" s="159"/>
      <c r="UQO15" s="160"/>
      <c r="UQR15" s="158"/>
      <c r="UQU15" s="159"/>
      <c r="UQV15" s="160"/>
      <c r="UQY15" s="158"/>
      <c r="URB15" s="159"/>
      <c r="URC15" s="160"/>
      <c r="URF15" s="158"/>
      <c r="URI15" s="159"/>
      <c r="URJ15" s="160"/>
      <c r="URM15" s="158"/>
      <c r="URP15" s="159"/>
      <c r="URQ15" s="160"/>
      <c r="URT15" s="158"/>
      <c r="URW15" s="159"/>
      <c r="URX15" s="160"/>
      <c r="USA15" s="158"/>
      <c r="USD15" s="159"/>
      <c r="USE15" s="160"/>
      <c r="USH15" s="158"/>
      <c r="USK15" s="159"/>
      <c r="USL15" s="160"/>
      <c r="USO15" s="158"/>
      <c r="USR15" s="159"/>
      <c r="USS15" s="160"/>
      <c r="USV15" s="158"/>
      <c r="USY15" s="159"/>
      <c r="USZ15" s="160"/>
      <c r="UTC15" s="158"/>
      <c r="UTF15" s="159"/>
      <c r="UTG15" s="160"/>
      <c r="UTJ15" s="158"/>
      <c r="UTM15" s="159"/>
      <c r="UTN15" s="160"/>
      <c r="UTQ15" s="158"/>
      <c r="UTT15" s="159"/>
      <c r="UTU15" s="160"/>
      <c r="UTX15" s="158"/>
      <c r="UUA15" s="159"/>
      <c r="UUB15" s="160"/>
      <c r="UUE15" s="158"/>
      <c r="UUH15" s="159"/>
      <c r="UUI15" s="160"/>
      <c r="UUL15" s="158"/>
      <c r="UUO15" s="159"/>
      <c r="UUP15" s="160"/>
      <c r="UUS15" s="158"/>
      <c r="UUV15" s="159"/>
      <c r="UUW15" s="160"/>
      <c r="UUZ15" s="158"/>
      <c r="UVC15" s="159"/>
      <c r="UVD15" s="160"/>
      <c r="UVG15" s="158"/>
      <c r="UVJ15" s="159"/>
      <c r="UVK15" s="160"/>
      <c r="UVN15" s="158"/>
      <c r="UVQ15" s="159"/>
      <c r="UVR15" s="160"/>
      <c r="UVU15" s="158"/>
      <c r="UVX15" s="159"/>
      <c r="UVY15" s="160"/>
      <c r="UWB15" s="158"/>
      <c r="UWE15" s="159"/>
      <c r="UWF15" s="160"/>
      <c r="UWI15" s="158"/>
      <c r="UWL15" s="159"/>
      <c r="UWM15" s="160"/>
      <c r="UWP15" s="158"/>
      <c r="UWS15" s="159"/>
      <c r="UWT15" s="160"/>
      <c r="UWW15" s="158"/>
      <c r="UWZ15" s="159"/>
      <c r="UXA15" s="160"/>
      <c r="UXD15" s="158"/>
      <c r="UXG15" s="159"/>
      <c r="UXH15" s="160"/>
      <c r="UXK15" s="158"/>
      <c r="UXN15" s="159"/>
      <c r="UXO15" s="160"/>
      <c r="UXR15" s="158"/>
      <c r="UXU15" s="159"/>
      <c r="UXV15" s="160"/>
      <c r="UXY15" s="158"/>
      <c r="UYB15" s="159"/>
      <c r="UYC15" s="160"/>
      <c r="UYF15" s="158"/>
      <c r="UYI15" s="159"/>
      <c r="UYJ15" s="160"/>
      <c r="UYM15" s="158"/>
      <c r="UYP15" s="159"/>
      <c r="UYQ15" s="160"/>
      <c r="UYT15" s="158"/>
      <c r="UYW15" s="159"/>
      <c r="UYX15" s="160"/>
      <c r="UZA15" s="158"/>
      <c r="UZD15" s="159"/>
      <c r="UZE15" s="160"/>
      <c r="UZH15" s="158"/>
      <c r="UZK15" s="159"/>
      <c r="UZL15" s="160"/>
      <c r="UZO15" s="158"/>
      <c r="UZR15" s="159"/>
      <c r="UZS15" s="160"/>
      <c r="UZV15" s="158"/>
      <c r="UZY15" s="159"/>
      <c r="UZZ15" s="160"/>
      <c r="VAC15" s="158"/>
      <c r="VAF15" s="159"/>
      <c r="VAG15" s="160"/>
      <c r="VAJ15" s="158"/>
      <c r="VAM15" s="159"/>
      <c r="VAN15" s="160"/>
      <c r="VAQ15" s="158"/>
      <c r="VAT15" s="159"/>
      <c r="VAU15" s="160"/>
      <c r="VAX15" s="158"/>
      <c r="VBA15" s="159"/>
      <c r="VBB15" s="160"/>
      <c r="VBE15" s="158"/>
      <c r="VBH15" s="159"/>
      <c r="VBI15" s="160"/>
      <c r="VBL15" s="158"/>
      <c r="VBO15" s="159"/>
      <c r="VBP15" s="160"/>
      <c r="VBS15" s="158"/>
      <c r="VBV15" s="159"/>
      <c r="VBW15" s="160"/>
      <c r="VBZ15" s="158"/>
      <c r="VCC15" s="159"/>
      <c r="VCD15" s="160"/>
      <c r="VCG15" s="158"/>
      <c r="VCJ15" s="159"/>
      <c r="VCK15" s="160"/>
      <c r="VCN15" s="158"/>
      <c r="VCQ15" s="159"/>
      <c r="VCR15" s="160"/>
      <c r="VCU15" s="158"/>
      <c r="VCX15" s="159"/>
      <c r="VCY15" s="160"/>
      <c r="VDB15" s="158"/>
      <c r="VDE15" s="159"/>
      <c r="VDF15" s="160"/>
      <c r="VDI15" s="158"/>
      <c r="VDL15" s="159"/>
      <c r="VDM15" s="160"/>
      <c r="VDP15" s="158"/>
      <c r="VDS15" s="159"/>
      <c r="VDT15" s="160"/>
      <c r="VDW15" s="158"/>
      <c r="VDZ15" s="159"/>
      <c r="VEA15" s="160"/>
      <c r="VED15" s="158"/>
      <c r="VEG15" s="159"/>
      <c r="VEH15" s="160"/>
      <c r="VEK15" s="158"/>
      <c r="VEN15" s="159"/>
      <c r="VEO15" s="160"/>
      <c r="VER15" s="158"/>
      <c r="VEU15" s="159"/>
      <c r="VEV15" s="160"/>
      <c r="VEY15" s="158"/>
      <c r="VFB15" s="159"/>
      <c r="VFC15" s="160"/>
      <c r="VFF15" s="158"/>
      <c r="VFI15" s="159"/>
      <c r="VFJ15" s="160"/>
      <c r="VFM15" s="158"/>
      <c r="VFP15" s="159"/>
      <c r="VFQ15" s="160"/>
      <c r="VFT15" s="158"/>
      <c r="VFW15" s="159"/>
      <c r="VFX15" s="160"/>
      <c r="VGA15" s="158"/>
      <c r="VGD15" s="159"/>
      <c r="VGE15" s="160"/>
      <c r="VGH15" s="158"/>
      <c r="VGK15" s="159"/>
      <c r="VGL15" s="160"/>
      <c r="VGO15" s="158"/>
      <c r="VGR15" s="159"/>
      <c r="VGS15" s="160"/>
      <c r="VGV15" s="158"/>
      <c r="VGY15" s="159"/>
      <c r="VGZ15" s="160"/>
      <c r="VHC15" s="158"/>
      <c r="VHF15" s="159"/>
      <c r="VHG15" s="160"/>
      <c r="VHJ15" s="158"/>
      <c r="VHM15" s="159"/>
      <c r="VHN15" s="160"/>
      <c r="VHQ15" s="158"/>
      <c r="VHT15" s="159"/>
      <c r="VHU15" s="160"/>
      <c r="VHX15" s="158"/>
      <c r="VIA15" s="159"/>
      <c r="VIB15" s="160"/>
      <c r="VIE15" s="158"/>
      <c r="VIH15" s="159"/>
      <c r="VII15" s="160"/>
      <c r="VIL15" s="158"/>
      <c r="VIO15" s="159"/>
      <c r="VIP15" s="160"/>
      <c r="VIS15" s="158"/>
      <c r="VIV15" s="159"/>
      <c r="VIW15" s="160"/>
      <c r="VIZ15" s="158"/>
      <c r="VJC15" s="159"/>
      <c r="VJD15" s="160"/>
      <c r="VJG15" s="158"/>
      <c r="VJJ15" s="159"/>
      <c r="VJK15" s="160"/>
      <c r="VJN15" s="158"/>
      <c r="VJQ15" s="159"/>
      <c r="VJR15" s="160"/>
      <c r="VJU15" s="158"/>
      <c r="VJX15" s="159"/>
      <c r="VJY15" s="160"/>
      <c r="VKB15" s="158"/>
      <c r="VKE15" s="159"/>
      <c r="VKF15" s="160"/>
      <c r="VKI15" s="158"/>
      <c r="VKL15" s="159"/>
      <c r="VKM15" s="160"/>
      <c r="VKP15" s="158"/>
      <c r="VKS15" s="159"/>
      <c r="VKT15" s="160"/>
      <c r="VKW15" s="158"/>
      <c r="VKZ15" s="159"/>
      <c r="VLA15" s="160"/>
      <c r="VLD15" s="158"/>
      <c r="VLG15" s="159"/>
      <c r="VLH15" s="160"/>
      <c r="VLK15" s="158"/>
      <c r="VLN15" s="159"/>
      <c r="VLO15" s="160"/>
      <c r="VLR15" s="158"/>
      <c r="VLU15" s="159"/>
      <c r="VLV15" s="160"/>
      <c r="VLY15" s="158"/>
      <c r="VMB15" s="159"/>
      <c r="VMC15" s="160"/>
      <c r="VMF15" s="158"/>
      <c r="VMI15" s="159"/>
      <c r="VMJ15" s="160"/>
      <c r="VMM15" s="158"/>
      <c r="VMP15" s="159"/>
      <c r="VMQ15" s="160"/>
      <c r="VMT15" s="158"/>
      <c r="VMW15" s="159"/>
      <c r="VMX15" s="160"/>
      <c r="VNA15" s="158"/>
      <c r="VND15" s="159"/>
      <c r="VNE15" s="160"/>
      <c r="VNH15" s="158"/>
      <c r="VNK15" s="159"/>
      <c r="VNL15" s="160"/>
      <c r="VNO15" s="158"/>
      <c r="VNR15" s="159"/>
      <c r="VNS15" s="160"/>
      <c r="VNV15" s="158"/>
      <c r="VNY15" s="159"/>
      <c r="VNZ15" s="160"/>
      <c r="VOC15" s="158"/>
      <c r="VOF15" s="159"/>
      <c r="VOG15" s="160"/>
      <c r="VOJ15" s="158"/>
      <c r="VOM15" s="159"/>
      <c r="VON15" s="160"/>
      <c r="VOQ15" s="158"/>
      <c r="VOT15" s="159"/>
      <c r="VOU15" s="160"/>
      <c r="VOX15" s="158"/>
      <c r="VPA15" s="159"/>
      <c r="VPB15" s="160"/>
      <c r="VPE15" s="158"/>
      <c r="VPH15" s="159"/>
      <c r="VPI15" s="160"/>
      <c r="VPL15" s="158"/>
      <c r="VPO15" s="159"/>
      <c r="VPP15" s="160"/>
      <c r="VPS15" s="158"/>
      <c r="VPV15" s="159"/>
      <c r="VPW15" s="160"/>
      <c r="VPZ15" s="158"/>
      <c r="VQC15" s="159"/>
      <c r="VQD15" s="160"/>
      <c r="VQG15" s="158"/>
      <c r="VQJ15" s="159"/>
      <c r="VQK15" s="160"/>
      <c r="VQN15" s="158"/>
      <c r="VQQ15" s="159"/>
      <c r="VQR15" s="160"/>
      <c r="VQU15" s="158"/>
      <c r="VQX15" s="159"/>
      <c r="VQY15" s="160"/>
      <c r="VRB15" s="158"/>
      <c r="VRE15" s="159"/>
      <c r="VRF15" s="160"/>
      <c r="VRI15" s="158"/>
      <c r="VRL15" s="159"/>
      <c r="VRM15" s="160"/>
      <c r="VRP15" s="158"/>
      <c r="VRS15" s="159"/>
      <c r="VRT15" s="160"/>
      <c r="VRW15" s="158"/>
      <c r="VRZ15" s="159"/>
      <c r="VSA15" s="160"/>
      <c r="VSD15" s="158"/>
      <c r="VSG15" s="159"/>
      <c r="VSH15" s="160"/>
      <c r="VSK15" s="158"/>
      <c r="VSN15" s="159"/>
      <c r="VSO15" s="160"/>
      <c r="VSR15" s="158"/>
      <c r="VSU15" s="159"/>
      <c r="VSV15" s="160"/>
      <c r="VSY15" s="158"/>
      <c r="VTB15" s="159"/>
      <c r="VTC15" s="160"/>
      <c r="VTF15" s="158"/>
      <c r="VTI15" s="159"/>
      <c r="VTJ15" s="160"/>
      <c r="VTM15" s="158"/>
      <c r="VTP15" s="159"/>
      <c r="VTQ15" s="160"/>
      <c r="VTT15" s="158"/>
      <c r="VTW15" s="159"/>
      <c r="VTX15" s="160"/>
      <c r="VUA15" s="158"/>
      <c r="VUD15" s="159"/>
      <c r="VUE15" s="160"/>
      <c r="VUH15" s="158"/>
      <c r="VUK15" s="159"/>
      <c r="VUL15" s="160"/>
      <c r="VUO15" s="158"/>
      <c r="VUR15" s="159"/>
      <c r="VUS15" s="160"/>
      <c r="VUV15" s="158"/>
      <c r="VUY15" s="159"/>
      <c r="VUZ15" s="160"/>
      <c r="VVC15" s="158"/>
      <c r="VVF15" s="159"/>
      <c r="VVG15" s="160"/>
      <c r="VVJ15" s="158"/>
      <c r="VVM15" s="159"/>
      <c r="VVN15" s="160"/>
      <c r="VVQ15" s="158"/>
      <c r="VVT15" s="159"/>
      <c r="VVU15" s="160"/>
      <c r="VVX15" s="158"/>
      <c r="VWA15" s="159"/>
      <c r="VWB15" s="160"/>
      <c r="VWE15" s="158"/>
      <c r="VWH15" s="159"/>
      <c r="VWI15" s="160"/>
      <c r="VWL15" s="158"/>
      <c r="VWO15" s="159"/>
      <c r="VWP15" s="160"/>
      <c r="VWS15" s="158"/>
      <c r="VWV15" s="159"/>
      <c r="VWW15" s="160"/>
      <c r="VWZ15" s="158"/>
      <c r="VXC15" s="159"/>
      <c r="VXD15" s="160"/>
      <c r="VXG15" s="158"/>
      <c r="VXJ15" s="159"/>
      <c r="VXK15" s="160"/>
      <c r="VXN15" s="158"/>
      <c r="VXQ15" s="159"/>
      <c r="VXR15" s="160"/>
      <c r="VXU15" s="158"/>
      <c r="VXX15" s="159"/>
      <c r="VXY15" s="160"/>
      <c r="VYB15" s="158"/>
      <c r="VYE15" s="159"/>
      <c r="VYF15" s="160"/>
      <c r="VYI15" s="158"/>
      <c r="VYL15" s="159"/>
      <c r="VYM15" s="160"/>
      <c r="VYP15" s="158"/>
      <c r="VYS15" s="159"/>
      <c r="VYT15" s="160"/>
      <c r="VYW15" s="158"/>
      <c r="VYZ15" s="159"/>
      <c r="VZA15" s="160"/>
      <c r="VZD15" s="158"/>
      <c r="VZG15" s="159"/>
      <c r="VZH15" s="160"/>
      <c r="VZK15" s="158"/>
      <c r="VZN15" s="159"/>
      <c r="VZO15" s="160"/>
      <c r="VZR15" s="158"/>
      <c r="VZU15" s="159"/>
      <c r="VZV15" s="160"/>
      <c r="VZY15" s="158"/>
      <c r="WAB15" s="159"/>
      <c r="WAC15" s="160"/>
      <c r="WAF15" s="158"/>
      <c r="WAI15" s="159"/>
      <c r="WAJ15" s="160"/>
      <c r="WAM15" s="158"/>
      <c r="WAP15" s="159"/>
      <c r="WAQ15" s="160"/>
      <c r="WAT15" s="158"/>
      <c r="WAW15" s="159"/>
      <c r="WAX15" s="160"/>
      <c r="WBA15" s="158"/>
      <c r="WBD15" s="159"/>
      <c r="WBE15" s="160"/>
      <c r="WBH15" s="158"/>
      <c r="WBK15" s="159"/>
      <c r="WBL15" s="160"/>
      <c r="WBO15" s="158"/>
      <c r="WBR15" s="159"/>
      <c r="WBS15" s="160"/>
      <c r="WBV15" s="158"/>
      <c r="WBY15" s="159"/>
      <c r="WBZ15" s="160"/>
      <c r="WCC15" s="158"/>
      <c r="WCF15" s="159"/>
      <c r="WCG15" s="160"/>
      <c r="WCJ15" s="158"/>
      <c r="WCM15" s="159"/>
      <c r="WCN15" s="160"/>
      <c r="WCQ15" s="158"/>
      <c r="WCT15" s="159"/>
      <c r="WCU15" s="160"/>
      <c r="WCX15" s="158"/>
      <c r="WDA15" s="159"/>
      <c r="WDB15" s="160"/>
      <c r="WDE15" s="158"/>
      <c r="WDH15" s="159"/>
      <c r="WDI15" s="160"/>
      <c r="WDL15" s="158"/>
      <c r="WDO15" s="159"/>
      <c r="WDP15" s="160"/>
      <c r="WDS15" s="158"/>
      <c r="WDV15" s="159"/>
      <c r="WDW15" s="160"/>
      <c r="WDZ15" s="158"/>
      <c r="WEC15" s="159"/>
      <c r="WED15" s="160"/>
      <c r="WEG15" s="158"/>
      <c r="WEJ15" s="159"/>
      <c r="WEK15" s="160"/>
      <c r="WEN15" s="158"/>
      <c r="WEQ15" s="159"/>
      <c r="WER15" s="160"/>
      <c r="WEU15" s="158"/>
      <c r="WEX15" s="159"/>
      <c r="WEY15" s="160"/>
      <c r="WFB15" s="158"/>
      <c r="WFE15" s="159"/>
      <c r="WFF15" s="160"/>
      <c r="WFI15" s="158"/>
      <c r="WFL15" s="159"/>
      <c r="WFM15" s="160"/>
      <c r="WFP15" s="158"/>
      <c r="WFS15" s="159"/>
      <c r="WFT15" s="160"/>
      <c r="WFW15" s="158"/>
      <c r="WFZ15" s="159"/>
      <c r="WGA15" s="160"/>
      <c r="WGD15" s="158"/>
      <c r="WGG15" s="159"/>
      <c r="WGH15" s="160"/>
      <c r="WGK15" s="158"/>
      <c r="WGN15" s="159"/>
      <c r="WGO15" s="160"/>
      <c r="WGR15" s="158"/>
      <c r="WGU15" s="159"/>
      <c r="WGV15" s="160"/>
      <c r="WGY15" s="158"/>
      <c r="WHB15" s="159"/>
      <c r="WHC15" s="160"/>
      <c r="WHF15" s="158"/>
      <c r="WHI15" s="159"/>
      <c r="WHJ15" s="160"/>
      <c r="WHM15" s="158"/>
      <c r="WHP15" s="159"/>
      <c r="WHQ15" s="160"/>
      <c r="WHT15" s="158"/>
      <c r="WHW15" s="159"/>
      <c r="WHX15" s="160"/>
      <c r="WIA15" s="158"/>
      <c r="WID15" s="159"/>
      <c r="WIE15" s="160"/>
      <c r="WIH15" s="158"/>
      <c r="WIK15" s="159"/>
      <c r="WIL15" s="160"/>
      <c r="WIO15" s="158"/>
      <c r="WIR15" s="159"/>
      <c r="WIS15" s="160"/>
      <c r="WIV15" s="158"/>
      <c r="WIY15" s="159"/>
      <c r="WIZ15" s="160"/>
      <c r="WJC15" s="158"/>
      <c r="WJF15" s="159"/>
      <c r="WJG15" s="160"/>
      <c r="WJJ15" s="158"/>
      <c r="WJM15" s="159"/>
      <c r="WJN15" s="160"/>
      <c r="WJQ15" s="158"/>
      <c r="WJT15" s="159"/>
      <c r="WJU15" s="160"/>
      <c r="WJX15" s="158"/>
      <c r="WKA15" s="159"/>
      <c r="WKB15" s="160"/>
      <c r="WKE15" s="158"/>
      <c r="WKH15" s="159"/>
      <c r="WKI15" s="160"/>
      <c r="WKL15" s="158"/>
      <c r="WKO15" s="159"/>
      <c r="WKP15" s="160"/>
      <c r="WKS15" s="158"/>
      <c r="WKV15" s="159"/>
      <c r="WKW15" s="160"/>
      <c r="WKZ15" s="158"/>
      <c r="WLC15" s="159"/>
      <c r="WLD15" s="160"/>
      <c r="WLG15" s="158"/>
      <c r="WLJ15" s="159"/>
      <c r="WLK15" s="160"/>
      <c r="WLN15" s="158"/>
      <c r="WLQ15" s="159"/>
      <c r="WLR15" s="160"/>
      <c r="WLU15" s="158"/>
      <c r="WLX15" s="159"/>
      <c r="WLY15" s="160"/>
      <c r="WMB15" s="158"/>
      <c r="WME15" s="159"/>
      <c r="WMF15" s="160"/>
      <c r="WMI15" s="158"/>
      <c r="WML15" s="159"/>
      <c r="WMM15" s="160"/>
      <c r="WMP15" s="158"/>
      <c r="WMS15" s="159"/>
      <c r="WMT15" s="160"/>
      <c r="WMW15" s="158"/>
      <c r="WMZ15" s="159"/>
      <c r="WNA15" s="160"/>
      <c r="WND15" s="158"/>
      <c r="WNG15" s="159"/>
      <c r="WNH15" s="160"/>
      <c r="WNK15" s="158"/>
      <c r="WNN15" s="159"/>
      <c r="WNO15" s="160"/>
      <c r="WNR15" s="158"/>
      <c r="WNU15" s="159"/>
      <c r="WNV15" s="160"/>
      <c r="WNY15" s="158"/>
      <c r="WOB15" s="159"/>
      <c r="WOC15" s="160"/>
      <c r="WOF15" s="158"/>
      <c r="WOI15" s="159"/>
      <c r="WOJ15" s="160"/>
      <c r="WOM15" s="158"/>
      <c r="WOP15" s="159"/>
      <c r="WOQ15" s="160"/>
      <c r="WOT15" s="158"/>
      <c r="WOW15" s="159"/>
      <c r="WOX15" s="160"/>
      <c r="WPA15" s="158"/>
      <c r="WPD15" s="159"/>
      <c r="WPE15" s="160"/>
      <c r="WPH15" s="158"/>
      <c r="WPK15" s="159"/>
      <c r="WPL15" s="160"/>
      <c r="WPO15" s="158"/>
      <c r="WPR15" s="159"/>
      <c r="WPS15" s="160"/>
      <c r="WPV15" s="158"/>
      <c r="WPY15" s="159"/>
      <c r="WPZ15" s="160"/>
      <c r="WQC15" s="158"/>
      <c r="WQF15" s="159"/>
      <c r="WQG15" s="160"/>
      <c r="WQJ15" s="158"/>
      <c r="WQM15" s="159"/>
      <c r="WQN15" s="160"/>
      <c r="WQQ15" s="158"/>
      <c r="WQT15" s="159"/>
      <c r="WQU15" s="160"/>
      <c r="WQX15" s="158"/>
      <c r="WRA15" s="159"/>
      <c r="WRB15" s="160"/>
      <c r="WRE15" s="158"/>
      <c r="WRH15" s="159"/>
      <c r="WRI15" s="160"/>
      <c r="WRL15" s="158"/>
      <c r="WRO15" s="159"/>
      <c r="WRP15" s="160"/>
      <c r="WRS15" s="158"/>
      <c r="WRV15" s="159"/>
      <c r="WRW15" s="160"/>
      <c r="WRZ15" s="158"/>
      <c r="WSC15" s="159"/>
      <c r="WSD15" s="160"/>
      <c r="WSG15" s="158"/>
      <c r="WSJ15" s="159"/>
      <c r="WSK15" s="160"/>
      <c r="WSN15" s="158"/>
      <c r="WSQ15" s="159"/>
      <c r="WSR15" s="160"/>
      <c r="WSU15" s="158"/>
      <c r="WSX15" s="159"/>
      <c r="WSY15" s="160"/>
      <c r="WTB15" s="158"/>
      <c r="WTE15" s="159"/>
      <c r="WTF15" s="160"/>
      <c r="WTI15" s="158"/>
      <c r="WTL15" s="159"/>
      <c r="WTM15" s="160"/>
      <c r="WTP15" s="158"/>
      <c r="WTS15" s="159"/>
      <c r="WTT15" s="160"/>
      <c r="WTW15" s="158"/>
      <c r="WTZ15" s="159"/>
      <c r="WUA15" s="160"/>
      <c r="WUD15" s="158"/>
      <c r="WUG15" s="159"/>
      <c r="WUH15" s="160"/>
      <c r="WUK15" s="158"/>
      <c r="WUN15" s="159"/>
      <c r="WUO15" s="160"/>
      <c r="WUR15" s="158"/>
      <c r="WUU15" s="159"/>
      <c r="WUV15" s="160"/>
      <c r="WUY15" s="158"/>
      <c r="WVB15" s="159"/>
      <c r="WVC15" s="160"/>
      <c r="WVF15" s="158"/>
      <c r="WVI15" s="159"/>
      <c r="WVJ15" s="160"/>
      <c r="WVM15" s="158"/>
      <c r="WVP15" s="159"/>
      <c r="WVQ15" s="160"/>
      <c r="WVT15" s="158"/>
      <c r="WVW15" s="159"/>
      <c r="WVX15" s="160"/>
      <c r="WWA15" s="158"/>
      <c r="WWD15" s="159"/>
      <c r="WWE15" s="160"/>
      <c r="WWH15" s="158"/>
      <c r="WWK15" s="159"/>
      <c r="WWL15" s="160"/>
      <c r="WWO15" s="158"/>
      <c r="WWR15" s="159"/>
      <c r="WWS15" s="160"/>
      <c r="WWV15" s="158"/>
      <c r="WWY15" s="159"/>
      <c r="WWZ15" s="160"/>
      <c r="WXC15" s="158"/>
      <c r="WXF15" s="159"/>
      <c r="WXG15" s="160"/>
      <c r="WXJ15" s="158"/>
      <c r="WXM15" s="159"/>
      <c r="WXN15" s="160"/>
      <c r="WXQ15" s="158"/>
      <c r="WXT15" s="159"/>
      <c r="WXU15" s="160"/>
      <c r="WXX15" s="158"/>
      <c r="WYA15" s="159"/>
      <c r="WYB15" s="160"/>
      <c r="WYE15" s="158"/>
      <c r="WYH15" s="159"/>
      <c r="WYI15" s="160"/>
      <c r="WYL15" s="158"/>
      <c r="WYO15" s="159"/>
      <c r="WYP15" s="160"/>
      <c r="WYS15" s="158"/>
      <c r="WYV15" s="159"/>
      <c r="WYW15" s="160"/>
      <c r="WYZ15" s="158"/>
      <c r="WZC15" s="159"/>
      <c r="WZD15" s="160"/>
      <c r="WZG15" s="158"/>
      <c r="WZJ15" s="159"/>
      <c r="WZK15" s="160"/>
      <c r="WZN15" s="158"/>
      <c r="WZQ15" s="159"/>
      <c r="WZR15" s="160"/>
      <c r="WZU15" s="158"/>
      <c r="WZX15" s="159"/>
      <c r="WZY15" s="160"/>
      <c r="XAB15" s="158"/>
      <c r="XAE15" s="159"/>
      <c r="XAF15" s="160"/>
      <c r="XAI15" s="158"/>
      <c r="XAL15" s="159"/>
      <c r="XAM15" s="160"/>
      <c r="XAP15" s="158"/>
      <c r="XAS15" s="159"/>
      <c r="XAT15" s="160"/>
      <c r="XAW15" s="158"/>
      <c r="XAZ15" s="159"/>
      <c r="XBA15" s="160"/>
      <c r="XBD15" s="158"/>
      <c r="XBG15" s="159"/>
      <c r="XBH15" s="160"/>
      <c r="XBK15" s="158"/>
      <c r="XBN15" s="159"/>
      <c r="XBO15" s="160"/>
      <c r="XBR15" s="158"/>
      <c r="XBU15" s="159"/>
      <c r="XBV15" s="160"/>
      <c r="XBY15" s="158"/>
      <c r="XCB15" s="159"/>
      <c r="XCC15" s="160"/>
      <c r="XCF15" s="158"/>
      <c r="XCI15" s="159"/>
      <c r="XCJ15" s="160"/>
      <c r="XCM15" s="158"/>
      <c r="XCP15" s="159"/>
      <c r="XCQ15" s="160"/>
      <c r="XCT15" s="158"/>
      <c r="XCW15" s="159"/>
      <c r="XCX15" s="160"/>
      <c r="XDA15" s="158"/>
      <c r="XDD15" s="159"/>
      <c r="XDE15" s="160"/>
      <c r="XDH15" s="158"/>
      <c r="XDK15" s="159"/>
      <c r="XDL15" s="160"/>
      <c r="XDO15" s="158"/>
      <c r="XDR15" s="159"/>
      <c r="XDS15" s="160"/>
      <c r="XDV15" s="158"/>
      <c r="XDY15" s="159"/>
      <c r="XDZ15" s="160"/>
      <c r="XEC15" s="158"/>
      <c r="XEF15" s="159"/>
      <c r="XEG15" s="160"/>
      <c r="XEJ15" s="158"/>
      <c r="XEM15" s="159"/>
      <c r="XEN15" s="160"/>
    </row>
    <row r="16" spans="1:1024 1027:2046 2049:3071 3074:5119 5122:6144 6147:7166 7169:8192 8195:9214 9217:10239 10242:12287 12290:13312 13315:14334 14337:15360 15363:16368" s="155" customFormat="1" ht="29.25" customHeight="1" x14ac:dyDescent="0.25">
      <c r="A16" s="553" t="s">
        <v>248</v>
      </c>
      <c r="B16" s="554" t="s">
        <v>249</v>
      </c>
      <c r="C16" s="556">
        <f>SUM(C17:C22)</f>
        <v>0</v>
      </c>
      <c r="D16" s="275">
        <f>D17+D18+D19+D20+D21+D22</f>
        <v>0</v>
      </c>
      <c r="E16" s="275">
        <f>SUM(E17:E22)</f>
        <v>39384743.340000004</v>
      </c>
      <c r="F16" s="369">
        <v>0</v>
      </c>
      <c r="G16" s="275">
        <f>SUM(G17:G22)</f>
        <v>0</v>
      </c>
      <c r="H16" s="275">
        <f>SUM(H17:H22)</f>
        <v>39384743.340000004</v>
      </c>
      <c r="I16" s="152"/>
    </row>
    <row r="17" spans="1:9" s="116" customFormat="1" ht="26.25" customHeight="1" x14ac:dyDescent="0.25">
      <c r="A17" s="328" t="s">
        <v>35</v>
      </c>
      <c r="B17" s="332" t="s">
        <v>36</v>
      </c>
      <c r="C17" s="348">
        <v>0</v>
      </c>
      <c r="D17" s="358">
        <v>0</v>
      </c>
      <c r="E17" s="452">
        <v>29011993.34</v>
      </c>
      <c r="F17" s="358">
        <v>0</v>
      </c>
      <c r="G17" s="358">
        <v>0</v>
      </c>
      <c r="H17" s="343">
        <f>SUM(C17:G17)</f>
        <v>29011993.34</v>
      </c>
      <c r="I17" s="35"/>
    </row>
    <row r="18" spans="1:9" s="116" customFormat="1" ht="38.25" customHeight="1" x14ac:dyDescent="0.25">
      <c r="A18" s="328" t="s">
        <v>24</v>
      </c>
      <c r="B18" s="327" t="s">
        <v>25</v>
      </c>
      <c r="C18" s="357">
        <v>0</v>
      </c>
      <c r="D18" s="343">
        <v>0</v>
      </c>
      <c r="E18" s="452">
        <v>10161500</v>
      </c>
      <c r="F18" s="358">
        <v>0</v>
      </c>
      <c r="G18" s="358">
        <v>0</v>
      </c>
      <c r="H18" s="343">
        <f t="shared" ref="H18:H22" si="0">SUM(C18:G18)</f>
        <v>10161500</v>
      </c>
      <c r="I18" s="35"/>
    </row>
    <row r="19" spans="1:9" s="116" customFormat="1" ht="35.25" customHeight="1" x14ac:dyDescent="0.25">
      <c r="A19" s="328" t="s">
        <v>29</v>
      </c>
      <c r="B19" s="327" t="s">
        <v>30</v>
      </c>
      <c r="C19" s="357">
        <v>0</v>
      </c>
      <c r="D19" s="343">
        <v>0</v>
      </c>
      <c r="E19" s="452">
        <v>211250</v>
      </c>
      <c r="F19" s="358">
        <v>0</v>
      </c>
      <c r="G19" s="358">
        <v>0</v>
      </c>
      <c r="H19" s="343">
        <f>SUM(C19:G19)</f>
        <v>211250</v>
      </c>
      <c r="I19" s="35"/>
    </row>
    <row r="20" spans="1:9" s="116" customFormat="1" ht="26.25" customHeight="1" x14ac:dyDescent="0.25">
      <c r="A20" s="328" t="s">
        <v>372</v>
      </c>
      <c r="B20" s="327" t="s">
        <v>373</v>
      </c>
      <c r="C20" s="357">
        <v>0</v>
      </c>
      <c r="D20" s="343">
        <v>0</v>
      </c>
      <c r="E20" s="452">
        <v>0</v>
      </c>
      <c r="F20" s="358">
        <v>0</v>
      </c>
      <c r="G20" s="358">
        <v>0</v>
      </c>
      <c r="H20" s="343">
        <f t="shared" si="0"/>
        <v>0</v>
      </c>
      <c r="I20" s="35"/>
    </row>
    <row r="21" spans="1:9" s="116" customFormat="1" ht="26.25" customHeight="1" x14ac:dyDescent="0.25">
      <c r="A21" s="326" t="s">
        <v>274</v>
      </c>
      <c r="B21" s="332" t="s">
        <v>275</v>
      </c>
      <c r="C21" s="357">
        <v>0</v>
      </c>
      <c r="D21" s="343">
        <v>0</v>
      </c>
      <c r="E21" s="452">
        <v>0</v>
      </c>
      <c r="F21" s="358">
        <f>SUM(A21:D21)</f>
        <v>0</v>
      </c>
      <c r="G21" s="358">
        <f>SUM(B21:E21)</f>
        <v>0</v>
      </c>
      <c r="H21" s="343">
        <f t="shared" si="0"/>
        <v>0</v>
      </c>
      <c r="I21" s="35"/>
    </row>
    <row r="22" spans="1:9" s="116" customFormat="1" ht="22.5" customHeight="1" x14ac:dyDescent="0.25">
      <c r="A22" s="328" t="s">
        <v>276</v>
      </c>
      <c r="B22" s="332" t="s">
        <v>277</v>
      </c>
      <c r="C22" s="343">
        <v>0</v>
      </c>
      <c r="D22" s="343">
        <v>0</v>
      </c>
      <c r="E22" s="323">
        <v>0</v>
      </c>
      <c r="F22" s="358">
        <f>SUM(A22:D22)</f>
        <v>0</v>
      </c>
      <c r="G22" s="343">
        <f t="shared" ref="G22" si="1">SUM(B22:E22)</f>
        <v>0</v>
      </c>
      <c r="H22" s="343">
        <f t="shared" si="0"/>
        <v>0</v>
      </c>
      <c r="I22" s="35"/>
    </row>
    <row r="23" spans="1:9" s="155" customFormat="1" ht="31.5" customHeight="1" thickBot="1" x14ac:dyDescent="0.3">
      <c r="A23" s="153" t="s">
        <v>316</v>
      </c>
      <c r="B23" s="566" t="s">
        <v>533</v>
      </c>
      <c r="C23" s="269">
        <f>SUM(C24)</f>
        <v>0</v>
      </c>
      <c r="D23" s="270">
        <f>+D24</f>
        <v>1934150</v>
      </c>
      <c r="E23" s="270">
        <f>+E24</f>
        <v>659000</v>
      </c>
      <c r="F23" s="270">
        <f t="shared" ref="F23:G23" si="2">F24</f>
        <v>0</v>
      </c>
      <c r="G23" s="270">
        <f t="shared" si="2"/>
        <v>0</v>
      </c>
      <c r="H23" s="270">
        <f t="shared" ref="H23:H28" si="3">C23+D23+E23+F23+G23</f>
        <v>2593150</v>
      </c>
      <c r="I23" s="152"/>
    </row>
    <row r="24" spans="1:9" s="155" customFormat="1" ht="32.25" customHeight="1" x14ac:dyDescent="0.25">
      <c r="A24" s="161" t="s">
        <v>62</v>
      </c>
      <c r="B24" s="162" t="s">
        <v>63</v>
      </c>
      <c r="C24" s="357">
        <v>0</v>
      </c>
      <c r="D24" s="357">
        <v>1934150</v>
      </c>
      <c r="E24" s="323">
        <v>659000</v>
      </c>
      <c r="F24" s="271">
        <v>0</v>
      </c>
      <c r="G24" s="271">
        <v>0</v>
      </c>
      <c r="H24" s="266">
        <f>SUM(C24:G24)</f>
        <v>2593150</v>
      </c>
      <c r="I24" s="345"/>
    </row>
    <row r="25" spans="1:9" s="155" customFormat="1" ht="42.75" customHeight="1" thickBot="1" x14ac:dyDescent="0.3">
      <c r="A25" s="153" t="s">
        <v>355</v>
      </c>
      <c r="B25" s="166" t="s">
        <v>317</v>
      </c>
      <c r="C25" s="270">
        <f>C26+C27</f>
        <v>26180</v>
      </c>
      <c r="D25" s="270">
        <f>D26+D27</f>
        <v>0</v>
      </c>
      <c r="E25" s="270">
        <f>E27</f>
        <v>0</v>
      </c>
      <c r="F25" s="270">
        <f>+F27+F26</f>
        <v>0</v>
      </c>
      <c r="G25" s="271">
        <v>0</v>
      </c>
      <c r="H25" s="270">
        <f t="shared" si="3"/>
        <v>26180</v>
      </c>
      <c r="I25" s="152"/>
    </row>
    <row r="26" spans="1:9" s="116" customFormat="1" ht="25.5" customHeight="1" x14ac:dyDescent="0.25">
      <c r="A26" s="349" t="s">
        <v>390</v>
      </c>
      <c r="B26" s="330" t="s">
        <v>396</v>
      </c>
      <c r="C26" s="353">
        <v>26180</v>
      </c>
      <c r="D26" s="357">
        <v>0</v>
      </c>
      <c r="E26" s="352">
        <v>0</v>
      </c>
      <c r="F26" s="352">
        <v>0</v>
      </c>
      <c r="G26" s="365">
        <f t="shared" ref="G26:G28" si="4">+G28</f>
        <v>0</v>
      </c>
      <c r="H26" s="353">
        <f t="shared" si="3"/>
        <v>26180</v>
      </c>
      <c r="I26" s="35"/>
    </row>
    <row r="27" spans="1:9" s="325" customFormat="1" ht="27" customHeight="1" x14ac:dyDescent="0.25">
      <c r="A27" s="349" t="s">
        <v>311</v>
      </c>
      <c r="B27" s="363" t="s">
        <v>391</v>
      </c>
      <c r="C27" s="343">
        <v>0</v>
      </c>
      <c r="D27" s="364">
        <v>0</v>
      </c>
      <c r="E27" s="353">
        <v>0</v>
      </c>
      <c r="F27" s="365">
        <v>0</v>
      </c>
      <c r="G27" s="365">
        <f t="shared" si="4"/>
        <v>0</v>
      </c>
      <c r="H27" s="353">
        <f t="shared" si="3"/>
        <v>0</v>
      </c>
    </row>
    <row r="28" spans="1:9" s="155" customFormat="1" ht="29.25" customHeight="1" thickBot="1" x14ac:dyDescent="0.3">
      <c r="A28" s="168" t="s">
        <v>132</v>
      </c>
      <c r="B28" s="166" t="s">
        <v>131</v>
      </c>
      <c r="C28" s="270">
        <f>C29</f>
        <v>0</v>
      </c>
      <c r="D28" s="270"/>
      <c r="E28" s="270">
        <v>0</v>
      </c>
      <c r="F28" s="270">
        <f>+F29</f>
        <v>0</v>
      </c>
      <c r="G28" s="270">
        <f t="shared" si="4"/>
        <v>0</v>
      </c>
      <c r="H28" s="370">
        <f t="shared" si="3"/>
        <v>0</v>
      </c>
    </row>
    <row r="29" spans="1:9" s="116" customFormat="1" ht="23.25" customHeight="1" x14ac:dyDescent="0.2">
      <c r="A29" s="309" t="s">
        <v>270</v>
      </c>
      <c r="B29" s="313" t="s">
        <v>271</v>
      </c>
      <c r="C29" s="343">
        <v>0</v>
      </c>
      <c r="D29" s="343">
        <v>0</v>
      </c>
      <c r="E29" s="343">
        <v>0</v>
      </c>
      <c r="F29" s="343">
        <v>0</v>
      </c>
      <c r="G29" s="343"/>
      <c r="H29" s="354">
        <f>SUM(C29:G29)</f>
        <v>0</v>
      </c>
    </row>
    <row r="30" spans="1:9" s="155" customFormat="1" ht="42" customHeight="1" thickBot="1" x14ac:dyDescent="0.3">
      <c r="A30" s="171" t="s">
        <v>133</v>
      </c>
      <c r="B30" s="166" t="s">
        <v>134</v>
      </c>
      <c r="C30" s="269">
        <f>SUM(C31:C33)</f>
        <v>0</v>
      </c>
      <c r="D30" s="270">
        <f>SUM(D31:D33)</f>
        <v>0</v>
      </c>
      <c r="E30" s="270">
        <f>SUM(E31:E33)</f>
        <v>5587046.7000000002</v>
      </c>
      <c r="F30" s="270">
        <f>SUM(F31:F33)</f>
        <v>0</v>
      </c>
      <c r="G30" s="270">
        <f>SUM(G31:G33)</f>
        <v>0</v>
      </c>
      <c r="H30" s="270">
        <f>C30+D30+E30+F30+G30</f>
        <v>5587046.7000000002</v>
      </c>
    </row>
    <row r="31" spans="1:9" s="116" customFormat="1" ht="25.5" customHeight="1" x14ac:dyDescent="0.2">
      <c r="A31" s="328" t="s">
        <v>31</v>
      </c>
      <c r="B31" s="332" t="s">
        <v>32</v>
      </c>
      <c r="C31" s="393">
        <v>0</v>
      </c>
      <c r="D31" s="357">
        <v>0</v>
      </c>
      <c r="E31" s="452">
        <v>0</v>
      </c>
      <c r="F31" s="343">
        <v>0</v>
      </c>
      <c r="G31" s="343">
        <v>0</v>
      </c>
      <c r="H31" s="343">
        <f>SUM(C31:G31)</f>
        <v>0</v>
      </c>
    </row>
    <row r="32" spans="1:9" s="116" customFormat="1" ht="27" customHeight="1" x14ac:dyDescent="0.2">
      <c r="A32" s="328" t="s">
        <v>33</v>
      </c>
      <c r="B32" s="363" t="s">
        <v>34</v>
      </c>
      <c r="C32" s="348">
        <v>0</v>
      </c>
      <c r="D32" s="357">
        <v>0</v>
      </c>
      <c r="E32" s="452">
        <v>2790729.93</v>
      </c>
      <c r="F32" s="343">
        <v>0</v>
      </c>
      <c r="G32" s="343">
        <v>0</v>
      </c>
      <c r="H32" s="343">
        <f t="shared" ref="H32:H33" si="5">SUM(C32:G32)</f>
        <v>2790729.93</v>
      </c>
    </row>
    <row r="33" spans="1:8" s="116" customFormat="1" ht="26.25" customHeight="1" x14ac:dyDescent="0.2">
      <c r="A33" s="328" t="s">
        <v>27</v>
      </c>
      <c r="B33" s="327" t="s">
        <v>28</v>
      </c>
      <c r="C33" s="348">
        <v>0</v>
      </c>
      <c r="D33" s="357">
        <v>0</v>
      </c>
      <c r="E33" s="452">
        <v>2796316.77</v>
      </c>
      <c r="F33" s="343">
        <v>0</v>
      </c>
      <c r="G33" s="343">
        <v>0</v>
      </c>
      <c r="H33" s="343">
        <f t="shared" si="5"/>
        <v>2796316.77</v>
      </c>
    </row>
    <row r="34" spans="1:8" s="155" customFormat="1" ht="27.75" customHeight="1" thickBot="1" x14ac:dyDescent="0.3">
      <c r="A34" s="156">
        <v>2.2000000000000002</v>
      </c>
      <c r="B34" s="172" t="s">
        <v>94</v>
      </c>
      <c r="C34" s="373">
        <f>C35+C43+C46+C53+C58+C63+C75+C49+C66</f>
        <v>165514.26999999999</v>
      </c>
      <c r="D34" s="273">
        <f>D35+D43+D46+D53+D58+D63+D75+D49+D66</f>
        <v>175</v>
      </c>
      <c r="E34" s="273">
        <v>0</v>
      </c>
      <c r="F34" s="273">
        <f>F35+F43+F46+F53+F58+F63+F75+F49+F66</f>
        <v>15212.3</v>
      </c>
      <c r="G34" s="273">
        <f>G35+G43+G46+G53+G58+G63+G75+G49+G66</f>
        <v>175</v>
      </c>
      <c r="H34" s="273">
        <f>C34+D34+E34+F34+G34</f>
        <v>181076.56999999998</v>
      </c>
    </row>
    <row r="35" spans="1:8" s="155" customFormat="1" ht="27.75" customHeight="1" x14ac:dyDescent="0.25">
      <c r="A35" s="171" t="s">
        <v>135</v>
      </c>
      <c r="B35" s="154" t="s">
        <v>136</v>
      </c>
      <c r="C35" s="274">
        <f>C36+C37+C38+C39+C40+C41+C42</f>
        <v>0</v>
      </c>
      <c r="D35" s="274">
        <f>SUM(D39:D42)</f>
        <v>0</v>
      </c>
      <c r="E35" s="275">
        <f>E36+E37+E39+E40+E41+E42+E38</f>
        <v>0</v>
      </c>
      <c r="F35" s="274">
        <f>SUM(F37:F42)</f>
        <v>0</v>
      </c>
      <c r="G35" s="274">
        <v>0</v>
      </c>
      <c r="H35" s="274">
        <f t="shared" ref="H35:H42" si="6">SUM(C35:G35)</f>
        <v>0</v>
      </c>
    </row>
    <row r="36" spans="1:8" s="116" customFormat="1" ht="24" customHeight="1" x14ac:dyDescent="0.25">
      <c r="A36" s="328" t="s">
        <v>374</v>
      </c>
      <c r="B36" s="332" t="s">
        <v>375</v>
      </c>
      <c r="C36" s="352">
        <v>0</v>
      </c>
      <c r="D36" s="352">
        <v>0</v>
      </c>
      <c r="E36" s="323">
        <v>0</v>
      </c>
      <c r="F36" s="358">
        <v>0</v>
      </c>
      <c r="G36" s="358">
        <v>0</v>
      </c>
      <c r="H36" s="343">
        <f t="shared" si="6"/>
        <v>0</v>
      </c>
    </row>
    <row r="37" spans="1:8" s="116" customFormat="1" ht="24" customHeight="1" x14ac:dyDescent="0.25">
      <c r="A37" s="328" t="s">
        <v>26</v>
      </c>
      <c r="B37" s="332" t="s">
        <v>20</v>
      </c>
      <c r="C37" s="343">
        <v>0</v>
      </c>
      <c r="D37" s="352">
        <v>0</v>
      </c>
      <c r="E37" s="580">
        <v>0</v>
      </c>
      <c r="F37" s="358">
        <v>0</v>
      </c>
      <c r="G37" s="358">
        <v>0</v>
      </c>
      <c r="H37" s="343">
        <f t="shared" si="6"/>
        <v>0</v>
      </c>
    </row>
    <row r="38" spans="1:8" s="116" customFormat="1" ht="24" customHeight="1" x14ac:dyDescent="0.25">
      <c r="A38" s="328" t="s">
        <v>361</v>
      </c>
      <c r="B38" s="116" t="s">
        <v>363</v>
      </c>
      <c r="C38" s="343">
        <v>0</v>
      </c>
      <c r="D38" s="352">
        <v>0</v>
      </c>
      <c r="E38" s="580">
        <v>0</v>
      </c>
      <c r="F38" s="358">
        <v>0</v>
      </c>
      <c r="G38" s="358">
        <v>0</v>
      </c>
      <c r="H38" s="343">
        <f t="shared" si="6"/>
        <v>0</v>
      </c>
    </row>
    <row r="39" spans="1:8" s="116" customFormat="1" ht="24.75" customHeight="1" x14ac:dyDescent="0.25">
      <c r="A39" s="328" t="s">
        <v>47</v>
      </c>
      <c r="B39" s="363" t="s">
        <v>48</v>
      </c>
      <c r="C39" s="357">
        <v>0</v>
      </c>
      <c r="D39" s="352">
        <v>0</v>
      </c>
      <c r="E39" s="580">
        <v>0</v>
      </c>
      <c r="F39" s="358">
        <v>0</v>
      </c>
      <c r="G39" s="358">
        <v>0</v>
      </c>
      <c r="H39" s="343">
        <f t="shared" si="6"/>
        <v>0</v>
      </c>
    </row>
    <row r="40" spans="1:8" s="116" customFormat="1" ht="22.5" customHeight="1" x14ac:dyDescent="0.25">
      <c r="A40" s="328" t="s">
        <v>68</v>
      </c>
      <c r="B40" s="332" t="s">
        <v>67</v>
      </c>
      <c r="C40" s="357">
        <v>0</v>
      </c>
      <c r="D40" s="352">
        <v>0</v>
      </c>
      <c r="E40" s="580">
        <v>0</v>
      </c>
      <c r="F40" s="358">
        <v>0</v>
      </c>
      <c r="G40" s="358">
        <v>0</v>
      </c>
      <c r="H40" s="343">
        <f t="shared" si="6"/>
        <v>0</v>
      </c>
    </row>
    <row r="41" spans="1:8" s="116" customFormat="1" ht="22.5" customHeight="1" x14ac:dyDescent="0.25">
      <c r="A41" s="328" t="s">
        <v>305</v>
      </c>
      <c r="B41" s="332" t="s">
        <v>306</v>
      </c>
      <c r="C41" s="343">
        <v>0</v>
      </c>
      <c r="D41" s="352">
        <v>0</v>
      </c>
      <c r="E41" s="580">
        <v>0</v>
      </c>
      <c r="F41" s="352">
        <v>0</v>
      </c>
      <c r="G41" s="352">
        <v>0</v>
      </c>
      <c r="H41" s="343">
        <f t="shared" si="6"/>
        <v>0</v>
      </c>
    </row>
    <row r="42" spans="1:8" s="116" customFormat="1" ht="22.5" customHeight="1" x14ac:dyDescent="0.25">
      <c r="A42" s="328" t="s">
        <v>97</v>
      </c>
      <c r="B42" s="332" t="s">
        <v>125</v>
      </c>
      <c r="C42" s="343">
        <v>0</v>
      </c>
      <c r="D42" s="358">
        <v>0</v>
      </c>
      <c r="E42" s="580">
        <v>0</v>
      </c>
      <c r="F42" s="343">
        <v>0</v>
      </c>
      <c r="G42" s="343">
        <v>0</v>
      </c>
      <c r="H42" s="343">
        <f t="shared" si="6"/>
        <v>0</v>
      </c>
    </row>
    <row r="43" spans="1:8" s="155" customFormat="1" ht="41.25" customHeight="1" thickBot="1" x14ac:dyDescent="0.3">
      <c r="A43" s="173" t="s">
        <v>137</v>
      </c>
      <c r="B43" s="166" t="s">
        <v>138</v>
      </c>
      <c r="C43" s="270">
        <f>C44+C45</f>
        <v>0</v>
      </c>
      <c r="D43" s="270">
        <f>D44+D45</f>
        <v>0</v>
      </c>
      <c r="E43" s="270">
        <f>E44+E45</f>
        <v>0</v>
      </c>
      <c r="F43" s="270">
        <f>SUM(F44:F45)</f>
        <v>0</v>
      </c>
      <c r="G43" s="270">
        <f>G44+G45</f>
        <v>0</v>
      </c>
      <c r="H43" s="270">
        <f>C43+D43+E43+F43+G43</f>
        <v>0</v>
      </c>
    </row>
    <row r="44" spans="1:8" s="116" customFormat="1" ht="22.5" customHeight="1" x14ac:dyDescent="0.2">
      <c r="A44" s="326" t="s">
        <v>78</v>
      </c>
      <c r="B44" s="332" t="s">
        <v>95</v>
      </c>
      <c r="C44" s="343">
        <v>0</v>
      </c>
      <c r="D44" s="354">
        <v>0</v>
      </c>
      <c r="E44" s="343">
        <v>0</v>
      </c>
      <c r="F44" s="343">
        <v>0</v>
      </c>
      <c r="G44" s="354">
        <v>0</v>
      </c>
      <c r="H44" s="354">
        <f>SUM(C44:G44)</f>
        <v>0</v>
      </c>
    </row>
    <row r="45" spans="1:8" s="116" customFormat="1" ht="22.5" customHeight="1" x14ac:dyDescent="0.2">
      <c r="A45" s="349" t="s">
        <v>101</v>
      </c>
      <c r="B45" s="330" t="s">
        <v>124</v>
      </c>
      <c r="C45" s="343">
        <v>0</v>
      </c>
      <c r="D45" s="354">
        <v>0</v>
      </c>
      <c r="E45" s="343">
        <v>0</v>
      </c>
      <c r="F45" s="357">
        <v>0</v>
      </c>
      <c r="G45" s="343">
        <v>0</v>
      </c>
      <c r="H45" s="343">
        <f t="shared" ref="H45" si="7">SUM(C45:G45)</f>
        <v>0</v>
      </c>
    </row>
    <row r="46" spans="1:8" s="155" customFormat="1" ht="23.25" customHeight="1" thickBot="1" x14ac:dyDescent="0.3">
      <c r="A46" s="168" t="s">
        <v>140</v>
      </c>
      <c r="B46" s="154" t="s">
        <v>139</v>
      </c>
      <c r="C46" s="270">
        <f>SUM(C47+C48)</f>
        <v>0</v>
      </c>
      <c r="D46" s="270">
        <f>D47+D48</f>
        <v>0</v>
      </c>
      <c r="E46" s="277">
        <f>E47+E48</f>
        <v>0</v>
      </c>
      <c r="F46" s="270">
        <f>SUM(F47)</f>
        <v>14865</v>
      </c>
      <c r="G46" s="270"/>
      <c r="H46" s="270">
        <f>C46+D46+E46+F46+G46</f>
        <v>14865</v>
      </c>
    </row>
    <row r="47" spans="1:8" s="116" customFormat="1" ht="21.75" customHeight="1" x14ac:dyDescent="0.2">
      <c r="A47" s="328" t="s">
        <v>85</v>
      </c>
      <c r="B47" s="332" t="s">
        <v>266</v>
      </c>
      <c r="C47" s="343">
        <v>0</v>
      </c>
      <c r="D47" s="357">
        <v>0</v>
      </c>
      <c r="E47" s="452">
        <v>0</v>
      </c>
      <c r="F47" s="343">
        <v>14865</v>
      </c>
      <c r="G47" s="343">
        <v>0</v>
      </c>
      <c r="H47" s="343">
        <f t="shared" ref="H47:H49" si="8">C47+D47+E47+F47+G47</f>
        <v>14865</v>
      </c>
    </row>
    <row r="48" spans="1:8" s="116" customFormat="1" ht="26.25" customHeight="1" x14ac:dyDescent="0.2">
      <c r="A48" s="328" t="s">
        <v>443</v>
      </c>
      <c r="B48" s="332" t="s">
        <v>444</v>
      </c>
      <c r="C48" s="353">
        <v>0</v>
      </c>
      <c r="D48" s="353">
        <v>0</v>
      </c>
      <c r="E48" s="452">
        <v>0</v>
      </c>
      <c r="F48" s="353">
        <v>0</v>
      </c>
      <c r="G48" s="353">
        <v>0</v>
      </c>
      <c r="H48" s="343">
        <f t="shared" si="8"/>
        <v>0</v>
      </c>
    </row>
    <row r="49" spans="1:8" s="155" customFormat="1" ht="26.25" customHeight="1" thickBot="1" x14ac:dyDescent="0.3">
      <c r="A49" s="153" t="s">
        <v>141</v>
      </c>
      <c r="B49" s="154" t="s">
        <v>142</v>
      </c>
      <c r="C49" s="270">
        <f>C50+C51+C52</f>
        <v>150000</v>
      </c>
      <c r="D49" s="270">
        <f>D50+D51+D52</f>
        <v>0</v>
      </c>
      <c r="E49" s="270">
        <f>E50+E51+E52</f>
        <v>0</v>
      </c>
      <c r="F49" s="270">
        <f>+F50+F52+F51</f>
        <v>0</v>
      </c>
      <c r="G49" s="270">
        <f>+G50+G52+G51</f>
        <v>0</v>
      </c>
      <c r="H49" s="270">
        <f t="shared" si="8"/>
        <v>150000</v>
      </c>
    </row>
    <row r="50" spans="1:8" s="116" customFormat="1" ht="22.5" customHeight="1" x14ac:dyDescent="0.2">
      <c r="A50" s="309" t="s">
        <v>79</v>
      </c>
      <c r="B50" s="332" t="s">
        <v>93</v>
      </c>
      <c r="C50" s="343">
        <v>0</v>
      </c>
      <c r="D50" s="351">
        <v>0</v>
      </c>
      <c r="E50" s="350">
        <v>0</v>
      </c>
      <c r="F50" s="343">
        <v>0</v>
      </c>
      <c r="G50" s="343">
        <v>0</v>
      </c>
      <c r="H50" s="343">
        <f t="shared" ref="H50:H52" si="9">SUM(C50:G50)</f>
        <v>0</v>
      </c>
    </row>
    <row r="51" spans="1:8" s="116" customFormat="1" ht="22.5" customHeight="1" x14ac:dyDescent="0.2">
      <c r="A51" s="328" t="s">
        <v>308</v>
      </c>
      <c r="B51" s="96" t="s">
        <v>309</v>
      </c>
      <c r="C51" s="343">
        <v>0</v>
      </c>
      <c r="D51" s="343">
        <v>0</v>
      </c>
      <c r="E51" s="350">
        <v>0</v>
      </c>
      <c r="F51" s="343">
        <v>0</v>
      </c>
      <c r="G51" s="343">
        <v>0</v>
      </c>
      <c r="H51" s="343">
        <f t="shared" si="9"/>
        <v>0</v>
      </c>
    </row>
    <row r="52" spans="1:8" s="116" customFormat="1" ht="26.25" customHeight="1" x14ac:dyDescent="0.2">
      <c r="A52" s="328" t="s">
        <v>75</v>
      </c>
      <c r="B52" s="332" t="s">
        <v>77</v>
      </c>
      <c r="C52" s="343">
        <v>150000</v>
      </c>
      <c r="D52" s="343">
        <v>0</v>
      </c>
      <c r="E52" s="343">
        <v>0</v>
      </c>
      <c r="F52" s="357">
        <v>0</v>
      </c>
      <c r="G52" s="343">
        <v>0</v>
      </c>
      <c r="H52" s="343">
        <f t="shared" si="9"/>
        <v>150000</v>
      </c>
    </row>
    <row r="53" spans="1:8" s="155" customFormat="1" ht="26.25" customHeight="1" thickBot="1" x14ac:dyDescent="0.3">
      <c r="A53" s="168" t="s">
        <v>144</v>
      </c>
      <c r="B53" s="154" t="s">
        <v>143</v>
      </c>
      <c r="C53" s="270">
        <f>C54+C56+C57+C57+C55</f>
        <v>0</v>
      </c>
      <c r="D53" s="439">
        <f>D54+D56+D57+D57+D55</f>
        <v>0</v>
      </c>
      <c r="E53" s="270">
        <f>E54+E55+E56+E57</f>
        <v>0</v>
      </c>
      <c r="F53" s="270">
        <v>0</v>
      </c>
      <c r="G53" s="270">
        <f>G54+G55+G56+G57</f>
        <v>0</v>
      </c>
      <c r="H53" s="270">
        <f>C53+D53+E53+F53+G53</f>
        <v>0</v>
      </c>
    </row>
    <row r="54" spans="1:8" s="155" customFormat="1" ht="21" customHeight="1" x14ac:dyDescent="0.25">
      <c r="A54" s="169" t="s">
        <v>340</v>
      </c>
      <c r="B54" s="163" t="s">
        <v>343</v>
      </c>
      <c r="C54" s="266">
        <v>0</v>
      </c>
      <c r="D54" s="276">
        <v>0</v>
      </c>
      <c r="E54" s="268">
        <v>0</v>
      </c>
      <c r="F54" s="266">
        <v>0</v>
      </c>
      <c r="G54" s="276">
        <v>0</v>
      </c>
      <c r="H54" s="276">
        <f>SUM(C54:G54)</f>
        <v>0</v>
      </c>
    </row>
    <row r="55" spans="1:8" s="116" customFormat="1" ht="37.5" customHeight="1" x14ac:dyDescent="0.25">
      <c r="A55" s="309" t="s">
        <v>452</v>
      </c>
      <c r="B55" s="333" t="s">
        <v>454</v>
      </c>
      <c r="C55" s="343">
        <v>0</v>
      </c>
      <c r="D55" s="343">
        <v>0</v>
      </c>
      <c r="E55" s="366">
        <v>0</v>
      </c>
      <c r="F55" s="343"/>
      <c r="G55" s="343">
        <v>0</v>
      </c>
      <c r="H55" s="358">
        <f>SUM(C55:G55)</f>
        <v>0</v>
      </c>
    </row>
    <row r="56" spans="1:8" s="116" customFormat="1" ht="21.75" customHeight="1" x14ac:dyDescent="0.2">
      <c r="A56" s="309" t="s">
        <v>257</v>
      </c>
      <c r="B56" s="330" t="s">
        <v>312</v>
      </c>
      <c r="C56" s="343">
        <v>0</v>
      </c>
      <c r="D56" s="343">
        <v>0</v>
      </c>
      <c r="E56" s="366">
        <v>0</v>
      </c>
      <c r="F56" s="343">
        <v>0</v>
      </c>
      <c r="G56" s="343">
        <v>0</v>
      </c>
      <c r="H56" s="343">
        <f>SUM(C56:G56)</f>
        <v>0</v>
      </c>
    </row>
    <row r="57" spans="1:8" s="116" customFormat="1" ht="21.75" customHeight="1" x14ac:dyDescent="0.2">
      <c r="A57" s="309" t="s">
        <v>369</v>
      </c>
      <c r="B57" s="330" t="s">
        <v>370</v>
      </c>
      <c r="C57" s="353">
        <v>0</v>
      </c>
      <c r="D57" s="353">
        <v>0</v>
      </c>
      <c r="E57" s="366">
        <v>0</v>
      </c>
      <c r="F57" s="353"/>
      <c r="G57" s="353">
        <v>0</v>
      </c>
      <c r="H57" s="343">
        <f t="shared" ref="H57:H62" si="10">SUM(C57:G57)</f>
        <v>0</v>
      </c>
    </row>
    <row r="58" spans="1:8" s="155" customFormat="1" ht="26.25" customHeight="1" thickBot="1" x14ac:dyDescent="0.3">
      <c r="A58" s="168" t="s">
        <v>145</v>
      </c>
      <c r="B58" s="174" t="s">
        <v>146</v>
      </c>
      <c r="C58" s="270">
        <f>C59+C60+C61+C62</f>
        <v>0</v>
      </c>
      <c r="D58" s="270">
        <f>SUM(D59:D62)</f>
        <v>0</v>
      </c>
      <c r="E58" s="270">
        <f>SUM(E59:E62)</f>
        <v>0</v>
      </c>
      <c r="F58" s="270">
        <f>SUM(F60)</f>
        <v>0</v>
      </c>
      <c r="G58" s="270"/>
      <c r="H58" s="270">
        <f>SUM(H59:H62)</f>
        <v>0</v>
      </c>
    </row>
    <row r="59" spans="1:8" s="116" customFormat="1" ht="22.5" customHeight="1" x14ac:dyDescent="0.2">
      <c r="A59" s="328" t="s">
        <v>105</v>
      </c>
      <c r="B59" s="332" t="s">
        <v>106</v>
      </c>
      <c r="C59" s="343">
        <v>0</v>
      </c>
      <c r="D59" s="343">
        <v>0</v>
      </c>
      <c r="E59" s="343">
        <v>0</v>
      </c>
      <c r="F59" s="343">
        <v>0</v>
      </c>
      <c r="G59" s="343">
        <v>0</v>
      </c>
      <c r="H59" s="343">
        <f>SUM(C59:G59)</f>
        <v>0</v>
      </c>
    </row>
    <row r="60" spans="1:8" s="116" customFormat="1" ht="22.5" customHeight="1" x14ac:dyDescent="0.2">
      <c r="A60" s="349" t="s">
        <v>107</v>
      </c>
      <c r="B60" s="330" t="s">
        <v>108</v>
      </c>
      <c r="C60" s="343">
        <v>0</v>
      </c>
      <c r="D60" s="343">
        <v>0</v>
      </c>
      <c r="E60" s="343">
        <v>0</v>
      </c>
      <c r="F60" s="343">
        <v>0</v>
      </c>
      <c r="G60" s="343">
        <v>0</v>
      </c>
      <c r="H60" s="343">
        <f t="shared" si="10"/>
        <v>0</v>
      </c>
    </row>
    <row r="61" spans="1:8" s="116" customFormat="1" ht="22.5" customHeight="1" x14ac:dyDescent="0.2">
      <c r="A61" s="349" t="s">
        <v>392</v>
      </c>
      <c r="B61" s="330" t="s">
        <v>395</v>
      </c>
      <c r="C61" s="353">
        <v>0</v>
      </c>
      <c r="D61" s="353">
        <v>0</v>
      </c>
      <c r="E61" s="343">
        <v>0</v>
      </c>
      <c r="F61" s="353">
        <v>0</v>
      </c>
      <c r="G61" s="353">
        <v>0</v>
      </c>
      <c r="H61" s="343">
        <f t="shared" si="10"/>
        <v>0</v>
      </c>
    </row>
    <row r="62" spans="1:8" s="116" customFormat="1" ht="22.5" customHeight="1" x14ac:dyDescent="0.2">
      <c r="A62" s="349" t="s">
        <v>393</v>
      </c>
      <c r="B62" s="330" t="s">
        <v>394</v>
      </c>
      <c r="C62" s="353">
        <v>0</v>
      </c>
      <c r="D62" s="353">
        <v>0</v>
      </c>
      <c r="E62" s="343">
        <v>0</v>
      </c>
      <c r="F62" s="353">
        <v>0</v>
      </c>
      <c r="G62" s="353">
        <v>0</v>
      </c>
      <c r="H62" s="343">
        <f t="shared" si="10"/>
        <v>0</v>
      </c>
    </row>
    <row r="63" spans="1:8" s="155" customFormat="1" ht="56.25" customHeight="1" thickBot="1" x14ac:dyDescent="0.3">
      <c r="A63" s="168" t="s">
        <v>147</v>
      </c>
      <c r="B63" s="446" t="s">
        <v>148</v>
      </c>
      <c r="C63" s="270">
        <f>SUM(C65)</f>
        <v>0</v>
      </c>
      <c r="D63" s="270">
        <f>D64+D65</f>
        <v>0</v>
      </c>
      <c r="E63" s="270">
        <f>E64+E65</f>
        <v>0</v>
      </c>
      <c r="F63" s="270">
        <f>SUM(F64:F65)</f>
        <v>0</v>
      </c>
      <c r="G63" s="270"/>
      <c r="H63" s="270">
        <f>C63+D63+E63+F63+G63</f>
        <v>0</v>
      </c>
    </row>
    <row r="64" spans="1:8" s="116" customFormat="1" ht="36" customHeight="1" x14ac:dyDescent="0.2">
      <c r="A64" s="326" t="s">
        <v>109</v>
      </c>
      <c r="B64" s="327" t="s">
        <v>304</v>
      </c>
      <c r="C64" s="343">
        <v>0</v>
      </c>
      <c r="D64" s="343">
        <v>0</v>
      </c>
      <c r="E64" s="452">
        <v>0</v>
      </c>
      <c r="F64" s="343">
        <v>0</v>
      </c>
      <c r="G64" s="343">
        <v>0</v>
      </c>
      <c r="H64" s="343">
        <f>SUM(C64:G64)</f>
        <v>0</v>
      </c>
    </row>
    <row r="65" spans="1:9" s="116" customFormat="1" ht="43.5" customHeight="1" x14ac:dyDescent="0.2">
      <c r="A65" s="328" t="s">
        <v>54</v>
      </c>
      <c r="B65" s="327" t="s">
        <v>46</v>
      </c>
      <c r="C65" s="343">
        <v>0</v>
      </c>
      <c r="D65" s="343">
        <v>0</v>
      </c>
      <c r="E65" s="452">
        <v>0</v>
      </c>
      <c r="F65" s="357">
        <v>0</v>
      </c>
      <c r="G65" s="343">
        <v>0</v>
      </c>
      <c r="H65" s="343">
        <f>SUM(C65:G65)</f>
        <v>0</v>
      </c>
    </row>
    <row r="66" spans="1:9" s="155" customFormat="1" ht="46.5" customHeight="1" thickBot="1" x14ac:dyDescent="0.3">
      <c r="A66" s="153" t="s">
        <v>150</v>
      </c>
      <c r="B66" s="166" t="s">
        <v>149</v>
      </c>
      <c r="C66" s="270">
        <f>SUM(C67:C74)</f>
        <v>15514.27</v>
      </c>
      <c r="D66" s="270">
        <f>SUM(D67:D74)</f>
        <v>175</v>
      </c>
      <c r="E66" s="270">
        <f>E67+E68+E69+E70+E71+E72+E73+E74</f>
        <v>0</v>
      </c>
      <c r="F66" s="270">
        <f>SUM(F67:F73)</f>
        <v>347.3</v>
      </c>
      <c r="G66" s="270">
        <f>G67+G68+G69+G70+G71+G72+G73+G74</f>
        <v>175</v>
      </c>
      <c r="H66" s="270">
        <f>C66+D66+E66+F66+G66</f>
        <v>16211.57</v>
      </c>
      <c r="I66" s="391"/>
    </row>
    <row r="67" spans="1:9" s="116" customFormat="1" ht="24.75" customHeight="1" x14ac:dyDescent="0.2">
      <c r="A67" s="328" t="s">
        <v>354</v>
      </c>
      <c r="B67" s="327" t="s">
        <v>356</v>
      </c>
      <c r="C67" s="343">
        <v>0</v>
      </c>
      <c r="D67" s="353">
        <v>0</v>
      </c>
      <c r="E67" s="354">
        <v>0</v>
      </c>
      <c r="F67" s="353">
        <v>0</v>
      </c>
      <c r="G67" s="353">
        <v>0</v>
      </c>
      <c r="H67" s="353">
        <f>SUM(C67:G67)</f>
        <v>0</v>
      </c>
    </row>
    <row r="68" spans="1:9" s="116" customFormat="1" ht="22.5" customHeight="1" x14ac:dyDescent="0.2">
      <c r="A68" s="328" t="s">
        <v>64</v>
      </c>
      <c r="B68" s="327" t="s">
        <v>21</v>
      </c>
      <c r="C68" s="343">
        <v>514.27</v>
      </c>
      <c r="D68" s="353">
        <v>175</v>
      </c>
      <c r="E68" s="367">
        <v>0</v>
      </c>
      <c r="F68" s="353">
        <v>347.3</v>
      </c>
      <c r="G68" s="353">
        <v>175</v>
      </c>
      <c r="H68" s="353">
        <f>SUM(C68:G68)</f>
        <v>1211.57</v>
      </c>
    </row>
    <row r="69" spans="1:9" s="116" customFormat="1" ht="28.5" customHeight="1" x14ac:dyDescent="0.2">
      <c r="A69" s="328" t="s">
        <v>258</v>
      </c>
      <c r="B69" s="327" t="s">
        <v>278</v>
      </c>
      <c r="C69" s="343">
        <v>15000</v>
      </c>
      <c r="D69" s="353">
        <v>0</v>
      </c>
      <c r="E69" s="343">
        <v>0</v>
      </c>
      <c r="F69" s="353">
        <v>0</v>
      </c>
      <c r="G69" s="353">
        <v>0</v>
      </c>
      <c r="H69" s="353">
        <f t="shared" ref="H69" si="11">SUM(C69:G69)</f>
        <v>15000</v>
      </c>
    </row>
    <row r="70" spans="1:9" s="116" customFormat="1" ht="41.25" customHeight="1" x14ac:dyDescent="0.2">
      <c r="A70" s="328" t="s">
        <v>368</v>
      </c>
      <c r="B70" s="327" t="s">
        <v>371</v>
      </c>
      <c r="C70" s="343">
        <v>0</v>
      </c>
      <c r="D70" s="353">
        <v>0</v>
      </c>
      <c r="E70" s="343">
        <v>0</v>
      </c>
      <c r="F70" s="343">
        <v>0</v>
      </c>
      <c r="G70" s="343">
        <v>0</v>
      </c>
      <c r="H70" s="343">
        <f>SUM(C70:G70)</f>
        <v>0</v>
      </c>
    </row>
    <row r="71" spans="1:9" s="116" customFormat="1" ht="24.75" customHeight="1" x14ac:dyDescent="0.2">
      <c r="A71" s="309" t="s">
        <v>336</v>
      </c>
      <c r="B71" s="327" t="s">
        <v>337</v>
      </c>
      <c r="C71" s="343">
        <v>0</v>
      </c>
      <c r="D71" s="353">
        <v>0</v>
      </c>
      <c r="E71" s="343">
        <v>0</v>
      </c>
      <c r="F71" s="343">
        <v>0</v>
      </c>
      <c r="G71" s="343">
        <v>0</v>
      </c>
      <c r="H71" s="343">
        <f>SUM(C71:G71)</f>
        <v>0</v>
      </c>
    </row>
    <row r="72" spans="1:9" s="116" customFormat="1" ht="22.5" customHeight="1" x14ac:dyDescent="0.25">
      <c r="A72" s="326" t="s">
        <v>72</v>
      </c>
      <c r="B72" s="327" t="s">
        <v>73</v>
      </c>
      <c r="C72" s="343">
        <v>0</v>
      </c>
      <c r="D72" s="352">
        <v>0</v>
      </c>
      <c r="E72" s="343">
        <v>0</v>
      </c>
      <c r="F72" s="343">
        <v>0</v>
      </c>
      <c r="G72" s="343">
        <v>0</v>
      </c>
      <c r="H72" s="343">
        <f t="shared" ref="H72:H73" si="12">SUM(C72:G72)</f>
        <v>0</v>
      </c>
    </row>
    <row r="73" spans="1:9" s="116" customFormat="1" ht="21.75" customHeight="1" x14ac:dyDescent="0.25">
      <c r="A73" s="328" t="s">
        <v>65</v>
      </c>
      <c r="B73" s="327" t="s">
        <v>66</v>
      </c>
      <c r="C73" s="343">
        <v>0</v>
      </c>
      <c r="D73" s="352">
        <v>0</v>
      </c>
      <c r="E73" s="343">
        <v>0</v>
      </c>
      <c r="F73" s="343">
        <v>0</v>
      </c>
      <c r="G73" s="343">
        <v>0</v>
      </c>
      <c r="H73" s="343">
        <f t="shared" si="12"/>
        <v>0</v>
      </c>
    </row>
    <row r="74" spans="1:9" s="116" customFormat="1" ht="22.5" customHeight="1" x14ac:dyDescent="0.25">
      <c r="A74" s="328" t="s">
        <v>378</v>
      </c>
      <c r="B74" s="327" t="s">
        <v>467</v>
      </c>
      <c r="C74" s="353">
        <v>0</v>
      </c>
      <c r="D74" s="352">
        <v>0</v>
      </c>
      <c r="E74" s="343">
        <v>0</v>
      </c>
      <c r="F74" s="353"/>
      <c r="G74" s="343">
        <v>0</v>
      </c>
      <c r="H74" s="343">
        <f>SUM(C74:G74)</f>
        <v>0</v>
      </c>
    </row>
    <row r="75" spans="1:9" s="155" customFormat="1" ht="24.75" customHeight="1" thickBot="1" x14ac:dyDescent="0.3">
      <c r="A75" s="153" t="s">
        <v>151</v>
      </c>
      <c r="B75" s="166" t="s">
        <v>152</v>
      </c>
      <c r="C75" s="270">
        <f>C76+C77</f>
        <v>0</v>
      </c>
      <c r="D75" s="270">
        <f>D76+D77</f>
        <v>0</v>
      </c>
      <c r="E75" s="270">
        <f>E76+E77</f>
        <v>0</v>
      </c>
      <c r="F75" s="270">
        <f>SUM(F77:F77)</f>
        <v>0</v>
      </c>
      <c r="G75" s="270">
        <f>G76+G77</f>
        <v>0</v>
      </c>
      <c r="H75" s="270">
        <f>SUM(C75:G75)</f>
        <v>0</v>
      </c>
    </row>
    <row r="76" spans="1:9" s="116" customFormat="1" ht="25.5" customHeight="1" x14ac:dyDescent="0.25">
      <c r="A76" s="328" t="s">
        <v>362</v>
      </c>
      <c r="B76" s="116" t="s">
        <v>364</v>
      </c>
      <c r="C76" s="368">
        <v>0</v>
      </c>
      <c r="D76" s="354">
        <v>0</v>
      </c>
      <c r="E76" s="369">
        <v>0</v>
      </c>
      <c r="F76" s="369">
        <v>0</v>
      </c>
      <c r="G76" s="369"/>
      <c r="H76" s="369">
        <f>SUM(C76:G76)</f>
        <v>0</v>
      </c>
    </row>
    <row r="77" spans="1:9" s="116" customFormat="1" ht="28.5" customHeight="1" x14ac:dyDescent="0.25">
      <c r="A77" s="328" t="s">
        <v>99</v>
      </c>
      <c r="B77" s="332" t="s">
        <v>267</v>
      </c>
      <c r="C77" s="343">
        <v>0</v>
      </c>
      <c r="D77" s="343">
        <v>0</v>
      </c>
      <c r="E77" s="369">
        <v>0</v>
      </c>
      <c r="F77" s="369">
        <v>0</v>
      </c>
      <c r="G77" s="343"/>
      <c r="H77" s="343">
        <f>SUM(C77:G77)</f>
        <v>0</v>
      </c>
    </row>
    <row r="78" spans="1:9" s="155" customFormat="1" ht="30" customHeight="1" x14ac:dyDescent="0.25">
      <c r="A78" s="458">
        <v>2.2999999999999998</v>
      </c>
      <c r="B78" s="459" t="s">
        <v>153</v>
      </c>
      <c r="C78" s="460">
        <f>C79+C84+C89+C95+C98+C111+C103+C108+C113</f>
        <v>65000</v>
      </c>
      <c r="D78" s="460">
        <f>D79+D84+D89+D95+D98+D103+D108+D111+D113</f>
        <v>0</v>
      </c>
      <c r="E78" s="460">
        <f>E79+E84+E125+E89+E95+E98+E103+E108+E111+E113</f>
        <v>0</v>
      </c>
      <c r="F78" s="460">
        <f>F79+F89+F98+F103+F108+F113+F84+F95</f>
        <v>0</v>
      </c>
      <c r="G78" s="460">
        <v>0</v>
      </c>
      <c r="H78" s="460">
        <f>C78+D78+E78+F78+G78</f>
        <v>65000</v>
      </c>
      <c r="I78" s="376"/>
    </row>
    <row r="79" spans="1:9" s="155" customFormat="1" ht="39" customHeight="1" x14ac:dyDescent="0.25">
      <c r="A79" s="173" t="s">
        <v>154</v>
      </c>
      <c r="B79" s="166" t="s">
        <v>155</v>
      </c>
      <c r="C79" s="265">
        <f>C80+C81+C82+C83</f>
        <v>0</v>
      </c>
      <c r="D79" s="265">
        <f>D80+D81+D82+D83</f>
        <v>0</v>
      </c>
      <c r="E79" s="265">
        <f>E80+E81+E82+E83</f>
        <v>0</v>
      </c>
      <c r="F79" s="265">
        <f>SUM(F80:F83)</f>
        <v>0</v>
      </c>
      <c r="G79" s="265">
        <f t="shared" ref="G79:G84" si="13">SUM(G80:G83)</f>
        <v>0</v>
      </c>
      <c r="H79" s="265">
        <f>C79+D79+E79+F79+G79</f>
        <v>0</v>
      </c>
    </row>
    <row r="80" spans="1:9" s="116" customFormat="1" ht="28.5" customHeight="1" x14ac:dyDescent="0.25">
      <c r="A80" s="328" t="s">
        <v>49</v>
      </c>
      <c r="B80" s="332" t="s">
        <v>50</v>
      </c>
      <c r="C80" s="353">
        <v>0</v>
      </c>
      <c r="D80" s="343">
        <v>0</v>
      </c>
      <c r="E80" s="452">
        <v>0</v>
      </c>
      <c r="F80" s="357">
        <v>0</v>
      </c>
      <c r="G80" s="275">
        <f t="shared" si="13"/>
        <v>0</v>
      </c>
      <c r="H80" s="343">
        <f>SUM(C80:G80)</f>
        <v>0</v>
      </c>
    </row>
    <row r="81" spans="1:8" s="116" customFormat="1" ht="28.5" customHeight="1" x14ac:dyDescent="0.25">
      <c r="A81" s="328" t="s">
        <v>71</v>
      </c>
      <c r="B81" s="332" t="s">
        <v>279</v>
      </c>
      <c r="C81" s="353">
        <v>0</v>
      </c>
      <c r="D81" s="343">
        <v>0</v>
      </c>
      <c r="E81" s="452">
        <v>0</v>
      </c>
      <c r="F81" s="343">
        <v>0</v>
      </c>
      <c r="G81" s="275">
        <f t="shared" si="13"/>
        <v>0</v>
      </c>
      <c r="H81" s="343">
        <f>SUM(C81:G81)</f>
        <v>0</v>
      </c>
    </row>
    <row r="82" spans="1:8" s="116" customFormat="1" ht="28.5" customHeight="1" x14ac:dyDescent="0.25">
      <c r="A82" s="360" t="s">
        <v>80</v>
      </c>
      <c r="B82" s="332" t="s">
        <v>269</v>
      </c>
      <c r="C82" s="352">
        <f>C83+C84+C85+C86</f>
        <v>0</v>
      </c>
      <c r="D82" s="343">
        <v>0</v>
      </c>
      <c r="E82" s="440">
        <v>0</v>
      </c>
      <c r="F82" s="343">
        <v>0</v>
      </c>
      <c r="G82" s="275">
        <f t="shared" si="13"/>
        <v>0</v>
      </c>
      <c r="H82" s="343">
        <f>SUM(C82:G82)</f>
        <v>0</v>
      </c>
    </row>
    <row r="83" spans="1:8" s="116" customFormat="1" ht="28.5" customHeight="1" x14ac:dyDescent="0.25">
      <c r="A83" s="328" t="s">
        <v>103</v>
      </c>
      <c r="B83" s="332" t="s">
        <v>307</v>
      </c>
      <c r="C83" s="343">
        <v>0</v>
      </c>
      <c r="D83" s="351">
        <v>0</v>
      </c>
      <c r="E83" s="350">
        <v>0</v>
      </c>
      <c r="F83" s="343">
        <v>0</v>
      </c>
      <c r="G83" s="275">
        <f t="shared" si="13"/>
        <v>0</v>
      </c>
      <c r="H83" s="343">
        <f>SUM(C83:G83)</f>
        <v>0</v>
      </c>
    </row>
    <row r="84" spans="1:8" s="155" customFormat="1" ht="24" customHeight="1" thickBot="1" x14ac:dyDescent="0.3">
      <c r="A84" s="153" t="s">
        <v>156</v>
      </c>
      <c r="B84" s="176" t="s">
        <v>157</v>
      </c>
      <c r="C84" s="270">
        <f>C85+C86+C87+C88</f>
        <v>0</v>
      </c>
      <c r="D84" s="270">
        <f>D85+D86+D87+D88</f>
        <v>0</v>
      </c>
      <c r="E84" s="322">
        <v>0</v>
      </c>
      <c r="F84" s="270">
        <f>SUM(F85:F88)</f>
        <v>0</v>
      </c>
      <c r="G84" s="270">
        <f t="shared" si="13"/>
        <v>0</v>
      </c>
      <c r="H84" s="270">
        <f>SUM(H85:H88)</f>
        <v>0</v>
      </c>
    </row>
    <row r="85" spans="1:8" s="116" customFormat="1" ht="23.25" customHeight="1" x14ac:dyDescent="0.25">
      <c r="A85" s="326" t="s">
        <v>357</v>
      </c>
      <c r="B85" s="327" t="s">
        <v>360</v>
      </c>
      <c r="C85" s="352">
        <v>0</v>
      </c>
      <c r="D85" s="352">
        <v>0</v>
      </c>
      <c r="E85" s="367">
        <v>0</v>
      </c>
      <c r="F85" s="353">
        <v>0</v>
      </c>
      <c r="G85" s="343">
        <v>0</v>
      </c>
      <c r="H85" s="353">
        <f t="shared" ref="H85:H88" si="14">SUM(C85:G85)</f>
        <v>0</v>
      </c>
    </row>
    <row r="86" spans="1:8" s="116" customFormat="1" ht="23.25" customHeight="1" x14ac:dyDescent="0.25">
      <c r="A86" s="326" t="s">
        <v>81</v>
      </c>
      <c r="B86" s="332" t="s">
        <v>288</v>
      </c>
      <c r="C86" s="352">
        <v>0</v>
      </c>
      <c r="D86" s="352">
        <v>0</v>
      </c>
      <c r="E86" s="353">
        <v>0</v>
      </c>
      <c r="F86" s="353">
        <v>0</v>
      </c>
      <c r="G86" s="343">
        <v>0</v>
      </c>
      <c r="H86" s="343">
        <f t="shared" si="14"/>
        <v>0</v>
      </c>
    </row>
    <row r="87" spans="1:8" s="116" customFormat="1" ht="23.25" customHeight="1" x14ac:dyDescent="0.2">
      <c r="A87" s="309" t="s">
        <v>84</v>
      </c>
      <c r="B87" s="332" t="s">
        <v>91</v>
      </c>
      <c r="C87" s="343">
        <v>0</v>
      </c>
      <c r="D87" s="343">
        <v>0</v>
      </c>
      <c r="E87" s="353">
        <v>0</v>
      </c>
      <c r="F87" s="343">
        <v>0</v>
      </c>
      <c r="G87" s="343">
        <v>0</v>
      </c>
      <c r="H87" s="343">
        <f t="shared" si="14"/>
        <v>0</v>
      </c>
    </row>
    <row r="88" spans="1:8" s="116" customFormat="1" ht="23.25" customHeight="1" thickBot="1" x14ac:dyDescent="0.25">
      <c r="A88" s="328" t="s">
        <v>41</v>
      </c>
      <c r="B88" s="332" t="s">
        <v>42</v>
      </c>
      <c r="C88" s="357">
        <v>0</v>
      </c>
      <c r="D88" s="351">
        <v>0</v>
      </c>
      <c r="E88" s="353">
        <v>0</v>
      </c>
      <c r="F88" s="343">
        <v>0</v>
      </c>
      <c r="G88" s="343">
        <v>0</v>
      </c>
      <c r="H88" s="370">
        <f t="shared" si="14"/>
        <v>0</v>
      </c>
    </row>
    <row r="89" spans="1:8" s="155" customFormat="1" ht="42.75" customHeight="1" thickBot="1" x14ac:dyDescent="0.3">
      <c r="A89" s="153" t="s">
        <v>158</v>
      </c>
      <c r="B89" s="166" t="s">
        <v>159</v>
      </c>
      <c r="C89" s="270">
        <f t="shared" ref="C89:D89" si="15">C90+C91+C92+C93+C94</f>
        <v>0</v>
      </c>
      <c r="D89" s="270">
        <f t="shared" si="15"/>
        <v>0</v>
      </c>
      <c r="E89" s="270">
        <f>E90+E91+E92+E93+E94</f>
        <v>0</v>
      </c>
      <c r="F89" s="270">
        <f t="shared" ref="F89:G89" si="16">F90+F91+F92+F93+F94</f>
        <v>0</v>
      </c>
      <c r="G89" s="270">
        <f t="shared" si="16"/>
        <v>0</v>
      </c>
      <c r="H89" s="270">
        <f>C89+D89+E89+F89+G89</f>
        <v>0</v>
      </c>
    </row>
    <row r="90" spans="1:8" s="116" customFormat="1" ht="24" customHeight="1" x14ac:dyDescent="0.2">
      <c r="A90" s="349" t="s">
        <v>280</v>
      </c>
      <c r="B90" s="330" t="s">
        <v>303</v>
      </c>
      <c r="C90" s="343">
        <v>0</v>
      </c>
      <c r="D90" s="343">
        <v>0</v>
      </c>
      <c r="E90" s="350">
        <v>0</v>
      </c>
      <c r="F90" s="343">
        <v>0</v>
      </c>
      <c r="G90" s="343">
        <v>0</v>
      </c>
      <c r="H90" s="343">
        <f t="shared" ref="H90:H94" si="17">SUM(C90:G90)</f>
        <v>0</v>
      </c>
    </row>
    <row r="91" spans="1:8" s="116" customFormat="1" ht="24" customHeight="1" x14ac:dyDescent="0.2">
      <c r="A91" s="328" t="s">
        <v>55</v>
      </c>
      <c r="B91" s="332" t="s">
        <v>56</v>
      </c>
      <c r="C91" s="343">
        <v>0</v>
      </c>
      <c r="D91" s="343">
        <v>0</v>
      </c>
      <c r="E91" s="351">
        <v>0</v>
      </c>
      <c r="F91" s="351">
        <v>0</v>
      </c>
      <c r="G91" s="343">
        <v>0</v>
      </c>
      <c r="H91" s="343">
        <f t="shared" si="17"/>
        <v>0</v>
      </c>
    </row>
    <row r="92" spans="1:8" s="116" customFormat="1" ht="24" customHeight="1" x14ac:dyDescent="0.2">
      <c r="A92" s="328" t="s">
        <v>98</v>
      </c>
      <c r="B92" s="332" t="s">
        <v>110</v>
      </c>
      <c r="C92" s="343">
        <v>0</v>
      </c>
      <c r="D92" s="343">
        <v>0</v>
      </c>
      <c r="E92" s="351">
        <v>0</v>
      </c>
      <c r="F92" s="351">
        <v>0</v>
      </c>
      <c r="G92" s="343">
        <v>0</v>
      </c>
      <c r="H92" s="343">
        <f t="shared" si="17"/>
        <v>0</v>
      </c>
    </row>
    <row r="93" spans="1:8" s="116" customFormat="1" ht="24" customHeight="1" x14ac:dyDescent="0.2">
      <c r="A93" s="309" t="s">
        <v>301</v>
      </c>
      <c r="B93" s="332" t="s">
        <v>302</v>
      </c>
      <c r="C93" s="343">
        <v>0</v>
      </c>
      <c r="D93" s="351">
        <v>0</v>
      </c>
      <c r="E93" s="350">
        <v>0</v>
      </c>
      <c r="F93" s="351">
        <v>0</v>
      </c>
      <c r="G93" s="343">
        <v>0</v>
      </c>
      <c r="H93" s="343">
        <f t="shared" si="17"/>
        <v>0</v>
      </c>
    </row>
    <row r="94" spans="1:8" s="116" customFormat="1" ht="24" customHeight="1" x14ac:dyDescent="0.2">
      <c r="A94" s="328" t="s">
        <v>251</v>
      </c>
      <c r="B94" s="332" t="s">
        <v>252</v>
      </c>
      <c r="C94" s="343">
        <v>0</v>
      </c>
      <c r="D94" s="343">
        <v>0</v>
      </c>
      <c r="E94" s="343">
        <v>0</v>
      </c>
      <c r="F94" s="351">
        <v>0</v>
      </c>
      <c r="G94" s="343">
        <v>0</v>
      </c>
      <c r="H94" s="343">
        <f t="shared" si="17"/>
        <v>0</v>
      </c>
    </row>
    <row r="95" spans="1:8" s="155" customFormat="1" ht="24" customHeight="1" thickBot="1" x14ac:dyDescent="0.3">
      <c r="A95" s="153" t="s">
        <v>160</v>
      </c>
      <c r="B95" s="176" t="s">
        <v>161</v>
      </c>
      <c r="C95" s="270">
        <f>C96+C97</f>
        <v>0</v>
      </c>
      <c r="D95" s="270">
        <f>SUM(D96:D97)</f>
        <v>0</v>
      </c>
      <c r="E95" s="270">
        <f>SUM(E96:E97)</f>
        <v>0</v>
      </c>
      <c r="F95" s="270">
        <f>SUM(F96:F97)</f>
        <v>0</v>
      </c>
      <c r="G95" s="270"/>
      <c r="H95" s="270">
        <f>C95+D95+E95+F95+G95</f>
        <v>0</v>
      </c>
    </row>
    <row r="96" spans="1:8" s="116" customFormat="1" ht="24" customHeight="1" x14ac:dyDescent="0.2">
      <c r="A96" s="328" t="s">
        <v>86</v>
      </c>
      <c r="B96" s="327" t="s">
        <v>310</v>
      </c>
      <c r="C96" s="343">
        <v>0</v>
      </c>
      <c r="D96" s="343">
        <v>0</v>
      </c>
      <c r="E96" s="266">
        <v>0</v>
      </c>
      <c r="F96" s="343">
        <v>0</v>
      </c>
      <c r="G96" s="343">
        <v>0</v>
      </c>
      <c r="H96" s="343">
        <f t="shared" ref="H96:H97" si="18">SUM(C96:G96)</f>
        <v>0</v>
      </c>
    </row>
    <row r="97" spans="1:8" s="116" customFormat="1" ht="24" customHeight="1" x14ac:dyDescent="0.2">
      <c r="A97" s="328" t="s">
        <v>74</v>
      </c>
      <c r="B97" s="327" t="s">
        <v>272</v>
      </c>
      <c r="C97" s="343">
        <v>0</v>
      </c>
      <c r="D97" s="343">
        <v>0</v>
      </c>
      <c r="E97" s="266">
        <v>0</v>
      </c>
      <c r="F97" s="357">
        <v>0</v>
      </c>
      <c r="G97" s="343">
        <v>0</v>
      </c>
      <c r="H97" s="343">
        <f t="shared" si="18"/>
        <v>0</v>
      </c>
    </row>
    <row r="98" spans="1:8" s="155" customFormat="1" ht="39" customHeight="1" thickBot="1" x14ac:dyDescent="0.3">
      <c r="A98" s="153" t="s">
        <v>162</v>
      </c>
      <c r="B98" s="166" t="s">
        <v>163</v>
      </c>
      <c r="C98" s="270">
        <f>C99+C100+C101+C102</f>
        <v>0</v>
      </c>
      <c r="D98" s="270">
        <f>SUM(D99:D102)</f>
        <v>0</v>
      </c>
      <c r="E98" s="270">
        <f>SUM(E99:E102)</f>
        <v>0</v>
      </c>
      <c r="F98" s="270">
        <f>SUM(F99:F102)</f>
        <v>0</v>
      </c>
      <c r="G98" s="270"/>
      <c r="H98" s="270">
        <f>C98+D98+E98+F98+G98</f>
        <v>0</v>
      </c>
    </row>
    <row r="99" spans="1:8" s="116" customFormat="1" ht="24" customHeight="1" x14ac:dyDescent="0.25">
      <c r="A99" s="309" t="s">
        <v>341</v>
      </c>
      <c r="B99" s="331" t="s">
        <v>344</v>
      </c>
      <c r="C99" s="353">
        <v>0</v>
      </c>
      <c r="D99" s="352">
        <v>0</v>
      </c>
      <c r="E99" s="352">
        <v>0</v>
      </c>
      <c r="F99" s="352">
        <v>0</v>
      </c>
      <c r="G99" s="343">
        <v>0</v>
      </c>
      <c r="H99" s="353">
        <f t="shared" ref="H99:H102" si="19">SUM(C99:G99)</f>
        <v>0</v>
      </c>
    </row>
    <row r="100" spans="1:8" s="116" customFormat="1" ht="24" customHeight="1" x14ac:dyDescent="0.25">
      <c r="A100" s="328" t="s">
        <v>102</v>
      </c>
      <c r="B100" s="332" t="s">
        <v>263</v>
      </c>
      <c r="C100" s="343">
        <v>0</v>
      </c>
      <c r="D100" s="352">
        <v>0</v>
      </c>
      <c r="E100" s="353">
        <v>0</v>
      </c>
      <c r="F100" s="352">
        <v>0</v>
      </c>
      <c r="G100" s="343">
        <v>0</v>
      </c>
      <c r="H100" s="353">
        <f t="shared" si="19"/>
        <v>0</v>
      </c>
    </row>
    <row r="101" spans="1:8" s="155" customFormat="1" ht="24" customHeight="1" x14ac:dyDescent="0.25">
      <c r="A101" s="161" t="s">
        <v>82</v>
      </c>
      <c r="B101" s="162" t="s">
        <v>92</v>
      </c>
      <c r="C101" s="266">
        <v>0</v>
      </c>
      <c r="D101" s="377">
        <v>0</v>
      </c>
      <c r="E101" s="377">
        <v>0</v>
      </c>
      <c r="F101" s="266">
        <v>0</v>
      </c>
      <c r="G101" s="343">
        <v>0</v>
      </c>
      <c r="H101" s="266">
        <f t="shared" si="19"/>
        <v>0</v>
      </c>
    </row>
    <row r="102" spans="1:8" s="155" customFormat="1" ht="24" customHeight="1" x14ac:dyDescent="0.25">
      <c r="A102" s="161" t="s">
        <v>57</v>
      </c>
      <c r="B102" s="162" t="s">
        <v>58</v>
      </c>
      <c r="C102" s="266">
        <v>0</v>
      </c>
      <c r="D102" s="377">
        <v>0</v>
      </c>
      <c r="E102" s="268">
        <v>0</v>
      </c>
      <c r="F102" s="266">
        <v>0</v>
      </c>
      <c r="G102" s="343">
        <v>0</v>
      </c>
      <c r="H102" s="266">
        <f t="shared" si="19"/>
        <v>0</v>
      </c>
    </row>
    <row r="103" spans="1:8" s="155" customFormat="1" ht="42" customHeight="1" thickBot="1" x14ac:dyDescent="0.3">
      <c r="A103" s="153" t="s">
        <v>165</v>
      </c>
      <c r="B103" s="166" t="s">
        <v>164</v>
      </c>
      <c r="C103" s="270">
        <f>SUM(C104:C107)</f>
        <v>0</v>
      </c>
      <c r="D103" s="270">
        <f>SUM(D104:D107)</f>
        <v>0</v>
      </c>
      <c r="E103" s="270">
        <f>E104+E105+E106+E107</f>
        <v>0</v>
      </c>
      <c r="F103" s="270">
        <f>SUM(F104:F106)</f>
        <v>0</v>
      </c>
      <c r="G103" s="270"/>
      <c r="H103" s="270">
        <f>C103+D103+E103+F103+G103</f>
        <v>0</v>
      </c>
    </row>
    <row r="104" spans="1:8" s="116" customFormat="1" ht="36.75" customHeight="1" x14ac:dyDescent="0.2">
      <c r="A104" s="349" t="s">
        <v>100</v>
      </c>
      <c r="B104" s="327" t="s">
        <v>126</v>
      </c>
      <c r="C104" s="343">
        <v>0</v>
      </c>
      <c r="D104" s="351">
        <v>0</v>
      </c>
      <c r="E104" s="357">
        <v>0</v>
      </c>
      <c r="F104" s="357">
        <v>0</v>
      </c>
      <c r="G104" s="343">
        <v>0</v>
      </c>
      <c r="H104" s="343">
        <f t="shared" ref="H104:H107" si="20">SUM(C104:G104)</f>
        <v>0</v>
      </c>
    </row>
    <row r="105" spans="1:8" s="116" customFormat="1" ht="23.25" customHeight="1" x14ac:dyDescent="0.2">
      <c r="A105" s="326" t="s">
        <v>259</v>
      </c>
      <c r="B105" s="327" t="s">
        <v>273</v>
      </c>
      <c r="C105" s="343">
        <v>0</v>
      </c>
      <c r="D105" s="343">
        <v>0</v>
      </c>
      <c r="E105" s="357">
        <v>0</v>
      </c>
      <c r="F105" s="357">
        <v>0</v>
      </c>
      <c r="G105" s="343">
        <v>0</v>
      </c>
      <c r="H105" s="343">
        <f t="shared" si="20"/>
        <v>0</v>
      </c>
    </row>
    <row r="106" spans="1:8" s="116" customFormat="1" ht="23.25" customHeight="1" x14ac:dyDescent="0.25">
      <c r="A106" s="328" t="s">
        <v>69</v>
      </c>
      <c r="B106" s="327" t="s">
        <v>87</v>
      </c>
      <c r="C106" s="343">
        <v>0</v>
      </c>
      <c r="D106" s="357">
        <v>0</v>
      </c>
      <c r="E106" s="265">
        <v>0</v>
      </c>
      <c r="F106" s="357">
        <v>0</v>
      </c>
      <c r="G106" s="343">
        <v>0</v>
      </c>
      <c r="H106" s="343">
        <f t="shared" si="20"/>
        <v>0</v>
      </c>
    </row>
    <row r="107" spans="1:8" s="116" customFormat="1" ht="23.25" customHeight="1" x14ac:dyDescent="0.25">
      <c r="A107" s="328" t="s">
        <v>405</v>
      </c>
      <c r="B107" s="327" t="s">
        <v>409</v>
      </c>
      <c r="C107" s="353">
        <v>0</v>
      </c>
      <c r="D107" s="343">
        <v>0</v>
      </c>
      <c r="E107" s="265">
        <v>0</v>
      </c>
      <c r="F107" s="353">
        <v>0</v>
      </c>
      <c r="G107" s="343">
        <v>0</v>
      </c>
      <c r="H107" s="353">
        <f t="shared" si="20"/>
        <v>0</v>
      </c>
    </row>
    <row r="108" spans="1:8" s="155" customFormat="1" ht="42.75" customHeight="1" thickBot="1" x14ac:dyDescent="0.3">
      <c r="A108" s="153" t="s">
        <v>166</v>
      </c>
      <c r="B108" s="446" t="s">
        <v>167</v>
      </c>
      <c r="C108" s="270">
        <f>SUM(C109:C110)</f>
        <v>0</v>
      </c>
      <c r="D108" s="270">
        <f>D109+D110</f>
        <v>0</v>
      </c>
      <c r="E108" s="270">
        <f>E109+E110</f>
        <v>0</v>
      </c>
      <c r="F108" s="270">
        <f>SUM(F109:F110)</f>
        <v>0</v>
      </c>
      <c r="G108" s="370">
        <v>0</v>
      </c>
      <c r="H108" s="270">
        <f>C108+D108+E108+F108+G108</f>
        <v>0</v>
      </c>
    </row>
    <row r="109" spans="1:8" s="116" customFormat="1" ht="23.25" customHeight="1" x14ac:dyDescent="0.2">
      <c r="A109" s="328" t="s">
        <v>53</v>
      </c>
      <c r="B109" s="332" t="s">
        <v>22</v>
      </c>
      <c r="C109" s="354">
        <v>0</v>
      </c>
      <c r="D109" s="357">
        <v>0</v>
      </c>
      <c r="E109" s="357">
        <v>0</v>
      </c>
      <c r="F109" s="357">
        <v>0</v>
      </c>
      <c r="G109" s="354">
        <v>0</v>
      </c>
      <c r="H109" s="343">
        <f t="shared" ref="H109:H110" si="21">SUM(C109:G109)</f>
        <v>0</v>
      </c>
    </row>
    <row r="110" spans="1:8" s="116" customFormat="1" ht="23.25" customHeight="1" x14ac:dyDescent="0.2">
      <c r="A110" s="328" t="s">
        <v>76</v>
      </c>
      <c r="B110" s="332" t="s">
        <v>111</v>
      </c>
      <c r="C110" s="343">
        <v>0</v>
      </c>
      <c r="D110" s="357">
        <v>0</v>
      </c>
      <c r="E110" s="357">
        <v>0</v>
      </c>
      <c r="F110" s="357">
        <v>0</v>
      </c>
      <c r="G110" s="343">
        <v>0</v>
      </c>
      <c r="H110" s="343">
        <f t="shared" si="21"/>
        <v>0</v>
      </c>
    </row>
    <row r="111" spans="1:8" s="155" customFormat="1" ht="43.5" customHeight="1" thickBot="1" x14ac:dyDescent="0.3">
      <c r="A111" s="153" t="s">
        <v>168</v>
      </c>
      <c r="B111" s="166" t="s">
        <v>169</v>
      </c>
      <c r="C111" s="270">
        <f>+C112</f>
        <v>0</v>
      </c>
      <c r="D111" s="270">
        <v>0</v>
      </c>
      <c r="E111" s="270">
        <v>0</v>
      </c>
      <c r="F111" s="270">
        <v>0</v>
      </c>
      <c r="G111" s="370">
        <v>0</v>
      </c>
      <c r="H111" s="270">
        <v>0</v>
      </c>
    </row>
    <row r="112" spans="1:8" s="155" customFormat="1" ht="42.75" customHeight="1" thickBot="1" x14ac:dyDescent="0.3">
      <c r="A112" s="169" t="s">
        <v>338</v>
      </c>
      <c r="B112" s="177" t="s">
        <v>339</v>
      </c>
      <c r="C112" s="270">
        <v>0</v>
      </c>
      <c r="D112" s="270">
        <v>0</v>
      </c>
      <c r="E112" s="270">
        <v>0</v>
      </c>
      <c r="F112" s="343">
        <v>0</v>
      </c>
      <c r="G112" s="435">
        <v>0</v>
      </c>
      <c r="H112" s="280"/>
    </row>
    <row r="113" spans="1:8" s="155" customFormat="1" ht="26.25" customHeight="1" thickBot="1" x14ac:dyDescent="0.3">
      <c r="A113" s="153" t="s">
        <v>170</v>
      </c>
      <c r="B113" s="176" t="s">
        <v>171</v>
      </c>
      <c r="C113" s="270">
        <f>SUM(C114:C121)</f>
        <v>65000</v>
      </c>
      <c r="D113" s="270">
        <f>SUM(D114:D121)</f>
        <v>0</v>
      </c>
      <c r="E113" s="280">
        <f>E114+E115+E116+E117+E118+E119+E120+E121</f>
        <v>0</v>
      </c>
      <c r="F113" s="280">
        <f>F114+F115+F116+F117+F118+F119+F120+F121</f>
        <v>0</v>
      </c>
      <c r="G113" s="435">
        <v>0</v>
      </c>
      <c r="H113" s="270">
        <f>C113+D113+E113+F113+G113</f>
        <v>65000</v>
      </c>
    </row>
    <row r="114" spans="1:8" s="116" customFormat="1" ht="29.25" customHeight="1" x14ac:dyDescent="0.25">
      <c r="A114" s="328" t="s">
        <v>59</v>
      </c>
      <c r="B114" s="332" t="str">
        <f>[1]Hoja1!$C$322</f>
        <v xml:space="preserve"> Material para limpieza </v>
      </c>
      <c r="C114" s="355">
        <v>0</v>
      </c>
      <c r="D114" s="357">
        <v>0</v>
      </c>
      <c r="E114" s="265">
        <v>0</v>
      </c>
      <c r="F114" s="357">
        <v>0</v>
      </c>
      <c r="G114" s="354">
        <v>0</v>
      </c>
      <c r="H114" s="343">
        <f t="shared" ref="H114:H121" si="22">SUM(C114:G114)</f>
        <v>0</v>
      </c>
    </row>
    <row r="115" spans="1:8" s="116" customFormat="1" ht="36.75" customHeight="1" x14ac:dyDescent="0.25">
      <c r="A115" s="328" t="s">
        <v>83</v>
      </c>
      <c r="B115" s="327" t="str">
        <f>[1]Hoja1!$C$324</f>
        <v xml:space="preserve"> Útiles de escritorio, oficina, informática y de enseñanza </v>
      </c>
      <c r="C115" s="355">
        <v>0</v>
      </c>
      <c r="D115" s="357">
        <v>0</v>
      </c>
      <c r="E115" s="265">
        <v>0</v>
      </c>
      <c r="F115" s="357">
        <v>0</v>
      </c>
      <c r="G115" s="343">
        <v>0</v>
      </c>
      <c r="H115" s="343">
        <f t="shared" si="22"/>
        <v>0</v>
      </c>
    </row>
    <row r="116" spans="1:8" s="116" customFormat="1" ht="21" customHeight="1" x14ac:dyDescent="0.25">
      <c r="A116" s="328" t="s">
        <v>260</v>
      </c>
      <c r="B116" s="332" t="s">
        <v>268</v>
      </c>
      <c r="C116" s="355">
        <v>0</v>
      </c>
      <c r="D116" s="357">
        <v>0</v>
      </c>
      <c r="E116" s="265">
        <v>0</v>
      </c>
      <c r="F116" s="357">
        <v>0</v>
      </c>
      <c r="G116" s="343">
        <v>0</v>
      </c>
      <c r="H116" s="343">
        <f t="shared" si="22"/>
        <v>0</v>
      </c>
    </row>
    <row r="117" spans="1:8" s="116" customFormat="1" ht="21" customHeight="1" x14ac:dyDescent="0.25">
      <c r="A117" s="326" t="s">
        <v>261</v>
      </c>
      <c r="B117" s="332" t="s">
        <v>264</v>
      </c>
      <c r="C117" s="343">
        <v>0</v>
      </c>
      <c r="D117" s="357">
        <v>0</v>
      </c>
      <c r="E117" s="265">
        <v>0</v>
      </c>
      <c r="F117" s="357">
        <v>0</v>
      </c>
      <c r="G117" s="343">
        <v>0</v>
      </c>
      <c r="H117" s="343">
        <f t="shared" si="22"/>
        <v>0</v>
      </c>
    </row>
    <row r="118" spans="1:8" s="116" customFormat="1" ht="21" customHeight="1" x14ac:dyDescent="0.25">
      <c r="A118" s="328" t="s">
        <v>70</v>
      </c>
      <c r="B118" s="332" t="s">
        <v>88</v>
      </c>
      <c r="C118" s="343">
        <v>0</v>
      </c>
      <c r="D118" s="357">
        <v>0</v>
      </c>
      <c r="E118" s="265">
        <v>0</v>
      </c>
      <c r="F118" s="357">
        <v>0</v>
      </c>
      <c r="G118" s="343">
        <v>0</v>
      </c>
      <c r="H118" s="343">
        <f t="shared" si="22"/>
        <v>0</v>
      </c>
    </row>
    <row r="119" spans="1:8" s="116" customFormat="1" ht="21" customHeight="1" x14ac:dyDescent="0.25">
      <c r="A119" s="326" t="s">
        <v>318</v>
      </c>
      <c r="B119" s="332" t="s">
        <v>319</v>
      </c>
      <c r="C119" s="343">
        <v>15000</v>
      </c>
      <c r="D119" s="357">
        <v>0</v>
      </c>
      <c r="E119" s="265">
        <v>0</v>
      </c>
      <c r="F119" s="357">
        <v>0</v>
      </c>
      <c r="G119" s="343">
        <v>0</v>
      </c>
      <c r="H119" s="343">
        <f t="shared" si="22"/>
        <v>15000</v>
      </c>
    </row>
    <row r="120" spans="1:8" s="116" customFormat="1" ht="27" customHeight="1" x14ac:dyDescent="0.25">
      <c r="A120" s="328" t="s">
        <v>51</v>
      </c>
      <c r="B120" s="332" t="s">
        <v>52</v>
      </c>
      <c r="C120" s="355">
        <v>0</v>
      </c>
      <c r="D120" s="357">
        <v>0</v>
      </c>
      <c r="E120" s="265">
        <v>0</v>
      </c>
      <c r="F120" s="357">
        <v>0</v>
      </c>
      <c r="G120" s="343">
        <v>0</v>
      </c>
      <c r="H120" s="343">
        <f>SUM(C120:G120)</f>
        <v>0</v>
      </c>
    </row>
    <row r="121" spans="1:8" s="116" customFormat="1" ht="36.75" customHeight="1" x14ac:dyDescent="0.25">
      <c r="A121" s="328" t="s">
        <v>60</v>
      </c>
      <c r="B121" s="327" t="s">
        <v>61</v>
      </c>
      <c r="C121" s="355">
        <v>50000</v>
      </c>
      <c r="D121" s="357">
        <v>0</v>
      </c>
      <c r="E121" s="265">
        <v>0</v>
      </c>
      <c r="F121" s="357">
        <v>0</v>
      </c>
      <c r="G121" s="343">
        <v>0</v>
      </c>
      <c r="H121" s="343">
        <f t="shared" si="22"/>
        <v>50000</v>
      </c>
    </row>
    <row r="122" spans="1:8" s="155" customFormat="1" ht="26.25" customHeight="1" thickBot="1" x14ac:dyDescent="0.3">
      <c r="A122" s="178" t="s">
        <v>172</v>
      </c>
      <c r="B122" s="175" t="s">
        <v>173</v>
      </c>
      <c r="C122" s="281">
        <f>C123+C125+C127+C128+C129+C130+C132+C133</f>
        <v>0</v>
      </c>
      <c r="D122" s="273">
        <f>D123+D125+D127+D128+D129+D130+D132+D133</f>
        <v>0</v>
      </c>
      <c r="E122" s="273">
        <f>E123+E125+E127+E128+E129+E130+E132+E133</f>
        <v>0</v>
      </c>
      <c r="F122" s="273">
        <f>+F123</f>
        <v>0</v>
      </c>
      <c r="G122" s="273">
        <f>+G123</f>
        <v>0</v>
      </c>
      <c r="H122" s="273">
        <f>C122+D122+E122+F122+G122</f>
        <v>0</v>
      </c>
    </row>
    <row r="123" spans="1:8" s="155" customFormat="1" ht="56.25" customHeight="1" thickBot="1" x14ac:dyDescent="0.3">
      <c r="A123" s="161" t="s">
        <v>174</v>
      </c>
      <c r="B123" s="445" t="s">
        <v>510</v>
      </c>
      <c r="C123" s="282">
        <f>C124</f>
        <v>0</v>
      </c>
      <c r="D123" s="280">
        <f>D124</f>
        <v>0</v>
      </c>
      <c r="E123" s="280">
        <f>+E124+E130+E133</f>
        <v>0</v>
      </c>
      <c r="F123" s="280">
        <f>+F124+F133</f>
        <v>0</v>
      </c>
      <c r="G123" s="435">
        <v>0</v>
      </c>
      <c r="H123" s="280">
        <f>C123+D123+E123+F123+G123</f>
        <v>0</v>
      </c>
    </row>
    <row r="124" spans="1:8" s="155" customFormat="1" ht="38.25" customHeight="1" x14ac:dyDescent="0.25">
      <c r="A124" s="169" t="s">
        <v>292</v>
      </c>
      <c r="B124" s="163" t="s">
        <v>300</v>
      </c>
      <c r="C124" s="271">
        <v>0</v>
      </c>
      <c r="D124" s="357">
        <v>0</v>
      </c>
      <c r="E124" s="266">
        <v>0</v>
      </c>
      <c r="F124" s="266">
        <v>0</v>
      </c>
      <c r="G124" s="354">
        <v>0</v>
      </c>
      <c r="H124" s="276">
        <f>SUM(C124:G124)</f>
        <v>0</v>
      </c>
    </row>
    <row r="125" spans="1:8" s="155" customFormat="1" ht="40.5" customHeight="1" x14ac:dyDescent="0.25">
      <c r="A125" s="153" t="s">
        <v>175</v>
      </c>
      <c r="B125" s="444" t="s">
        <v>295</v>
      </c>
      <c r="C125" s="283">
        <f>C126</f>
        <v>0</v>
      </c>
      <c r="D125" s="284">
        <f>D126</f>
        <v>0</v>
      </c>
      <c r="E125" s="266">
        <f>E126</f>
        <v>0</v>
      </c>
      <c r="F125" s="266">
        <f>F126</f>
        <v>0</v>
      </c>
      <c r="G125" s="343">
        <v>0</v>
      </c>
      <c r="H125" s="276">
        <f t="shared" ref="H125:H129" si="23">SUM(C125:G125)</f>
        <v>0</v>
      </c>
    </row>
    <row r="126" spans="1:8" s="116" customFormat="1" ht="38.25" customHeight="1" x14ac:dyDescent="0.2">
      <c r="A126" s="328" t="s">
        <v>438</v>
      </c>
      <c r="B126" s="327" t="s">
        <v>295</v>
      </c>
      <c r="C126" s="351"/>
      <c r="D126" s="351">
        <v>0</v>
      </c>
      <c r="E126" s="343">
        <v>0</v>
      </c>
      <c r="F126" s="343">
        <v>0</v>
      </c>
      <c r="G126" s="343">
        <v>0</v>
      </c>
      <c r="H126" s="354">
        <f t="shared" si="23"/>
        <v>0</v>
      </c>
    </row>
    <row r="127" spans="1:8" s="116" customFormat="1" ht="38.25" customHeight="1" x14ac:dyDescent="0.25">
      <c r="A127" s="356" t="s">
        <v>176</v>
      </c>
      <c r="B127" s="327" t="s">
        <v>296</v>
      </c>
      <c r="C127" s="357">
        <v>0</v>
      </c>
      <c r="D127" s="351">
        <v>0</v>
      </c>
      <c r="E127" s="343">
        <v>0</v>
      </c>
      <c r="F127" s="343">
        <v>0</v>
      </c>
      <c r="G127" s="343">
        <v>0</v>
      </c>
      <c r="H127" s="354">
        <f t="shared" si="23"/>
        <v>0</v>
      </c>
    </row>
    <row r="128" spans="1:8" s="116" customFormat="1" ht="39.75" customHeight="1" x14ac:dyDescent="0.25">
      <c r="A128" s="356" t="s">
        <v>177</v>
      </c>
      <c r="B128" s="327" t="s">
        <v>297</v>
      </c>
      <c r="C128" s="357">
        <v>0</v>
      </c>
      <c r="D128" s="351">
        <v>0</v>
      </c>
      <c r="E128" s="343">
        <v>0</v>
      </c>
      <c r="F128" s="343">
        <v>0</v>
      </c>
      <c r="G128" s="343">
        <v>0</v>
      </c>
      <c r="H128" s="354">
        <f t="shared" si="23"/>
        <v>0</v>
      </c>
    </row>
    <row r="129" spans="1:8" s="116" customFormat="1" ht="42" customHeight="1" x14ac:dyDescent="0.25">
      <c r="A129" s="356" t="s">
        <v>178</v>
      </c>
      <c r="B129" s="327" t="s">
        <v>298</v>
      </c>
      <c r="C129" s="357">
        <v>0</v>
      </c>
      <c r="D129" s="351">
        <v>0</v>
      </c>
      <c r="E129" s="343">
        <v>0</v>
      </c>
      <c r="F129" s="343">
        <v>0</v>
      </c>
      <c r="G129" s="343">
        <v>0</v>
      </c>
      <c r="H129" s="354">
        <f t="shared" si="23"/>
        <v>0</v>
      </c>
    </row>
    <row r="130" spans="1:8" s="155" customFormat="1" ht="27.75" customHeight="1" x14ac:dyDescent="0.25">
      <c r="A130" s="180" t="s">
        <v>345</v>
      </c>
      <c r="B130" s="179" t="s">
        <v>346</v>
      </c>
      <c r="C130" s="267">
        <f>C131</f>
        <v>0</v>
      </c>
      <c r="D130" s="266">
        <f>D131</f>
        <v>0</v>
      </c>
      <c r="E130" s="266">
        <f>E131</f>
        <v>0</v>
      </c>
      <c r="F130" s="266">
        <f>F131</f>
        <v>0</v>
      </c>
      <c r="G130" s="343">
        <v>0</v>
      </c>
      <c r="H130" s="276">
        <f>SUM(C130:G130)</f>
        <v>0</v>
      </c>
    </row>
    <row r="131" spans="1:8" s="155" customFormat="1" ht="33.75" customHeight="1" x14ac:dyDescent="0.25">
      <c r="A131" s="181" t="s">
        <v>347</v>
      </c>
      <c r="B131" s="182" t="s">
        <v>348</v>
      </c>
      <c r="C131" s="267">
        <v>0</v>
      </c>
      <c r="D131" s="271">
        <v>0</v>
      </c>
      <c r="E131" s="266">
        <v>0</v>
      </c>
      <c r="F131" s="266">
        <v>0</v>
      </c>
      <c r="G131" s="343">
        <v>0</v>
      </c>
      <c r="H131" s="276">
        <f t="shared" ref="H131:H132" si="24">SUM(C131:G131)</f>
        <v>0</v>
      </c>
    </row>
    <row r="132" spans="1:8" s="167" customFormat="1" ht="42.75" customHeight="1" x14ac:dyDescent="0.25">
      <c r="A132" s="153" t="s">
        <v>179</v>
      </c>
      <c r="B132" s="163" t="s">
        <v>299</v>
      </c>
      <c r="C132" s="267">
        <v>0</v>
      </c>
      <c r="D132" s="271">
        <v>0</v>
      </c>
      <c r="E132" s="266">
        <v>0</v>
      </c>
      <c r="F132" s="266">
        <v>0</v>
      </c>
      <c r="G132" s="343">
        <v>0</v>
      </c>
      <c r="H132" s="276">
        <f t="shared" si="24"/>
        <v>0</v>
      </c>
    </row>
    <row r="133" spans="1:8" s="155" customFormat="1" ht="40.5" customHeight="1" thickBot="1" x14ac:dyDescent="0.3">
      <c r="A133" s="153" t="s">
        <v>255</v>
      </c>
      <c r="B133" s="179" t="s">
        <v>244</v>
      </c>
      <c r="C133" s="285">
        <f>C134</f>
        <v>0</v>
      </c>
      <c r="D133" s="286">
        <f>D134</f>
        <v>0</v>
      </c>
      <c r="E133" s="270">
        <f>E134</f>
        <v>0</v>
      </c>
      <c r="F133" s="279">
        <v>0</v>
      </c>
      <c r="G133" s="370">
        <v>0</v>
      </c>
      <c r="H133" s="270">
        <f>C133+D133+E133+F133+G133</f>
        <v>0</v>
      </c>
    </row>
    <row r="134" spans="1:8" s="116" customFormat="1" ht="40.5" customHeight="1" x14ac:dyDescent="0.2">
      <c r="A134" s="328" t="s">
        <v>253</v>
      </c>
      <c r="B134" s="327" t="s">
        <v>254</v>
      </c>
      <c r="C134" s="343">
        <v>0</v>
      </c>
      <c r="D134" s="343">
        <v>0</v>
      </c>
      <c r="E134" s="354">
        <v>0</v>
      </c>
      <c r="F134" s="354">
        <v>0</v>
      </c>
      <c r="G134" s="354">
        <v>0</v>
      </c>
      <c r="H134" s="354">
        <f>SUM(C134:G134)</f>
        <v>0</v>
      </c>
    </row>
    <row r="135" spans="1:8" s="155" customFormat="1" ht="25.5" customHeight="1" thickBot="1" x14ac:dyDescent="0.3">
      <c r="A135" s="178" t="s">
        <v>180</v>
      </c>
      <c r="B135" s="175" t="s">
        <v>188</v>
      </c>
      <c r="C135" s="281">
        <f>+C143</f>
        <v>0</v>
      </c>
      <c r="D135" s="273">
        <f>D136+D139+D140+D141+D142+D143+D145</f>
        <v>0</v>
      </c>
      <c r="E135" s="273">
        <f t="shared" ref="E135:G135" si="25">E136+E137</f>
        <v>0</v>
      </c>
      <c r="F135" s="273">
        <f t="shared" si="25"/>
        <v>0</v>
      </c>
      <c r="G135" s="397">
        <f t="shared" si="25"/>
        <v>0</v>
      </c>
      <c r="H135" s="273">
        <f>C135+D135+E135+F135+G135</f>
        <v>0</v>
      </c>
    </row>
    <row r="136" spans="1:8" s="155" customFormat="1" ht="39.75" customHeight="1" x14ac:dyDescent="0.25">
      <c r="A136" s="153" t="s">
        <v>181</v>
      </c>
      <c r="B136" s="448" t="s">
        <v>490</v>
      </c>
      <c r="C136" s="283">
        <v>0</v>
      </c>
      <c r="D136" s="265">
        <f>D137+D138</f>
        <v>0</v>
      </c>
      <c r="E136" s="265">
        <f>+E138</f>
        <v>0</v>
      </c>
      <c r="F136" s="265">
        <v>0</v>
      </c>
      <c r="G136" s="354">
        <v>0</v>
      </c>
      <c r="H136" s="275">
        <f>C136+D136+E136+F136+G136</f>
        <v>0</v>
      </c>
    </row>
    <row r="137" spans="1:8" s="116" customFormat="1" ht="38.25" customHeight="1" x14ac:dyDescent="0.2">
      <c r="A137" s="326" t="s">
        <v>458</v>
      </c>
      <c r="B137" s="327" t="s">
        <v>509</v>
      </c>
      <c r="C137" s="343">
        <v>0</v>
      </c>
      <c r="D137" s="343">
        <v>0</v>
      </c>
      <c r="E137" s="343">
        <v>0</v>
      </c>
      <c r="F137" s="343">
        <v>0</v>
      </c>
      <c r="G137" s="343">
        <v>0</v>
      </c>
      <c r="H137" s="354">
        <f t="shared" ref="H137:H141" si="26">C137+D137+E137+F137+G137</f>
        <v>0</v>
      </c>
    </row>
    <row r="138" spans="1:8" s="116" customFormat="1" ht="33" customHeight="1" x14ac:dyDescent="0.2">
      <c r="A138" s="326" t="s">
        <v>508</v>
      </c>
      <c r="B138" s="327" t="s">
        <v>287</v>
      </c>
      <c r="C138" s="343">
        <v>0</v>
      </c>
      <c r="D138" s="357">
        <v>0</v>
      </c>
      <c r="E138" s="343">
        <v>0</v>
      </c>
      <c r="F138" s="343">
        <v>0</v>
      </c>
      <c r="G138" s="343">
        <v>0</v>
      </c>
      <c r="H138" s="354">
        <f t="shared" si="26"/>
        <v>0</v>
      </c>
    </row>
    <row r="139" spans="1:8" s="116" customFormat="1" ht="39" customHeight="1" x14ac:dyDescent="0.2">
      <c r="A139" s="328" t="s">
        <v>182</v>
      </c>
      <c r="B139" s="327" t="s">
        <v>491</v>
      </c>
      <c r="C139" s="357">
        <v>0</v>
      </c>
      <c r="D139" s="343">
        <v>0</v>
      </c>
      <c r="E139" s="343">
        <v>0</v>
      </c>
      <c r="F139" s="343">
        <v>0</v>
      </c>
      <c r="G139" s="343">
        <v>0</v>
      </c>
      <c r="H139" s="354">
        <f t="shared" si="26"/>
        <v>0</v>
      </c>
    </row>
    <row r="140" spans="1:8" s="116" customFormat="1" ht="36.75" customHeight="1" x14ac:dyDescent="0.2">
      <c r="A140" s="328" t="s">
        <v>183</v>
      </c>
      <c r="B140" s="327" t="s">
        <v>492</v>
      </c>
      <c r="C140" s="357">
        <v>0</v>
      </c>
      <c r="D140" s="343">
        <v>0</v>
      </c>
      <c r="E140" s="343">
        <v>0</v>
      </c>
      <c r="F140" s="343">
        <v>0</v>
      </c>
      <c r="G140" s="343">
        <v>0</v>
      </c>
      <c r="H140" s="343">
        <f t="shared" si="26"/>
        <v>0</v>
      </c>
    </row>
    <row r="141" spans="1:8" s="116" customFormat="1" ht="40.5" customHeight="1" x14ac:dyDescent="0.2">
      <c r="A141" s="328" t="s">
        <v>184</v>
      </c>
      <c r="B141" s="327" t="s">
        <v>493</v>
      </c>
      <c r="C141" s="357">
        <v>0</v>
      </c>
      <c r="D141" s="343">
        <v>0</v>
      </c>
      <c r="E141" s="343">
        <v>0</v>
      </c>
      <c r="F141" s="343">
        <v>0</v>
      </c>
      <c r="G141" s="343">
        <v>0</v>
      </c>
      <c r="H141" s="343">
        <f t="shared" si="26"/>
        <v>0</v>
      </c>
    </row>
    <row r="142" spans="1:8" s="116" customFormat="1" ht="53.25" customHeight="1" x14ac:dyDescent="0.2">
      <c r="A142" s="328" t="s">
        <v>185</v>
      </c>
      <c r="B142" s="327" t="s">
        <v>494</v>
      </c>
      <c r="C142" s="357">
        <v>0</v>
      </c>
      <c r="D142" s="343">
        <v>0</v>
      </c>
      <c r="E142" s="343">
        <v>0</v>
      </c>
      <c r="F142" s="343">
        <v>0</v>
      </c>
      <c r="G142" s="343">
        <v>0</v>
      </c>
      <c r="H142" s="343">
        <f t="shared" ref="H142:H145" si="27">SUM(C142:G142)</f>
        <v>0</v>
      </c>
    </row>
    <row r="143" spans="1:8" s="116" customFormat="1" ht="36" customHeight="1" x14ac:dyDescent="0.2">
      <c r="A143" s="328" t="s">
        <v>186</v>
      </c>
      <c r="B143" s="327" t="s">
        <v>495</v>
      </c>
      <c r="C143" s="357">
        <v>0</v>
      </c>
      <c r="D143" s="343">
        <v>0</v>
      </c>
      <c r="E143" s="343">
        <v>0</v>
      </c>
      <c r="F143" s="343">
        <v>0</v>
      </c>
      <c r="G143" s="343">
        <v>0</v>
      </c>
      <c r="H143" s="343">
        <f>+H144</f>
        <v>0</v>
      </c>
    </row>
    <row r="144" spans="1:8" s="116" customFormat="1" ht="36" customHeight="1" x14ac:dyDescent="0.2">
      <c r="A144" s="328" t="s">
        <v>514</v>
      </c>
      <c r="B144" s="461" t="s">
        <v>516</v>
      </c>
      <c r="C144" s="357">
        <v>0</v>
      </c>
      <c r="D144" s="343">
        <v>0</v>
      </c>
      <c r="E144" s="343">
        <v>0</v>
      </c>
      <c r="F144" s="343">
        <v>0</v>
      </c>
      <c r="G144" s="343">
        <v>0</v>
      </c>
      <c r="H144" s="343">
        <f>SUM(C144:G144)</f>
        <v>0</v>
      </c>
    </row>
    <row r="145" spans="1:8" s="116" customFormat="1" ht="39.75" customHeight="1" x14ac:dyDescent="0.2">
      <c r="A145" s="328" t="s">
        <v>187</v>
      </c>
      <c r="B145" s="327" t="s">
        <v>496</v>
      </c>
      <c r="C145" s="357">
        <v>0</v>
      </c>
      <c r="D145" s="343">
        <v>0</v>
      </c>
      <c r="E145" s="343">
        <v>0</v>
      </c>
      <c r="F145" s="343">
        <v>0</v>
      </c>
      <c r="G145" s="343">
        <v>0</v>
      </c>
      <c r="H145" s="343">
        <f t="shared" si="27"/>
        <v>0</v>
      </c>
    </row>
    <row r="146" spans="1:8" s="155" customFormat="1" ht="39.75" customHeight="1" thickBot="1" x14ac:dyDescent="0.3">
      <c r="A146" s="178" t="s">
        <v>189</v>
      </c>
      <c r="B146" s="183" t="s">
        <v>96</v>
      </c>
      <c r="C146" s="287">
        <f>C147+C153+C158+C162+C165+C173+C175+C178+C180</f>
        <v>0</v>
      </c>
      <c r="D146" s="273">
        <v>0</v>
      </c>
      <c r="E146" s="273">
        <f>E147+E153+E158+E162+E165+E173+E175+E178+E180</f>
        <v>0</v>
      </c>
      <c r="F146" s="288">
        <v>0</v>
      </c>
      <c r="G146" s="392">
        <v>0</v>
      </c>
      <c r="H146" s="273">
        <f>C146+D146+E146+F146+G146</f>
        <v>0</v>
      </c>
    </row>
    <row r="147" spans="1:8" s="155" customFormat="1" ht="25.5" customHeight="1" x14ac:dyDescent="0.25">
      <c r="A147" s="153" t="s">
        <v>191</v>
      </c>
      <c r="B147" s="176" t="s">
        <v>190</v>
      </c>
      <c r="C147" s="275">
        <f>C148+C149+C150+C151+C152</f>
        <v>0</v>
      </c>
      <c r="D147" s="275">
        <f>D148+D149+D150+D151+D152</f>
        <v>0</v>
      </c>
      <c r="E147" s="275">
        <f>E148+E149+E150+E151+E152</f>
        <v>0</v>
      </c>
      <c r="F147" s="276">
        <v>0</v>
      </c>
      <c r="G147" s="343">
        <v>0</v>
      </c>
      <c r="H147" s="289">
        <f>C147+D147+E147+F147+G147</f>
        <v>0</v>
      </c>
    </row>
    <row r="148" spans="1:8" s="155" customFormat="1" ht="24.75" customHeight="1" x14ac:dyDescent="0.25">
      <c r="A148" s="161" t="s">
        <v>104</v>
      </c>
      <c r="B148" s="163" t="s">
        <v>112</v>
      </c>
      <c r="C148" s="275">
        <v>0</v>
      </c>
      <c r="D148" s="275">
        <v>0</v>
      </c>
      <c r="E148" s="272">
        <v>0</v>
      </c>
      <c r="F148" s="266">
        <v>0</v>
      </c>
      <c r="G148" s="343">
        <v>0</v>
      </c>
      <c r="H148" s="266">
        <f t="shared" ref="H148:H152" si="28">SUM(C148:G148)</f>
        <v>0</v>
      </c>
    </row>
    <row r="149" spans="1:8" s="155" customFormat="1" ht="24.75" customHeight="1" x14ac:dyDescent="0.25">
      <c r="A149" s="161" t="s">
        <v>293</v>
      </c>
      <c r="B149" s="163" t="s">
        <v>294</v>
      </c>
      <c r="C149" s="275">
        <v>0</v>
      </c>
      <c r="D149" s="275">
        <v>0</v>
      </c>
      <c r="E149" s="272">
        <v>0</v>
      </c>
      <c r="F149" s="266">
        <v>0</v>
      </c>
      <c r="G149" s="343">
        <v>0</v>
      </c>
      <c r="H149" s="266">
        <f t="shared" si="28"/>
        <v>0</v>
      </c>
    </row>
    <row r="150" spans="1:8" s="155" customFormat="1" ht="39.75" customHeight="1" x14ac:dyDescent="0.25">
      <c r="A150" s="164" t="s">
        <v>113</v>
      </c>
      <c r="B150" s="163" t="s">
        <v>313</v>
      </c>
      <c r="C150" s="275">
        <v>0</v>
      </c>
      <c r="D150" s="275">
        <v>0</v>
      </c>
      <c r="E150" s="272">
        <v>0</v>
      </c>
      <c r="F150" s="266">
        <v>0</v>
      </c>
      <c r="G150" s="343">
        <v>0</v>
      </c>
      <c r="H150" s="266">
        <f t="shared" si="28"/>
        <v>0</v>
      </c>
    </row>
    <row r="151" spans="1:8" s="155" customFormat="1" ht="26.25" customHeight="1" x14ac:dyDescent="0.25">
      <c r="A151" s="164" t="s">
        <v>262</v>
      </c>
      <c r="B151" s="163" t="s">
        <v>265</v>
      </c>
      <c r="C151" s="275">
        <v>0</v>
      </c>
      <c r="D151" s="275">
        <v>0</v>
      </c>
      <c r="E151" s="272">
        <v>0</v>
      </c>
      <c r="F151" s="275">
        <f>SUM(F153:F158)</f>
        <v>0</v>
      </c>
      <c r="G151" s="343">
        <v>0</v>
      </c>
      <c r="H151" s="266">
        <f t="shared" si="28"/>
        <v>0</v>
      </c>
    </row>
    <row r="152" spans="1:8" s="155" customFormat="1" ht="37.5" customHeight="1" x14ac:dyDescent="0.25">
      <c r="A152" s="164" t="s">
        <v>382</v>
      </c>
      <c r="B152" s="163" t="s">
        <v>383</v>
      </c>
      <c r="C152" s="278">
        <v>0</v>
      </c>
      <c r="D152" s="275">
        <v>0</v>
      </c>
      <c r="E152" s="275">
        <v>0</v>
      </c>
      <c r="F152" s="275">
        <f>SUM(F154:F159)</f>
        <v>0</v>
      </c>
      <c r="G152" s="343">
        <v>0</v>
      </c>
      <c r="H152" s="266">
        <f t="shared" si="28"/>
        <v>0</v>
      </c>
    </row>
    <row r="153" spans="1:8" s="167" customFormat="1" ht="40.5" customHeight="1" x14ac:dyDescent="0.25">
      <c r="A153" s="153" t="s">
        <v>192</v>
      </c>
      <c r="B153" s="166" t="s">
        <v>193</v>
      </c>
      <c r="C153" s="274">
        <f>SUM(C154:C157)</f>
        <v>0</v>
      </c>
      <c r="D153" s="274">
        <f>SUM(D154:D157)</f>
        <v>0</v>
      </c>
      <c r="E153" s="275">
        <f>E154+E155+E156+E157</f>
        <v>0</v>
      </c>
      <c r="F153" s="274">
        <f>SUM(F155:F159)</f>
        <v>0</v>
      </c>
      <c r="G153" s="343">
        <v>0</v>
      </c>
      <c r="H153" s="265">
        <f t="shared" ref="H153:H157" si="29">SUM(C153:G153)</f>
        <v>0</v>
      </c>
    </row>
    <row r="154" spans="1:8" s="325" customFormat="1" ht="27.75" customHeight="1" x14ac:dyDescent="0.25">
      <c r="A154" s="309" t="s">
        <v>402</v>
      </c>
      <c r="B154" s="331" t="s">
        <v>376</v>
      </c>
      <c r="C154" s="358">
        <v>0</v>
      </c>
      <c r="D154" s="358">
        <v>0</v>
      </c>
      <c r="E154" s="343">
        <v>0</v>
      </c>
      <c r="F154" s="358">
        <v>0</v>
      </c>
      <c r="G154" s="343">
        <v>0</v>
      </c>
      <c r="H154" s="358">
        <f t="shared" si="29"/>
        <v>0</v>
      </c>
    </row>
    <row r="155" spans="1:8" s="325" customFormat="1" ht="27.75" customHeight="1" x14ac:dyDescent="0.25">
      <c r="A155" s="309" t="s">
        <v>403</v>
      </c>
      <c r="B155" s="331" t="s">
        <v>353</v>
      </c>
      <c r="C155" s="358">
        <f>SUM(C158:C163)</f>
        <v>0</v>
      </c>
      <c r="D155" s="358">
        <v>0</v>
      </c>
      <c r="E155" s="343">
        <v>0</v>
      </c>
      <c r="F155" s="358">
        <f>SUM(F158:F162)</f>
        <v>0</v>
      </c>
      <c r="G155" s="343">
        <v>0</v>
      </c>
      <c r="H155" s="343">
        <f t="shared" si="29"/>
        <v>0</v>
      </c>
    </row>
    <row r="156" spans="1:8" s="325" customFormat="1" ht="27.75" customHeight="1" x14ac:dyDescent="0.25">
      <c r="A156" s="309" t="s">
        <v>384</v>
      </c>
      <c r="B156" s="331" t="s">
        <v>407</v>
      </c>
      <c r="C156" s="358">
        <v>0</v>
      </c>
      <c r="D156" s="358">
        <v>0</v>
      </c>
      <c r="E156" s="343">
        <v>0</v>
      </c>
      <c r="F156" s="358">
        <f>SUM(F159:F163)</f>
        <v>0</v>
      </c>
      <c r="G156" s="343">
        <v>0</v>
      </c>
      <c r="H156" s="343">
        <f t="shared" si="29"/>
        <v>0</v>
      </c>
    </row>
    <row r="157" spans="1:8" s="325" customFormat="1" ht="38.25" customHeight="1" x14ac:dyDescent="0.25">
      <c r="A157" s="309" t="s">
        <v>449</v>
      </c>
      <c r="B157" s="359" t="s">
        <v>450</v>
      </c>
      <c r="C157" s="358">
        <v>0</v>
      </c>
      <c r="D157" s="358">
        <v>0</v>
      </c>
      <c r="E157" s="343">
        <v>0</v>
      </c>
      <c r="F157" s="358"/>
      <c r="G157" s="343">
        <v>0</v>
      </c>
      <c r="H157" s="343">
        <f t="shared" si="29"/>
        <v>0</v>
      </c>
    </row>
    <row r="158" spans="1:8" s="155" customFormat="1" ht="33.75" customHeight="1" x14ac:dyDescent="0.25">
      <c r="A158" s="153" t="s">
        <v>194</v>
      </c>
      <c r="B158" s="166" t="s">
        <v>195</v>
      </c>
      <c r="C158" s="265">
        <f>SUM(C159:C160)</f>
        <v>0</v>
      </c>
      <c r="D158" s="265">
        <f>SUM(D159:D160)</f>
        <v>0</v>
      </c>
      <c r="E158" s="265">
        <f>E159+E160+E161</f>
        <v>0</v>
      </c>
      <c r="F158" s="265">
        <f>SUM(F159:F159)</f>
        <v>0</v>
      </c>
      <c r="G158" s="343">
        <v>0</v>
      </c>
      <c r="H158" s="265">
        <f>C158+D158+E158+F158+G158</f>
        <v>0</v>
      </c>
    </row>
    <row r="159" spans="1:8" s="116" customFormat="1" ht="26.25" customHeight="1" x14ac:dyDescent="0.25">
      <c r="A159" s="328" t="s">
        <v>114</v>
      </c>
      <c r="B159" s="332" t="s">
        <v>115</v>
      </c>
      <c r="C159" s="354">
        <v>0</v>
      </c>
      <c r="D159" s="354">
        <v>0</v>
      </c>
      <c r="E159" s="354">
        <v>0</v>
      </c>
      <c r="F159" s="358">
        <f t="shared" ref="F159:F161" si="30">SUM(F160:F160)</f>
        <v>0</v>
      </c>
      <c r="G159" s="343">
        <v>0</v>
      </c>
      <c r="H159" s="354">
        <f t="shared" ref="H159:H161" si="31">SUM(C159:G159)</f>
        <v>0</v>
      </c>
    </row>
    <row r="160" spans="1:8" s="116" customFormat="1" ht="26.25" customHeight="1" x14ac:dyDescent="0.25">
      <c r="A160" s="328" t="s">
        <v>349</v>
      </c>
      <c r="B160" s="332" t="s">
        <v>350</v>
      </c>
      <c r="C160" s="353">
        <v>0</v>
      </c>
      <c r="D160" s="353">
        <v>0</v>
      </c>
      <c r="E160" s="354">
        <v>0</v>
      </c>
      <c r="F160" s="358">
        <f t="shared" si="30"/>
        <v>0</v>
      </c>
      <c r="G160" s="343">
        <v>0</v>
      </c>
      <c r="H160" s="343">
        <f t="shared" si="31"/>
        <v>0</v>
      </c>
    </row>
    <row r="161" spans="1:8" s="116" customFormat="1" ht="24" customHeight="1" x14ac:dyDescent="0.25">
      <c r="A161" s="328" t="s">
        <v>365</v>
      </c>
      <c r="B161" s="327" t="s">
        <v>366</v>
      </c>
      <c r="C161" s="353">
        <v>0</v>
      </c>
      <c r="D161" s="353">
        <v>0</v>
      </c>
      <c r="E161" s="354">
        <v>0</v>
      </c>
      <c r="F161" s="358">
        <f t="shared" si="30"/>
        <v>0</v>
      </c>
      <c r="G161" s="343">
        <v>0</v>
      </c>
      <c r="H161" s="353">
        <f t="shared" si="31"/>
        <v>0</v>
      </c>
    </row>
    <row r="162" spans="1:8" s="155" customFormat="1" ht="37.5" customHeight="1" thickBot="1" x14ac:dyDescent="0.3">
      <c r="A162" s="153" t="s">
        <v>196</v>
      </c>
      <c r="B162" s="166" t="s">
        <v>197</v>
      </c>
      <c r="C162" s="270">
        <f>SUM(C164:C164)</f>
        <v>0</v>
      </c>
      <c r="D162" s="270">
        <f>SUM(D163:D164)</f>
        <v>0</v>
      </c>
      <c r="E162" s="270">
        <f>E163+E164</f>
        <v>0</v>
      </c>
      <c r="F162" s="270">
        <f>SUM(F164:F164)</f>
        <v>0</v>
      </c>
      <c r="G162" s="370">
        <v>0</v>
      </c>
      <c r="H162" s="270">
        <f>C162+D162+E162+F162+G162</f>
        <v>0</v>
      </c>
    </row>
    <row r="163" spans="1:8" s="116" customFormat="1" ht="23.25" customHeight="1" x14ac:dyDescent="0.25">
      <c r="A163" s="328" t="s">
        <v>281</v>
      </c>
      <c r="B163" s="332" t="s">
        <v>282</v>
      </c>
      <c r="C163" s="343">
        <v>0</v>
      </c>
      <c r="D163" s="343">
        <v>0</v>
      </c>
      <c r="E163" s="343">
        <v>0</v>
      </c>
      <c r="F163" s="343">
        <v>0</v>
      </c>
      <c r="G163" s="354">
        <v>0</v>
      </c>
      <c r="H163" s="352">
        <f>SUM(E163:F163)</f>
        <v>0</v>
      </c>
    </row>
    <row r="164" spans="1:8" s="116" customFormat="1" ht="23.25" customHeight="1" x14ac:dyDescent="0.25">
      <c r="A164" s="328" t="s">
        <v>116</v>
      </c>
      <c r="B164" s="313" t="s">
        <v>117</v>
      </c>
      <c r="C164" s="343">
        <v>0</v>
      </c>
      <c r="D164" s="343">
        <v>0</v>
      </c>
      <c r="E164" s="343">
        <v>0</v>
      </c>
      <c r="F164" s="232">
        <v>0</v>
      </c>
      <c r="G164" s="343">
        <v>0</v>
      </c>
      <c r="H164" s="358">
        <f>C164+D164+E164+F164+G164</f>
        <v>0</v>
      </c>
    </row>
    <row r="165" spans="1:8" s="155" customFormat="1" ht="35.25" customHeight="1" thickBot="1" x14ac:dyDescent="0.3">
      <c r="A165" s="153" t="s">
        <v>198</v>
      </c>
      <c r="B165" s="179" t="s">
        <v>199</v>
      </c>
      <c r="C165" s="270">
        <f>C166+C167+C168+C170+C171+C172</f>
        <v>0</v>
      </c>
      <c r="D165" s="270">
        <v>0</v>
      </c>
      <c r="E165" s="270">
        <f>E166+E167+E168+E169+E170+E171+E172</f>
        <v>0</v>
      </c>
      <c r="F165" s="270">
        <f>+F166+F167+F168</f>
        <v>0</v>
      </c>
      <c r="G165" s="343">
        <v>0</v>
      </c>
      <c r="H165" s="270">
        <f>C165+D165+E165+F165+G165</f>
        <v>0</v>
      </c>
    </row>
    <row r="166" spans="1:8" s="116" customFormat="1" ht="24" customHeight="1" x14ac:dyDescent="0.25">
      <c r="A166" s="328" t="s">
        <v>118</v>
      </c>
      <c r="B166" s="332" t="s">
        <v>119</v>
      </c>
      <c r="C166" s="343">
        <v>0</v>
      </c>
      <c r="D166" s="343">
        <v>0</v>
      </c>
      <c r="E166" s="343">
        <v>0</v>
      </c>
      <c r="F166" s="343">
        <v>0</v>
      </c>
      <c r="G166" s="343">
        <v>0</v>
      </c>
      <c r="H166" s="358">
        <f t="shared" ref="H166:H171" si="32">SUM(C166:G166)</f>
        <v>0</v>
      </c>
    </row>
    <row r="167" spans="1:8" s="116" customFormat="1" ht="24" customHeight="1" x14ac:dyDescent="0.2">
      <c r="A167" s="328" t="s">
        <v>89</v>
      </c>
      <c r="B167" s="332" t="s">
        <v>90</v>
      </c>
      <c r="C167" s="343">
        <v>0</v>
      </c>
      <c r="D167" s="343">
        <v>0</v>
      </c>
      <c r="E167" s="343">
        <v>0</v>
      </c>
      <c r="F167" s="343">
        <v>0</v>
      </c>
      <c r="G167" s="343">
        <v>0</v>
      </c>
      <c r="H167" s="343">
        <f t="shared" si="32"/>
        <v>0</v>
      </c>
    </row>
    <row r="168" spans="1:8" s="116" customFormat="1" ht="24" customHeight="1" x14ac:dyDescent="0.2">
      <c r="A168" s="349" t="s">
        <v>314</v>
      </c>
      <c r="B168" s="330" t="s">
        <v>315</v>
      </c>
      <c r="C168" s="343">
        <v>0</v>
      </c>
      <c r="D168" s="343">
        <v>0</v>
      </c>
      <c r="E168" s="343">
        <v>0</v>
      </c>
      <c r="F168" s="343">
        <v>0</v>
      </c>
      <c r="G168" s="343">
        <v>0</v>
      </c>
      <c r="H168" s="343">
        <f t="shared" si="32"/>
        <v>0</v>
      </c>
    </row>
    <row r="169" spans="1:8" s="116" customFormat="1" ht="31.5" customHeight="1" x14ac:dyDescent="0.2">
      <c r="A169" s="349" t="s">
        <v>400</v>
      </c>
      <c r="B169" s="327" t="s">
        <v>401</v>
      </c>
      <c r="C169" s="343">
        <v>0</v>
      </c>
      <c r="D169" s="343">
        <v>0</v>
      </c>
      <c r="E169" s="343">
        <v>0</v>
      </c>
      <c r="F169" s="343">
        <v>0</v>
      </c>
      <c r="G169" s="343">
        <v>0</v>
      </c>
      <c r="H169" s="343">
        <f>SUM(C169:G169)</f>
        <v>0</v>
      </c>
    </row>
    <row r="170" spans="1:8" s="116" customFormat="1" ht="24" customHeight="1" x14ac:dyDescent="0.2">
      <c r="A170" s="360" t="s">
        <v>120</v>
      </c>
      <c r="B170" s="313" t="s">
        <v>121</v>
      </c>
      <c r="C170" s="343">
        <v>0</v>
      </c>
      <c r="D170" s="343">
        <v>0</v>
      </c>
      <c r="E170" s="343">
        <v>0</v>
      </c>
      <c r="F170" s="343">
        <v>0</v>
      </c>
      <c r="G170" s="343">
        <v>0</v>
      </c>
      <c r="H170" s="343">
        <f t="shared" si="32"/>
        <v>0</v>
      </c>
    </row>
    <row r="171" spans="1:8" s="116" customFormat="1" ht="24" customHeight="1" x14ac:dyDescent="0.2">
      <c r="A171" s="360" t="s">
        <v>351</v>
      </c>
      <c r="B171" s="313" t="s">
        <v>352</v>
      </c>
      <c r="C171" s="343">
        <v>0</v>
      </c>
      <c r="D171" s="343">
        <v>0</v>
      </c>
      <c r="E171" s="343">
        <v>0</v>
      </c>
      <c r="F171" s="343"/>
      <c r="G171" s="343">
        <v>0</v>
      </c>
      <c r="H171" s="343">
        <f t="shared" si="32"/>
        <v>0</v>
      </c>
    </row>
    <row r="172" spans="1:8" s="116" customFormat="1" ht="24" customHeight="1" x14ac:dyDescent="0.2">
      <c r="A172" s="328" t="s">
        <v>122</v>
      </c>
      <c r="B172" s="332" t="s">
        <v>123</v>
      </c>
      <c r="C172" s="343">
        <v>0</v>
      </c>
      <c r="D172" s="343">
        <v>0</v>
      </c>
      <c r="E172" s="343">
        <v>0</v>
      </c>
      <c r="F172" s="343">
        <v>0</v>
      </c>
      <c r="G172" s="343">
        <v>0</v>
      </c>
      <c r="H172" s="343">
        <f>SUM(C172:G172)</f>
        <v>0</v>
      </c>
    </row>
    <row r="173" spans="1:8" s="155" customFormat="1" ht="25.5" customHeight="1" thickBot="1" x14ac:dyDescent="0.3">
      <c r="A173" s="184" t="s">
        <v>200</v>
      </c>
      <c r="B173" s="185" t="s">
        <v>201</v>
      </c>
      <c r="C173" s="270">
        <f>C174</f>
        <v>0</v>
      </c>
      <c r="D173" s="270">
        <f>D174</f>
        <v>0</v>
      </c>
      <c r="E173" s="270">
        <f>E174</f>
        <v>0</v>
      </c>
      <c r="F173" s="270">
        <v>0</v>
      </c>
      <c r="G173" s="370">
        <v>0</v>
      </c>
      <c r="H173" s="270">
        <f>C173+D173+E173+F173+G173</f>
        <v>0</v>
      </c>
    </row>
    <row r="174" spans="1:8" s="155" customFormat="1" ht="22.5" customHeight="1" x14ac:dyDescent="0.25">
      <c r="A174" s="186" t="s">
        <v>440</v>
      </c>
      <c r="B174" s="187" t="s">
        <v>439</v>
      </c>
      <c r="C174" s="275">
        <v>0</v>
      </c>
      <c r="D174" s="275">
        <v>0</v>
      </c>
      <c r="E174" s="276">
        <v>0</v>
      </c>
      <c r="F174" s="275">
        <v>0</v>
      </c>
      <c r="G174" s="354">
        <v>0</v>
      </c>
      <c r="H174" s="274">
        <f>SUM(C174:G174)</f>
        <v>0</v>
      </c>
    </row>
    <row r="175" spans="1:8" s="155" customFormat="1" ht="23.25" customHeight="1" x14ac:dyDescent="0.25">
      <c r="A175" s="153" t="s">
        <v>202</v>
      </c>
      <c r="B175" s="166" t="s">
        <v>206</v>
      </c>
      <c r="C175" s="265">
        <v>0</v>
      </c>
      <c r="D175" s="265">
        <v>0</v>
      </c>
      <c r="E175" s="265">
        <f>E176+E177</f>
        <v>0</v>
      </c>
      <c r="F175" s="265">
        <v>0</v>
      </c>
      <c r="G175" s="343">
        <v>0</v>
      </c>
      <c r="H175" s="265">
        <f>C175+D175+E175</f>
        <v>0</v>
      </c>
    </row>
    <row r="176" spans="1:8" s="116" customFormat="1" ht="21" customHeight="1" x14ac:dyDescent="0.2">
      <c r="A176" s="309" t="s">
        <v>283</v>
      </c>
      <c r="B176" s="313" t="s">
        <v>284</v>
      </c>
      <c r="C176" s="354">
        <v>0</v>
      </c>
      <c r="D176" s="354">
        <v>0</v>
      </c>
      <c r="E176" s="343">
        <v>0</v>
      </c>
      <c r="F176" s="354">
        <v>0</v>
      </c>
      <c r="G176" s="343">
        <v>0</v>
      </c>
      <c r="H176" s="354">
        <f t="shared" ref="H176" si="33">SUM(C176:G176)</f>
        <v>0</v>
      </c>
    </row>
    <row r="177" spans="1:8" s="116" customFormat="1" ht="39.75" customHeight="1" x14ac:dyDescent="0.2">
      <c r="A177" s="309" t="s">
        <v>406</v>
      </c>
      <c r="B177" s="313" t="s">
        <v>408</v>
      </c>
      <c r="C177" s="353">
        <v>0</v>
      </c>
      <c r="D177" s="353">
        <v>0</v>
      </c>
      <c r="E177" s="343">
        <v>0</v>
      </c>
      <c r="F177" s="353">
        <v>0</v>
      </c>
      <c r="G177" s="343">
        <v>0</v>
      </c>
      <c r="H177" s="354">
        <f>SUM(C177:G177)</f>
        <v>0</v>
      </c>
    </row>
    <row r="178" spans="1:8" s="155" customFormat="1" ht="26.25" customHeight="1" thickBot="1" x14ac:dyDescent="0.3">
      <c r="A178" s="153" t="s">
        <v>203</v>
      </c>
      <c r="B178" s="176" t="s">
        <v>205</v>
      </c>
      <c r="C178" s="270">
        <v>0</v>
      </c>
      <c r="D178" s="270">
        <v>0</v>
      </c>
      <c r="E178" s="279">
        <v>0</v>
      </c>
      <c r="F178" s="270">
        <v>0</v>
      </c>
      <c r="G178" s="370">
        <v>0</v>
      </c>
      <c r="H178" s="279">
        <f>C178+D178+E178+F178+G178</f>
        <v>0</v>
      </c>
    </row>
    <row r="179" spans="1:8" s="116" customFormat="1" ht="33.75" customHeight="1" x14ac:dyDescent="0.2">
      <c r="A179" s="309" t="s">
        <v>285</v>
      </c>
      <c r="B179" s="313" t="s">
        <v>286</v>
      </c>
      <c r="C179" s="343">
        <v>0</v>
      </c>
      <c r="D179" s="343">
        <v>0</v>
      </c>
      <c r="E179" s="361">
        <v>0</v>
      </c>
      <c r="F179" s="354">
        <v>0</v>
      </c>
      <c r="G179" s="354">
        <v>0</v>
      </c>
      <c r="H179" s="354">
        <f>SUM(C179:G179)</f>
        <v>0</v>
      </c>
    </row>
    <row r="180" spans="1:8" s="155" customFormat="1" ht="36.75" customHeight="1" x14ac:dyDescent="0.25">
      <c r="A180" s="153" t="s">
        <v>204</v>
      </c>
      <c r="B180" s="166" t="s">
        <v>207</v>
      </c>
      <c r="C180" s="274">
        <f>C181+C182</f>
        <v>0</v>
      </c>
      <c r="D180" s="274">
        <f>D181+D182</f>
        <v>0</v>
      </c>
      <c r="E180" s="274">
        <f>E181+E182</f>
        <v>0</v>
      </c>
      <c r="F180" s="274">
        <f>F181+F182</f>
        <v>0</v>
      </c>
      <c r="G180" s="343">
        <v>0</v>
      </c>
      <c r="H180" s="377" cm="1">
        <f t="array" ref="H180">SUM(C180+D180+E180:F180)</f>
        <v>0</v>
      </c>
    </row>
    <row r="181" spans="1:8" s="155" customFormat="1" ht="24" customHeight="1" x14ac:dyDescent="0.25">
      <c r="A181" s="161" t="s">
        <v>497</v>
      </c>
      <c r="B181" s="165" t="s">
        <v>498</v>
      </c>
      <c r="C181" s="265">
        <v>0</v>
      </c>
      <c r="D181" s="265">
        <v>0</v>
      </c>
      <c r="E181" s="266">
        <v>0</v>
      </c>
      <c r="F181" s="265">
        <v>0</v>
      </c>
      <c r="G181" s="343">
        <v>0</v>
      </c>
      <c r="H181" s="266">
        <f t="shared" ref="H181:H182" si="34">SUM(C181:G181)</f>
        <v>0</v>
      </c>
    </row>
    <row r="182" spans="1:8" s="155" customFormat="1" ht="27.75" customHeight="1" x14ac:dyDescent="0.25">
      <c r="A182" s="161" t="s">
        <v>358</v>
      </c>
      <c r="B182" s="170" t="s">
        <v>359</v>
      </c>
      <c r="C182" s="266">
        <v>0</v>
      </c>
      <c r="D182" s="266">
        <v>0</v>
      </c>
      <c r="E182" s="266">
        <v>0</v>
      </c>
      <c r="F182" s="266">
        <v>0</v>
      </c>
      <c r="G182" s="343">
        <v>0</v>
      </c>
      <c r="H182" s="266">
        <f t="shared" si="34"/>
        <v>0</v>
      </c>
    </row>
    <row r="183" spans="1:8" s="155" customFormat="1" ht="27.75" customHeight="1" thickBot="1" x14ac:dyDescent="0.3">
      <c r="A183" s="178" t="s">
        <v>208</v>
      </c>
      <c r="B183" s="175" t="s">
        <v>215</v>
      </c>
      <c r="C183" s="273">
        <f>C184+C186+C187+C188</f>
        <v>0</v>
      </c>
      <c r="D183" s="273">
        <f t="shared" ref="D183:F183" si="35">D184+D186+D187+D188</f>
        <v>0</v>
      </c>
      <c r="E183" s="273">
        <f t="shared" si="35"/>
        <v>0</v>
      </c>
      <c r="F183" s="273">
        <f t="shared" si="35"/>
        <v>0</v>
      </c>
      <c r="G183" s="397">
        <v>0</v>
      </c>
      <c r="H183" s="273">
        <f>C183+D183+E183+F183+G183</f>
        <v>0</v>
      </c>
    </row>
    <row r="184" spans="1:8" s="116" customFormat="1" ht="23.25" customHeight="1" x14ac:dyDescent="0.25">
      <c r="A184" s="328" t="s">
        <v>209</v>
      </c>
      <c r="B184" s="362" t="s">
        <v>216</v>
      </c>
      <c r="C184" s="358">
        <f>C185</f>
        <v>0</v>
      </c>
      <c r="D184" s="358">
        <f t="shared" ref="D184:F184" si="36">D185</f>
        <v>0</v>
      </c>
      <c r="E184" s="358">
        <f t="shared" si="36"/>
        <v>0</v>
      </c>
      <c r="F184" s="358">
        <f t="shared" si="36"/>
        <v>0</v>
      </c>
      <c r="G184" s="354">
        <v>0</v>
      </c>
      <c r="H184" s="358">
        <f t="shared" ref="H184:H188" si="37">SUM(C184:G184)</f>
        <v>0</v>
      </c>
    </row>
    <row r="185" spans="1:8" s="116" customFormat="1" ht="23.25" customHeight="1" x14ac:dyDescent="0.2">
      <c r="A185" s="328" t="s">
        <v>466</v>
      </c>
      <c r="B185" s="362" t="s">
        <v>468</v>
      </c>
      <c r="C185" s="343">
        <v>0</v>
      </c>
      <c r="D185" s="343">
        <v>0</v>
      </c>
      <c r="E185" s="343">
        <v>0</v>
      </c>
      <c r="F185" s="343">
        <v>0</v>
      </c>
      <c r="G185" s="343">
        <v>0</v>
      </c>
      <c r="H185" s="343">
        <f t="shared" si="37"/>
        <v>0</v>
      </c>
    </row>
    <row r="186" spans="1:8" s="116" customFormat="1" ht="23.25" customHeight="1" x14ac:dyDescent="0.2">
      <c r="A186" s="328" t="s">
        <v>210</v>
      </c>
      <c r="B186" s="362" t="s">
        <v>217</v>
      </c>
      <c r="C186" s="343">
        <v>0</v>
      </c>
      <c r="D186" s="343">
        <v>0</v>
      </c>
      <c r="E186" s="343">
        <v>0</v>
      </c>
      <c r="F186" s="343">
        <v>0</v>
      </c>
      <c r="G186" s="343">
        <v>0</v>
      </c>
      <c r="H186" s="343">
        <f t="shared" si="37"/>
        <v>0</v>
      </c>
    </row>
    <row r="187" spans="1:8" s="116" customFormat="1" ht="39" customHeight="1" x14ac:dyDescent="0.2">
      <c r="A187" s="328" t="s">
        <v>211</v>
      </c>
      <c r="B187" s="313" t="s">
        <v>218</v>
      </c>
      <c r="C187" s="343">
        <v>0</v>
      </c>
      <c r="D187" s="343">
        <v>0</v>
      </c>
      <c r="E187" s="343">
        <v>0</v>
      </c>
      <c r="F187" s="343">
        <v>0</v>
      </c>
      <c r="G187" s="343">
        <v>0</v>
      </c>
      <c r="H187" s="343">
        <f t="shared" si="37"/>
        <v>0</v>
      </c>
    </row>
    <row r="188" spans="1:8" s="116" customFormat="1" ht="54" customHeight="1" x14ac:dyDescent="0.2">
      <c r="A188" s="328" t="s">
        <v>212</v>
      </c>
      <c r="B188" s="313" t="s">
        <v>219</v>
      </c>
      <c r="C188" s="343">
        <v>0</v>
      </c>
      <c r="D188" s="343">
        <v>0</v>
      </c>
      <c r="E188" s="343">
        <v>0</v>
      </c>
      <c r="F188" s="343">
        <v>0</v>
      </c>
      <c r="G188" s="343">
        <v>0</v>
      </c>
      <c r="H188" s="343">
        <f t="shared" si="37"/>
        <v>0</v>
      </c>
    </row>
    <row r="189" spans="1:8" s="155" customFormat="1" ht="41.25" customHeight="1" thickBot="1" x14ac:dyDescent="0.3">
      <c r="A189" s="178" t="s">
        <v>213</v>
      </c>
      <c r="B189" s="188" t="s">
        <v>245</v>
      </c>
      <c r="C189" s="273">
        <v>0</v>
      </c>
      <c r="D189" s="273">
        <v>0</v>
      </c>
      <c r="E189" s="273"/>
      <c r="F189" s="273">
        <v>0</v>
      </c>
      <c r="G189" s="397">
        <v>0</v>
      </c>
      <c r="H189" s="273">
        <f>C189+D189+E189+F189+G189</f>
        <v>0</v>
      </c>
    </row>
    <row r="190" spans="1:8" s="116" customFormat="1" ht="25.5" customHeight="1" x14ac:dyDescent="0.2">
      <c r="A190" s="328" t="s">
        <v>214</v>
      </c>
      <c r="B190" s="96" t="s">
        <v>229</v>
      </c>
      <c r="C190" s="343">
        <v>0</v>
      </c>
      <c r="D190" s="343">
        <v>0</v>
      </c>
      <c r="E190" s="343">
        <v>0</v>
      </c>
      <c r="F190" s="343">
        <v>0</v>
      </c>
      <c r="G190" s="354">
        <v>0</v>
      </c>
      <c r="H190" s="343">
        <f>SUM(C190:G190)</f>
        <v>0</v>
      </c>
    </row>
    <row r="191" spans="1:8" s="116" customFormat="1" ht="33.75" customHeight="1" x14ac:dyDescent="0.2">
      <c r="A191" s="328" t="s">
        <v>220</v>
      </c>
      <c r="B191" s="313" t="s">
        <v>246</v>
      </c>
      <c r="C191" s="343">
        <v>0</v>
      </c>
      <c r="D191" s="343">
        <v>0</v>
      </c>
      <c r="E191" s="343">
        <v>0</v>
      </c>
      <c r="F191" s="343">
        <v>0</v>
      </c>
      <c r="G191" s="343">
        <v>0</v>
      </c>
      <c r="H191" s="343">
        <f t="shared" ref="H191" si="38">SUM(C191:G191)</f>
        <v>0</v>
      </c>
    </row>
    <row r="192" spans="1:8" s="155" customFormat="1" ht="24.75" customHeight="1" thickBot="1" x14ac:dyDescent="0.3">
      <c r="A192" s="178" t="s">
        <v>221</v>
      </c>
      <c r="B192" s="188" t="s">
        <v>234</v>
      </c>
      <c r="C192" s="273">
        <v>0</v>
      </c>
      <c r="D192" s="273">
        <v>0</v>
      </c>
      <c r="E192" s="273">
        <v>0</v>
      </c>
      <c r="F192" s="273">
        <v>0</v>
      </c>
      <c r="G192" s="392">
        <v>0</v>
      </c>
      <c r="H192" s="273">
        <v>0</v>
      </c>
    </row>
    <row r="193" spans="1:10" s="116" customFormat="1" ht="33.75" customHeight="1" x14ac:dyDescent="0.2">
      <c r="A193" s="328" t="s">
        <v>222</v>
      </c>
      <c r="B193" s="313" t="s">
        <v>331</v>
      </c>
      <c r="C193" s="343">
        <v>0</v>
      </c>
      <c r="D193" s="343">
        <v>0</v>
      </c>
      <c r="E193" s="343">
        <v>0</v>
      </c>
      <c r="F193" s="343">
        <v>0</v>
      </c>
      <c r="G193" s="343">
        <v>0</v>
      </c>
      <c r="H193" s="343">
        <f>SUM(C193:G193)</f>
        <v>0</v>
      </c>
    </row>
    <row r="194" spans="1:10" s="116" customFormat="1" ht="33.75" customHeight="1" x14ac:dyDescent="0.2">
      <c r="A194" s="328" t="s">
        <v>223</v>
      </c>
      <c r="B194" s="313" t="s">
        <v>332</v>
      </c>
      <c r="C194" s="343">
        <v>0</v>
      </c>
      <c r="D194" s="343">
        <v>0</v>
      </c>
      <c r="E194" s="343">
        <v>0</v>
      </c>
      <c r="F194" s="343">
        <v>0</v>
      </c>
      <c r="G194" s="343">
        <v>0</v>
      </c>
      <c r="H194" s="343">
        <f t="shared" ref="H194:H195" si="39">SUM(C194:G194)</f>
        <v>0</v>
      </c>
    </row>
    <row r="195" spans="1:10" s="116" customFormat="1" ht="35.25" customHeight="1" x14ac:dyDescent="0.25">
      <c r="A195" s="328" t="s">
        <v>224</v>
      </c>
      <c r="B195" s="313" t="s">
        <v>333</v>
      </c>
      <c r="C195" s="343">
        <v>0</v>
      </c>
      <c r="D195" s="343">
        <v>0</v>
      </c>
      <c r="E195" s="343">
        <v>0</v>
      </c>
      <c r="F195" s="343">
        <v>0</v>
      </c>
      <c r="G195" s="343">
        <v>0</v>
      </c>
      <c r="H195" s="343">
        <f t="shared" si="39"/>
        <v>0</v>
      </c>
      <c r="I195" s="552"/>
    </row>
    <row r="196" spans="1:10" s="155" customFormat="1" ht="26.25" customHeight="1" x14ac:dyDescent="0.25">
      <c r="A196" s="189"/>
      <c r="B196" s="190" t="s">
        <v>434</v>
      </c>
      <c r="C196" s="290">
        <f>C146+C122+C78+C34+C15+C135</f>
        <v>256694.27</v>
      </c>
      <c r="D196" s="290">
        <f>D146+D122+D78+D34+D15</f>
        <v>1934325</v>
      </c>
      <c r="E196" s="290">
        <f>E15+E34+E78+E135+E146+E183+E122</f>
        <v>45630790.040000007</v>
      </c>
      <c r="F196" s="290">
        <f>+F15+F34+F78+F122+F146</f>
        <v>15212.3</v>
      </c>
      <c r="G196" s="392">
        <f>G15+G34+G78+G135+G146+G183</f>
        <v>175</v>
      </c>
      <c r="H196" s="290">
        <f>SUM(C196:G196)</f>
        <v>47837196.610000007</v>
      </c>
      <c r="I196" s="395"/>
      <c r="J196" s="395"/>
    </row>
    <row r="197" spans="1:10" s="155" customFormat="1" ht="27.75" customHeight="1" x14ac:dyDescent="0.25">
      <c r="A197" s="153" t="s">
        <v>225</v>
      </c>
      <c r="B197" s="191" t="s">
        <v>235</v>
      </c>
      <c r="C197" s="266">
        <v>0</v>
      </c>
      <c r="D197" s="266">
        <v>0</v>
      </c>
      <c r="E197" s="266">
        <v>0</v>
      </c>
      <c r="F197" s="266">
        <v>0</v>
      </c>
      <c r="G197" s="343">
        <v>0</v>
      </c>
      <c r="H197" s="266"/>
      <c r="I197" s="396"/>
      <c r="J197" s="391"/>
    </row>
    <row r="198" spans="1:10" s="155" customFormat="1" ht="44.25" customHeight="1" thickBot="1" x14ac:dyDescent="0.3">
      <c r="A198" s="178" t="s">
        <v>226</v>
      </c>
      <c r="B198" s="551" t="s">
        <v>236</v>
      </c>
      <c r="C198" s="273">
        <v>0</v>
      </c>
      <c r="D198" s="273">
        <v>0</v>
      </c>
      <c r="E198" s="273">
        <v>0</v>
      </c>
      <c r="F198" s="273">
        <v>0</v>
      </c>
      <c r="G198" s="397">
        <v>0</v>
      </c>
      <c r="H198" s="273">
        <v>0</v>
      </c>
    </row>
    <row r="199" spans="1:10" s="116" customFormat="1" ht="36.75" customHeight="1" x14ac:dyDescent="0.2">
      <c r="A199" s="328" t="s">
        <v>227</v>
      </c>
      <c r="B199" s="313" t="s">
        <v>237</v>
      </c>
      <c r="C199" s="343">
        <v>0</v>
      </c>
      <c r="D199" s="343">
        <v>0</v>
      </c>
      <c r="E199" s="343">
        <v>0</v>
      </c>
      <c r="F199" s="343">
        <v>0</v>
      </c>
      <c r="G199" s="354">
        <v>0</v>
      </c>
      <c r="H199" s="343">
        <f>SUM(C199:G199)</f>
        <v>0</v>
      </c>
    </row>
    <row r="200" spans="1:10" s="116" customFormat="1" ht="36.75" customHeight="1" x14ac:dyDescent="0.2">
      <c r="A200" s="328" t="s">
        <v>228</v>
      </c>
      <c r="B200" s="313" t="s">
        <v>238</v>
      </c>
      <c r="C200" s="343">
        <v>0</v>
      </c>
      <c r="D200" s="343">
        <v>0</v>
      </c>
      <c r="E200" s="343">
        <v>0</v>
      </c>
      <c r="F200" s="343">
        <v>0</v>
      </c>
      <c r="G200" s="343">
        <v>0</v>
      </c>
      <c r="H200" s="343">
        <f t="shared" ref="H200" si="40">SUM(C200:G200)</f>
        <v>0</v>
      </c>
    </row>
    <row r="201" spans="1:10" s="155" customFormat="1" ht="28.5" customHeight="1" thickBot="1" x14ac:dyDescent="0.3">
      <c r="A201" s="178" t="s">
        <v>433</v>
      </c>
      <c r="B201" s="188" t="s">
        <v>239</v>
      </c>
      <c r="C201" s="273">
        <v>0</v>
      </c>
      <c r="D201" s="273">
        <v>0</v>
      </c>
      <c r="E201" s="273">
        <v>0</v>
      </c>
      <c r="F201" s="273">
        <v>0</v>
      </c>
      <c r="G201" s="397">
        <v>0</v>
      </c>
      <c r="H201" s="273">
        <v>0</v>
      </c>
    </row>
    <row r="202" spans="1:10" s="116" customFormat="1" ht="38.25" customHeight="1" x14ac:dyDescent="0.2">
      <c r="A202" s="328" t="s">
        <v>230</v>
      </c>
      <c r="B202" s="313" t="s">
        <v>240</v>
      </c>
      <c r="C202" s="343">
        <v>0</v>
      </c>
      <c r="D202" s="343">
        <v>0</v>
      </c>
      <c r="E202" s="343">
        <v>0</v>
      </c>
      <c r="F202" s="343">
        <v>0</v>
      </c>
      <c r="G202" s="354">
        <v>0</v>
      </c>
      <c r="H202" s="343">
        <f t="shared" ref="H202:H203" si="41">SUM(C202:G202)</f>
        <v>0</v>
      </c>
    </row>
    <row r="203" spans="1:10" s="116" customFormat="1" ht="38.25" customHeight="1" x14ac:dyDescent="0.2">
      <c r="A203" s="328" t="s">
        <v>231</v>
      </c>
      <c r="B203" s="313" t="s">
        <v>241</v>
      </c>
      <c r="C203" s="343">
        <v>0</v>
      </c>
      <c r="D203" s="343">
        <v>0</v>
      </c>
      <c r="E203" s="343">
        <v>0</v>
      </c>
      <c r="F203" s="343">
        <v>0</v>
      </c>
      <c r="G203" s="343">
        <v>0</v>
      </c>
      <c r="H203" s="343">
        <f t="shared" si="41"/>
        <v>0</v>
      </c>
    </row>
    <row r="204" spans="1:10" s="155" customFormat="1" ht="38.25" customHeight="1" thickBot="1" x14ac:dyDescent="0.3">
      <c r="A204" s="178" t="s">
        <v>232</v>
      </c>
      <c r="B204" s="188" t="s">
        <v>242</v>
      </c>
      <c r="C204" s="273">
        <v>0</v>
      </c>
      <c r="D204" s="273">
        <v>0</v>
      </c>
      <c r="E204" s="273">
        <v>0</v>
      </c>
      <c r="F204" s="273">
        <v>0</v>
      </c>
      <c r="G204" s="392">
        <v>0</v>
      </c>
      <c r="H204" s="273">
        <v>0</v>
      </c>
    </row>
    <row r="205" spans="1:10" s="116" customFormat="1" ht="40.5" customHeight="1" x14ac:dyDescent="0.2">
      <c r="A205" s="328" t="s">
        <v>233</v>
      </c>
      <c r="B205" s="313" t="s">
        <v>243</v>
      </c>
      <c r="C205" s="343">
        <v>0</v>
      </c>
      <c r="D205" s="343">
        <v>0</v>
      </c>
      <c r="E205" s="343">
        <v>0</v>
      </c>
      <c r="F205" s="343">
        <v>0</v>
      </c>
      <c r="G205" s="343">
        <v>0</v>
      </c>
      <c r="H205" s="343">
        <f t="shared" ref="H205:H206" si="42">SUM(C205:G205)</f>
        <v>0</v>
      </c>
    </row>
    <row r="206" spans="1:10" s="116" customFormat="1" ht="27.75" customHeight="1" x14ac:dyDescent="0.2">
      <c r="A206" s="328"/>
      <c r="B206" s="313" t="s">
        <v>247</v>
      </c>
      <c r="C206" s="343">
        <v>0</v>
      </c>
      <c r="D206" s="343">
        <v>0</v>
      </c>
      <c r="E206" s="343">
        <v>0</v>
      </c>
      <c r="F206" s="343">
        <v>0</v>
      </c>
      <c r="G206" s="343">
        <v>0</v>
      </c>
      <c r="H206" s="343">
        <f t="shared" si="42"/>
        <v>0</v>
      </c>
    </row>
    <row r="207" spans="1:10" s="155" customFormat="1" ht="41.25" customHeight="1" thickBot="1" x14ac:dyDescent="0.3">
      <c r="A207" s="192"/>
      <c r="B207" s="188" t="s">
        <v>545</v>
      </c>
      <c r="C207" s="291">
        <f t="shared" ref="C207:H207" si="43">C196</f>
        <v>256694.27</v>
      </c>
      <c r="D207" s="291">
        <f t="shared" si="43"/>
        <v>1934325</v>
      </c>
      <c r="E207" s="291">
        <f t="shared" si="43"/>
        <v>45630790.040000007</v>
      </c>
      <c r="F207" s="291">
        <f t="shared" si="43"/>
        <v>15212.3</v>
      </c>
      <c r="G207" s="291">
        <f t="shared" si="43"/>
        <v>175</v>
      </c>
      <c r="H207" s="291">
        <f t="shared" si="43"/>
        <v>47837196.610000007</v>
      </c>
      <c r="J207" s="391"/>
    </row>
    <row r="208" spans="1:10" s="155" customFormat="1" ht="25.5" customHeight="1" thickTop="1" x14ac:dyDescent="0.25">
      <c r="A208" s="193"/>
      <c r="B208" s="194"/>
      <c r="C208" s="224"/>
      <c r="D208" s="224"/>
      <c r="E208" s="224"/>
      <c r="F208" s="224"/>
      <c r="G208" s="224"/>
      <c r="H208" s="224"/>
    </row>
    <row r="209" spans="1:8" s="155" customFormat="1" ht="25.5" customHeight="1" x14ac:dyDescent="0.25">
      <c r="A209" s="193"/>
      <c r="B209" s="194"/>
      <c r="C209" s="15"/>
      <c r="D209" s="224"/>
      <c r="E209" s="292"/>
      <c r="F209" s="224"/>
      <c r="G209" s="224"/>
      <c r="H209" s="224"/>
    </row>
    <row r="210" spans="1:8" s="155" customFormat="1" ht="25.5" customHeight="1" x14ac:dyDescent="0.25">
      <c r="A210" s="195"/>
      <c r="B210" s="450" t="s">
        <v>7</v>
      </c>
      <c r="C210" s="15"/>
      <c r="D210" s="441"/>
      <c r="E210" s="696" t="s">
        <v>8</v>
      </c>
      <c r="F210" s="696"/>
      <c r="G210" s="442"/>
      <c r="H210" s="293"/>
    </row>
    <row r="211" spans="1:8" s="155" customFormat="1" ht="25.5" customHeight="1" x14ac:dyDescent="0.25">
      <c r="A211" s="195"/>
      <c r="B211" s="196"/>
      <c r="C211" s="15"/>
      <c r="D211" s="15"/>
      <c r="E211" s="442"/>
      <c r="F211" s="442"/>
      <c r="G211" s="442"/>
      <c r="H211" s="293"/>
    </row>
    <row r="212" spans="1:8" ht="25.5" customHeight="1" x14ac:dyDescent="0.25">
      <c r="A212" s="197"/>
      <c r="B212" s="198"/>
      <c r="D212" s="228"/>
      <c r="E212" s="443"/>
      <c r="F212" s="443"/>
      <c r="G212" s="443"/>
      <c r="H212" s="443"/>
    </row>
    <row r="213" spans="1:8" ht="25.5" customHeight="1" thickBot="1" x14ac:dyDescent="0.3">
      <c r="A213" s="150"/>
      <c r="B213" s="199"/>
      <c r="E213" s="697"/>
      <c r="F213" s="697"/>
      <c r="G213" s="442"/>
      <c r="H213" s="224"/>
    </row>
    <row r="214" spans="1:8" ht="25.5" customHeight="1" x14ac:dyDescent="0.25">
      <c r="B214" s="146" t="s">
        <v>431</v>
      </c>
      <c r="E214" s="442" t="s">
        <v>446</v>
      </c>
      <c r="F214" s="442"/>
      <c r="G214" s="442"/>
      <c r="H214" s="224"/>
    </row>
    <row r="215" spans="1:8" ht="25.5" customHeight="1" x14ac:dyDescent="0.25">
      <c r="B215" s="146" t="s">
        <v>432</v>
      </c>
      <c r="C215" s="294"/>
      <c r="D215" s="294"/>
      <c r="E215" s="698" t="s">
        <v>511</v>
      </c>
      <c r="F215" s="698"/>
      <c r="G215" s="442"/>
      <c r="H215" s="295"/>
    </row>
    <row r="216" spans="1:8" ht="20.25" customHeight="1" x14ac:dyDescent="0.25">
      <c r="B216" s="200"/>
      <c r="C216" s="294"/>
      <c r="D216" s="294"/>
      <c r="H216" s="295"/>
    </row>
    <row r="217" spans="1:8" ht="20.25" customHeight="1" x14ac:dyDescent="0.25">
      <c r="C217" s="294"/>
      <c r="D217" s="294"/>
      <c r="H217" s="295"/>
    </row>
    <row r="218" spans="1:8" ht="33.75" customHeight="1" x14ac:dyDescent="0.25">
      <c r="B218" s="201"/>
      <c r="C218" s="294"/>
      <c r="D218" s="294"/>
    </row>
    <row r="219" spans="1:8" ht="33.75" customHeight="1" x14ac:dyDescent="0.25">
      <c r="C219" s="294"/>
      <c r="D219" s="294"/>
      <c r="E219" s="294"/>
    </row>
    <row r="220" spans="1:8" ht="33.75" customHeight="1" x14ac:dyDescent="0.25">
      <c r="C220" s="294"/>
      <c r="D220" s="294"/>
      <c r="E220" s="294"/>
    </row>
  </sheetData>
  <mergeCells count="10">
    <mergeCell ref="A10:H10"/>
    <mergeCell ref="E210:F210"/>
    <mergeCell ref="E213:F213"/>
    <mergeCell ref="E215:F215"/>
    <mergeCell ref="A4:H4"/>
    <mergeCell ref="A5:H5"/>
    <mergeCell ref="A6:H6"/>
    <mergeCell ref="A7:H7"/>
    <mergeCell ref="A8:H8"/>
    <mergeCell ref="A9:H9"/>
  </mergeCells>
  <pageMargins left="0.43307086614173229" right="0.39370078740157483" top="0.62992125984251968" bottom="0.43307086614173229" header="0.39370078740157483" footer="0.31496062992125984"/>
  <pageSetup scale="47" fitToHeight="0" orientation="portrait" r:id="rId1"/>
  <ignoredErrors>
    <ignoredError sqref="C158:D162 F108 F103 D35 F35 E30" formulaRange="1"/>
    <ignoredError sqref="D16 F15 F43 H43 H53 H58 H63 H66 F66 F75 E89 H84 H173:H178 H180 H133:H134 H143 H23 H24:H30 H34 H158 H189" formula="1"/>
    <ignoredError sqref="H163" formula="1" formulaRange="1"/>
    <ignoredError sqref="A192:A20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6600CC"/>
  </sheetPr>
  <dimension ref="A1:H38"/>
  <sheetViews>
    <sheetView topLeftCell="A14" zoomScale="71" zoomScaleNormal="71" zoomScalePageLayoutView="77" workbookViewId="0">
      <selection activeCell="D27" sqref="D27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8.5703125" style="3" customWidth="1"/>
    <col min="4" max="4" width="34.28515625" style="3" customWidth="1"/>
    <col min="5" max="5" width="15.140625" style="3" customWidth="1"/>
    <col min="6" max="6" width="18" style="3" customWidth="1"/>
    <col min="7" max="7" width="18.7109375" style="3" customWidth="1"/>
    <col min="8" max="8" width="16.5703125" style="3" customWidth="1"/>
    <col min="9" max="16384" width="11.42578125" style="3"/>
  </cols>
  <sheetData>
    <row r="1" spans="1:8" ht="26.25" customHeight="1" x14ac:dyDescent="0.25">
      <c r="A1" s="4"/>
      <c r="B1" s="18"/>
      <c r="C1" s="5"/>
      <c r="D1" s="5"/>
      <c r="E1" s="5"/>
    </row>
    <row r="2" spans="1:8" ht="26.25" customHeight="1" x14ac:dyDescent="0.25">
      <c r="A2" s="4"/>
      <c r="B2" s="18"/>
      <c r="C2" s="5"/>
      <c r="D2" s="5"/>
      <c r="E2" s="5"/>
    </row>
    <row r="3" spans="1:8" ht="26.25" customHeight="1" x14ac:dyDescent="0.25">
      <c r="A3" s="4"/>
      <c r="B3" s="18"/>
      <c r="C3" s="5"/>
      <c r="D3" s="5"/>
      <c r="E3" s="5"/>
    </row>
    <row r="4" spans="1:8" ht="26.25" customHeight="1" x14ac:dyDescent="0.25">
      <c r="A4" s="689"/>
      <c r="B4" s="689"/>
      <c r="C4" s="689"/>
      <c r="D4" s="689"/>
      <c r="E4" s="689"/>
      <c r="F4" s="689"/>
    </row>
    <row r="5" spans="1:8" ht="26.25" customHeight="1" x14ac:dyDescent="0.25">
      <c r="A5" s="694" t="s">
        <v>9</v>
      </c>
      <c r="B5" s="694"/>
      <c r="C5" s="694"/>
      <c r="D5" s="694"/>
      <c r="E5" s="694"/>
      <c r="F5" s="694"/>
    </row>
    <row r="6" spans="1:8" ht="26.25" customHeight="1" x14ac:dyDescent="0.25">
      <c r="A6" s="694" t="s">
        <v>10</v>
      </c>
      <c r="B6" s="694"/>
      <c r="C6" s="694"/>
      <c r="D6" s="694"/>
      <c r="E6" s="694"/>
      <c r="F6" s="694"/>
    </row>
    <row r="7" spans="1:8" ht="26.25" customHeight="1" x14ac:dyDescent="0.25">
      <c r="A7" s="701" t="s">
        <v>11</v>
      </c>
      <c r="B7" s="701"/>
      <c r="C7" s="701"/>
      <c r="D7" s="701"/>
      <c r="E7" s="701"/>
      <c r="F7" s="701"/>
    </row>
    <row r="8" spans="1:8" ht="26.25" customHeight="1" x14ac:dyDescent="0.25">
      <c r="A8" s="702" t="s">
        <v>12</v>
      </c>
      <c r="B8" s="702"/>
      <c r="C8" s="702"/>
      <c r="D8" s="702"/>
      <c r="E8" s="702"/>
      <c r="F8" s="702"/>
    </row>
    <row r="9" spans="1:8" ht="26.25" customHeight="1" x14ac:dyDescent="0.25">
      <c r="A9" s="694" t="s">
        <v>334</v>
      </c>
      <c r="B9" s="694"/>
      <c r="C9" s="694"/>
      <c r="D9" s="694"/>
      <c r="E9" s="694"/>
      <c r="F9" s="694"/>
    </row>
    <row r="10" spans="1:8" ht="26.25" customHeight="1" x14ac:dyDescent="0.25">
      <c r="A10" s="694" t="s">
        <v>537</v>
      </c>
      <c r="B10" s="694"/>
      <c r="C10" s="694"/>
      <c r="D10" s="694"/>
      <c r="E10" s="694"/>
      <c r="F10" s="694"/>
    </row>
    <row r="11" spans="1:8" ht="26.25" customHeight="1" x14ac:dyDescent="0.3">
      <c r="A11" s="36"/>
      <c r="B11" s="36"/>
      <c r="C11" s="36"/>
      <c r="D11" s="36"/>
      <c r="E11" s="36"/>
      <c r="F11" s="36"/>
    </row>
    <row r="12" spans="1:8" ht="26.25" customHeight="1" x14ac:dyDescent="0.3">
      <c r="A12" s="36"/>
      <c r="B12" s="36"/>
      <c r="C12" s="36"/>
      <c r="D12" s="36"/>
      <c r="E12" s="36"/>
      <c r="F12" s="36"/>
    </row>
    <row r="13" spans="1:8" ht="25.5" customHeight="1" thickBot="1" x14ac:dyDescent="0.35">
      <c r="A13" s="36"/>
      <c r="B13" s="36"/>
      <c r="C13" s="36"/>
      <c r="D13" s="36"/>
      <c r="E13" s="36"/>
      <c r="F13" s="36"/>
    </row>
    <row r="14" spans="1:8" ht="31.5" customHeight="1" x14ac:dyDescent="0.3">
      <c r="A14" s="36"/>
      <c r="B14" s="36"/>
      <c r="C14" s="142" t="s">
        <v>14</v>
      </c>
      <c r="D14" s="143" t="s">
        <v>15</v>
      </c>
      <c r="E14" s="131"/>
      <c r="F14" s="644"/>
      <c r="G14" s="631"/>
    </row>
    <row r="15" spans="1:8" ht="33" customHeight="1" x14ac:dyDescent="0.3">
      <c r="A15" s="36"/>
      <c r="B15" s="36"/>
      <c r="C15" s="420" t="s">
        <v>62</v>
      </c>
      <c r="D15" s="468">
        <v>1934150</v>
      </c>
      <c r="E15" s="131"/>
      <c r="F15" s="644"/>
      <c r="G15" s="631"/>
    </row>
    <row r="16" spans="1:8" s="145" customFormat="1" ht="38.25" customHeight="1" x14ac:dyDescent="0.3">
      <c r="A16" s="36"/>
      <c r="B16" s="36"/>
      <c r="C16" s="420" t="s">
        <v>64</v>
      </c>
      <c r="D16" s="348">
        <v>175</v>
      </c>
      <c r="E16" s="144"/>
      <c r="F16" s="645"/>
      <c r="G16" s="319"/>
      <c r="H16" s="100"/>
    </row>
    <row r="17" spans="1:8" ht="31.5" customHeight="1" thickBot="1" x14ac:dyDescent="0.35">
      <c r="A17" s="36"/>
      <c r="B17" s="36"/>
      <c r="C17" s="50" t="s">
        <v>453</v>
      </c>
      <c r="D17" s="334">
        <f>SUM(D15:D16)</f>
        <v>1934325</v>
      </c>
      <c r="E17" s="203"/>
      <c r="H17" s="335"/>
    </row>
    <row r="18" spans="1:8" ht="27.75" customHeight="1" thickTop="1" x14ac:dyDescent="0.3">
      <c r="A18" s="36"/>
      <c r="B18" s="36"/>
    </row>
    <row r="19" spans="1:8" ht="27.75" customHeight="1" x14ac:dyDescent="0.3">
      <c r="A19" s="36"/>
      <c r="B19" s="36"/>
      <c r="F19" s="378"/>
    </row>
    <row r="20" spans="1:8" ht="30.75" customHeight="1" x14ac:dyDescent="0.25">
      <c r="B20" s="47"/>
      <c r="C20" s="19"/>
      <c r="D20" s="21"/>
      <c r="E20" s="21"/>
      <c r="F20" s="378"/>
      <c r="G20" s="256"/>
    </row>
    <row r="21" spans="1:8" ht="65.25" customHeight="1" thickBot="1" x14ac:dyDescent="0.3">
      <c r="A21" s="17"/>
      <c r="B21" s="1"/>
      <c r="C21" s="49" t="s">
        <v>544</v>
      </c>
      <c r="D21" s="206">
        <f>D17</f>
        <v>1934325</v>
      </c>
      <c r="E21" s="111"/>
      <c r="F21" s="347"/>
    </row>
    <row r="22" spans="1:8" ht="28.5" customHeight="1" thickTop="1" x14ac:dyDescent="0.25">
      <c r="A22" s="17"/>
      <c r="B22" s="1"/>
      <c r="C22" s="110"/>
      <c r="D22" s="111"/>
      <c r="E22" s="111"/>
      <c r="F22" s="116"/>
    </row>
    <row r="23" spans="1:8" ht="26.25" customHeight="1" x14ac:dyDescent="0.25">
      <c r="A23" s="17"/>
      <c r="B23" s="1"/>
      <c r="C23" s="37"/>
      <c r="D23" s="38"/>
      <c r="E23" s="38"/>
      <c r="F23" s="116"/>
    </row>
    <row r="24" spans="1:8" ht="26.25" customHeight="1" x14ac:dyDescent="0.25">
      <c r="B24" s="135" t="s">
        <v>435</v>
      </c>
      <c r="C24" s="39"/>
      <c r="D24" s="136"/>
      <c r="E24" s="137" t="s">
        <v>459</v>
      </c>
      <c r="F24" s="101"/>
    </row>
    <row r="25" spans="1:8" ht="26.25" customHeight="1" x14ac:dyDescent="0.25">
      <c r="A25" s="138"/>
      <c r="B25" s="19"/>
      <c r="C25" s="20"/>
      <c r="D25" s="101"/>
      <c r="E25" s="39"/>
      <c r="F25" s="35"/>
    </row>
    <row r="26" spans="1:8" ht="26.25" customHeight="1" x14ac:dyDescent="0.25">
      <c r="A26" s="138"/>
      <c r="B26" s="19"/>
      <c r="C26" s="20"/>
      <c r="D26" s="131"/>
      <c r="E26" s="39"/>
      <c r="F26" s="35"/>
    </row>
    <row r="27" spans="1:8" ht="26.25" customHeight="1" thickBot="1" x14ac:dyDescent="0.3">
      <c r="A27" s="117"/>
      <c r="B27" s="705"/>
      <c r="C27" s="705"/>
      <c r="D27" s="94"/>
      <c r="E27" s="139"/>
      <c r="F27" s="139"/>
    </row>
    <row r="28" spans="1:8" ht="36.75" customHeight="1" x14ac:dyDescent="0.25">
      <c r="A28" s="35"/>
      <c r="B28" s="703" t="s">
        <v>342</v>
      </c>
      <c r="C28" s="703"/>
      <c r="D28" s="94"/>
      <c r="E28" s="706" t="s">
        <v>437</v>
      </c>
      <c r="F28" s="706"/>
    </row>
    <row r="29" spans="1:8" ht="20.25" customHeight="1" x14ac:dyDescent="0.25">
      <c r="A29" s="35"/>
      <c r="B29" s="704" t="s">
        <v>436</v>
      </c>
      <c r="C29" s="704"/>
      <c r="D29" s="94"/>
      <c r="E29" s="704" t="s">
        <v>427</v>
      </c>
      <c r="F29" s="704"/>
    </row>
    <row r="30" spans="1:8" ht="22.5" customHeight="1" x14ac:dyDescent="0.25">
      <c r="A30" s="35"/>
      <c r="B30" s="35"/>
      <c r="C30" s="140"/>
      <c r="D30" s="94"/>
      <c r="E30" s="94"/>
      <c r="F30" s="141"/>
    </row>
    <row r="31" spans="1:8" ht="22.5" customHeight="1" x14ac:dyDescent="0.25">
      <c r="B31" s="3"/>
      <c r="C31" s="2"/>
      <c r="D31" s="40"/>
      <c r="E31" s="40"/>
    </row>
    <row r="32" spans="1:8" ht="22.5" customHeight="1" x14ac:dyDescent="0.2">
      <c r="C32" s="2"/>
    </row>
    <row r="33" ht="22.5" customHeight="1" x14ac:dyDescent="0.2"/>
    <row r="34" ht="22.5" customHeight="1" x14ac:dyDescent="0.2"/>
    <row r="35" ht="22.5" customHeight="1" x14ac:dyDescent="0.2"/>
    <row r="36" ht="25.5" customHeight="1" x14ac:dyDescent="0.2"/>
    <row r="37" ht="25.5" customHeight="1" x14ac:dyDescent="0.2"/>
    <row r="38" ht="25.5" customHeight="1" x14ac:dyDescent="0.2"/>
  </sheetData>
  <mergeCells count="12">
    <mergeCell ref="B28:C28"/>
    <mergeCell ref="B29:C29"/>
    <mergeCell ref="B27:C27"/>
    <mergeCell ref="A10:F10"/>
    <mergeCell ref="E28:F28"/>
    <mergeCell ref="E29:F29"/>
    <mergeCell ref="A4:F4"/>
    <mergeCell ref="A7:F7"/>
    <mergeCell ref="A8:F8"/>
    <mergeCell ref="A9:F9"/>
    <mergeCell ref="A5:F5"/>
    <mergeCell ref="A6:F6"/>
  </mergeCells>
  <phoneticPr fontId="73" type="noConversion"/>
  <conditionalFormatting sqref="D31:E31">
    <cfRule type="duplicateValues" dxfId="2" priority="2"/>
  </conditionalFormatting>
  <pageMargins left="1.01" right="0.65" top="0.9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6600CC"/>
    <pageSetUpPr fitToPage="1"/>
  </sheetPr>
  <dimension ref="A1:G32"/>
  <sheetViews>
    <sheetView topLeftCell="A19" zoomScale="59" zoomScaleNormal="59" workbookViewId="0">
      <selection activeCell="A11" sqref="A11:G11"/>
    </sheetView>
  </sheetViews>
  <sheetFormatPr baseColWidth="10" defaultColWidth="11.42578125" defaultRowHeight="41.25" customHeight="1" x14ac:dyDescent="0.2"/>
  <cols>
    <col min="1" max="1" width="22.140625" style="422" customWidth="1"/>
    <col min="2" max="2" width="23.85546875" style="303" customWidth="1"/>
    <col min="3" max="3" width="58.42578125" style="240" customWidth="1"/>
    <col min="4" max="4" width="20.42578125" style="406" customWidth="1"/>
    <col min="5" max="5" width="24.28515625" style="241" customWidth="1"/>
    <col min="6" max="6" width="28.28515625" style="242" customWidth="1"/>
    <col min="7" max="7" width="72" style="240" customWidth="1"/>
    <col min="8" max="16384" width="11.42578125" style="240"/>
  </cols>
  <sheetData>
    <row r="1" spans="1:7" ht="33.75" customHeight="1" x14ac:dyDescent="0.2"/>
    <row r="2" spans="1:7" ht="33.75" customHeight="1" x14ac:dyDescent="0.2"/>
    <row r="3" spans="1:7" ht="25.5" customHeight="1" x14ac:dyDescent="0.2">
      <c r="A3" s="421"/>
      <c r="B3" s="209"/>
      <c r="C3" s="398"/>
      <c r="D3" s="239"/>
      <c r="E3" s="400"/>
      <c r="F3" s="401"/>
      <c r="G3" s="346"/>
    </row>
    <row r="4" spans="1:7" ht="25.5" customHeight="1" x14ac:dyDescent="0.2">
      <c r="A4" s="421"/>
      <c r="B4" s="209"/>
      <c r="C4" s="398"/>
      <c r="D4" s="239"/>
      <c r="E4" s="400"/>
      <c r="F4" s="401"/>
      <c r="G4" s="346"/>
    </row>
    <row r="5" spans="1:7" ht="27" customHeight="1" x14ac:dyDescent="0.2">
      <c r="A5" s="421"/>
      <c r="B5" s="209"/>
      <c r="C5" s="398"/>
      <c r="D5" s="239"/>
      <c r="E5" s="399"/>
      <c r="F5" s="401"/>
      <c r="G5" s="346"/>
    </row>
    <row r="6" spans="1:7" ht="22.5" customHeight="1" x14ac:dyDescent="0.25">
      <c r="A6" s="707" t="s">
        <v>9</v>
      </c>
      <c r="B6" s="707"/>
      <c r="C6" s="707"/>
      <c r="D6" s="707"/>
      <c r="E6" s="707"/>
      <c r="F6" s="707"/>
      <c r="G6" s="707"/>
    </row>
    <row r="7" spans="1:7" ht="22.5" customHeight="1" x14ac:dyDescent="0.25">
      <c r="A7" s="708" t="s">
        <v>10</v>
      </c>
      <c r="B7" s="708"/>
      <c r="C7" s="708"/>
      <c r="D7" s="708"/>
      <c r="E7" s="708"/>
      <c r="F7" s="708"/>
      <c r="G7" s="708"/>
    </row>
    <row r="8" spans="1:7" ht="22.5" customHeight="1" x14ac:dyDescent="0.25">
      <c r="A8" s="711" t="s">
        <v>11</v>
      </c>
      <c r="B8" s="711"/>
      <c r="C8" s="711"/>
      <c r="D8" s="711"/>
      <c r="E8" s="711"/>
      <c r="F8" s="711"/>
      <c r="G8" s="711"/>
    </row>
    <row r="9" spans="1:7" ht="24.75" customHeight="1" x14ac:dyDescent="0.25">
      <c r="A9" s="708" t="s">
        <v>12</v>
      </c>
      <c r="B9" s="708"/>
      <c r="C9" s="708"/>
      <c r="D9" s="708"/>
      <c r="E9" s="708"/>
      <c r="F9" s="708"/>
      <c r="G9" s="708"/>
    </row>
    <row r="10" spans="1:7" ht="24.75" customHeight="1" x14ac:dyDescent="0.25">
      <c r="A10" s="707" t="s">
        <v>465</v>
      </c>
      <c r="B10" s="707"/>
      <c r="C10" s="707"/>
      <c r="D10" s="707"/>
      <c r="E10" s="707"/>
      <c r="F10" s="707"/>
      <c r="G10" s="707"/>
    </row>
    <row r="11" spans="1:7" ht="24.75" customHeight="1" x14ac:dyDescent="0.25">
      <c r="A11" s="710" t="s">
        <v>335</v>
      </c>
      <c r="B11" s="710"/>
      <c r="C11" s="710"/>
      <c r="D11" s="710"/>
      <c r="E11" s="710"/>
      <c r="F11" s="710"/>
      <c r="G11" s="710"/>
    </row>
    <row r="12" spans="1:7" ht="24.75" customHeight="1" x14ac:dyDescent="0.25">
      <c r="A12" s="708" t="s">
        <v>503</v>
      </c>
      <c r="B12" s="708"/>
      <c r="C12" s="708"/>
      <c r="D12" s="708"/>
      <c r="E12" s="708"/>
      <c r="F12" s="708"/>
      <c r="G12" s="708"/>
    </row>
    <row r="13" spans="1:7" ht="24.75" customHeight="1" x14ac:dyDescent="0.25">
      <c r="A13" s="709" t="s">
        <v>535</v>
      </c>
      <c r="B13" s="709"/>
      <c r="C13" s="709"/>
      <c r="D13" s="709"/>
      <c r="E13" s="709"/>
      <c r="F13" s="709"/>
      <c r="G13" s="709"/>
    </row>
    <row r="14" spans="1:7" ht="24.75" customHeight="1" x14ac:dyDescent="0.2">
      <c r="A14" s="94"/>
      <c r="B14" s="94"/>
      <c r="C14" s="94"/>
      <c r="D14" s="94"/>
      <c r="E14" s="94"/>
      <c r="F14" s="94"/>
      <c r="G14" s="94"/>
    </row>
    <row r="15" spans="1:7" ht="34.5" customHeight="1" x14ac:dyDescent="0.2">
      <c r="A15" s="94"/>
      <c r="B15" s="94"/>
      <c r="C15" s="94"/>
      <c r="D15" s="94"/>
      <c r="E15" s="19"/>
      <c r="F15" s="19"/>
      <c r="G15" s="94"/>
    </row>
    <row r="16" spans="1:7" ht="43.5" customHeight="1" x14ac:dyDescent="0.25">
      <c r="A16" s="204" t="s">
        <v>0</v>
      </c>
      <c r="B16" s="204" t="s">
        <v>513</v>
      </c>
      <c r="C16" s="404" t="s">
        <v>2</v>
      </c>
      <c r="D16" s="405" t="s">
        <v>4</v>
      </c>
      <c r="E16" s="236" t="s">
        <v>5</v>
      </c>
      <c r="F16" s="235" t="s">
        <v>6</v>
      </c>
      <c r="G16" s="404" t="s">
        <v>3</v>
      </c>
    </row>
    <row r="17" spans="1:7" s="25" customFormat="1" ht="86.25" customHeight="1" x14ac:dyDescent="0.25">
      <c r="A17" s="466">
        <v>46051</v>
      </c>
      <c r="B17" s="326">
        <v>31913</v>
      </c>
      <c r="C17" s="237" t="s">
        <v>775</v>
      </c>
      <c r="D17" s="642" t="s">
        <v>522</v>
      </c>
      <c r="E17" s="468">
        <v>1934150</v>
      </c>
      <c r="F17" s="468">
        <v>1553738.09</v>
      </c>
      <c r="G17" s="237" t="s">
        <v>1015</v>
      </c>
    </row>
    <row r="18" spans="1:7" s="25" customFormat="1" ht="85.5" customHeight="1" x14ac:dyDescent="0.25">
      <c r="A18" s="466">
        <v>46051</v>
      </c>
      <c r="B18" s="326">
        <v>31913</v>
      </c>
      <c r="C18" s="237" t="s">
        <v>775</v>
      </c>
      <c r="D18" s="642" t="s">
        <v>521</v>
      </c>
      <c r="E18" s="468">
        <v>-380411.91</v>
      </c>
      <c r="F18" s="468">
        <v>0</v>
      </c>
      <c r="G18" s="237" t="s">
        <v>1015</v>
      </c>
    </row>
    <row r="19" spans="1:7" s="25" customFormat="1" ht="86.25" customHeight="1" x14ac:dyDescent="0.25">
      <c r="A19" s="466">
        <v>46051</v>
      </c>
      <c r="B19" s="326">
        <v>31914</v>
      </c>
      <c r="C19" s="237" t="s">
        <v>520</v>
      </c>
      <c r="D19" s="642" t="s">
        <v>521</v>
      </c>
      <c r="E19" s="468">
        <v>380411.91</v>
      </c>
      <c r="F19" s="468">
        <v>380411.91</v>
      </c>
      <c r="G19" s="237" t="s">
        <v>1016</v>
      </c>
    </row>
    <row r="20" spans="1:7" ht="41.25" customHeight="1" x14ac:dyDescent="0.25">
      <c r="A20" s="541" t="s">
        <v>526</v>
      </c>
      <c r="B20" s="542" t="s">
        <v>460</v>
      </c>
      <c r="C20" s="543" t="s">
        <v>507</v>
      </c>
      <c r="D20" s="643" t="s">
        <v>505</v>
      </c>
      <c r="E20" s="348">
        <v>175</v>
      </c>
      <c r="F20" s="348">
        <v>175</v>
      </c>
      <c r="G20" s="543" t="s">
        <v>1041</v>
      </c>
    </row>
    <row r="21" spans="1:7" ht="41.25" customHeight="1" thickBot="1" x14ac:dyDescent="0.3">
      <c r="C21" s="544" t="s">
        <v>529</v>
      </c>
      <c r="D21" s="545"/>
      <c r="E21" s="546">
        <f>SUM(E17:E20)</f>
        <v>1934325</v>
      </c>
      <c r="F21" s="547">
        <f>SUM(F17:F20)</f>
        <v>1934325</v>
      </c>
    </row>
    <row r="22" spans="1:7" ht="32.25" customHeight="1" thickTop="1" x14ac:dyDescent="0.2"/>
    <row r="23" spans="1:7" ht="32.25" customHeight="1" x14ac:dyDescent="0.2"/>
    <row r="24" spans="1:7" ht="32.25" customHeight="1" x14ac:dyDescent="0.25">
      <c r="A24" s="95"/>
      <c r="B24" s="95"/>
      <c r="C24" s="498" t="s">
        <v>7</v>
      </c>
      <c r="D24" s="402"/>
      <c r="F24" s="403"/>
      <c r="G24" s="494" t="s">
        <v>8</v>
      </c>
    </row>
    <row r="25" spans="1:7" ht="32.25" customHeight="1" x14ac:dyDescent="0.25">
      <c r="A25" s="95"/>
      <c r="B25" s="511"/>
      <c r="C25" s="499"/>
      <c r="D25" s="402"/>
      <c r="E25" s="382"/>
      <c r="F25" s="382"/>
      <c r="G25" s="494"/>
    </row>
    <row r="26" spans="1:7" ht="32.25" customHeight="1" x14ac:dyDescent="0.25">
      <c r="A26" s="95"/>
      <c r="B26" s="511"/>
      <c r="C26" s="499"/>
      <c r="D26" s="402"/>
      <c r="E26" s="382"/>
      <c r="F26" s="382"/>
      <c r="G26" s="494"/>
    </row>
    <row r="27" spans="1:7" ht="32.25" customHeight="1" x14ac:dyDescent="0.25">
      <c r="A27" s="511"/>
      <c r="B27" s="512"/>
      <c r="C27" s="498"/>
      <c r="D27" s="403"/>
      <c r="E27" s="18"/>
      <c r="F27" s="232"/>
      <c r="G27" s="233"/>
    </row>
    <row r="28" spans="1:7" ht="32.25" customHeight="1" thickBot="1" x14ac:dyDescent="0.3">
      <c r="A28" s="511"/>
      <c r="B28" s="95"/>
      <c r="C28" s="496" t="s">
        <v>329</v>
      </c>
      <c r="D28" s="380"/>
      <c r="E28" s="381"/>
      <c r="F28" s="379"/>
      <c r="G28" s="497" t="s">
        <v>442</v>
      </c>
    </row>
    <row r="29" spans="1:7" ht="32.25" customHeight="1" x14ac:dyDescent="0.25">
      <c r="A29" s="511"/>
      <c r="B29" s="95"/>
      <c r="C29" s="498" t="s">
        <v>330</v>
      </c>
      <c r="D29" s="116"/>
      <c r="E29" s="116"/>
      <c r="F29" s="116"/>
      <c r="G29" s="500" t="s">
        <v>428</v>
      </c>
    </row>
    <row r="30" spans="1:7" ht="32.25" customHeight="1" x14ac:dyDescent="0.2">
      <c r="B30" s="310"/>
      <c r="D30" s="116"/>
      <c r="E30" s="116"/>
      <c r="F30" s="116"/>
      <c r="G30" s="510"/>
    </row>
    <row r="31" spans="1:7" ht="32.25" customHeight="1" x14ac:dyDescent="0.2">
      <c r="B31" s="310"/>
      <c r="D31" s="116"/>
      <c r="E31" s="116"/>
      <c r="F31" s="116"/>
      <c r="G31" s="510"/>
    </row>
    <row r="32" spans="1:7" ht="32.25" customHeight="1" x14ac:dyDescent="0.2"/>
  </sheetData>
  <sortState xmlns:xlrd2="http://schemas.microsoft.com/office/spreadsheetml/2017/richdata2" ref="A17:G20">
    <sortCondition descending="1" ref="A16:A20"/>
  </sortState>
  <mergeCells count="8">
    <mergeCell ref="A6:G6"/>
    <mergeCell ref="A7:G7"/>
    <mergeCell ref="A9:G9"/>
    <mergeCell ref="A10:G10"/>
    <mergeCell ref="A13:G13"/>
    <mergeCell ref="A11:G11"/>
    <mergeCell ref="A12:G12"/>
    <mergeCell ref="A8:G8"/>
  </mergeCells>
  <phoneticPr fontId="56" type="noConversion"/>
  <pageMargins left="0.43307086614173229" right="0.39370078740157483" top="0.31496062992125984" bottom="0.27559055118110237" header="0.23622047244094491" footer="0.11811023622047245"/>
  <pageSetup scale="53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6600CC"/>
  </sheetPr>
  <dimension ref="A1:H193"/>
  <sheetViews>
    <sheetView topLeftCell="A178" zoomScale="65" zoomScaleNormal="65" zoomScalePageLayoutView="56" workbookViewId="0">
      <selection activeCell="E189" sqref="E189"/>
    </sheetView>
  </sheetViews>
  <sheetFormatPr baseColWidth="10" defaultColWidth="20.28515625" defaultRowHeight="36" customHeight="1" x14ac:dyDescent="0.2"/>
  <cols>
    <col min="1" max="1" width="18.140625" style="425" customWidth="1"/>
    <col min="2" max="2" width="29.28515625" style="425" customWidth="1"/>
    <col min="3" max="3" width="56.85546875" style="25" customWidth="1"/>
    <col min="4" max="4" width="21.140625" style="12" customWidth="1"/>
    <col min="5" max="5" width="21" style="22" customWidth="1"/>
    <col min="6" max="6" width="24" style="24" customWidth="1"/>
    <col min="7" max="7" width="81.5703125" style="521" customWidth="1"/>
    <col min="8" max="16384" width="20.28515625" style="25"/>
  </cols>
  <sheetData>
    <row r="1" spans="1:8" ht="24" customHeight="1" x14ac:dyDescent="0.2">
      <c r="A1" s="45"/>
      <c r="B1" s="45"/>
      <c r="C1" s="45"/>
      <c r="D1" s="16"/>
      <c r="E1" s="522"/>
      <c r="F1" s="23"/>
      <c r="G1" s="523"/>
    </row>
    <row r="2" spans="1:8" ht="24" customHeight="1" x14ac:dyDescent="0.2">
      <c r="A2" s="45"/>
      <c r="B2" s="21"/>
      <c r="C2" s="45"/>
      <c r="D2" s="16"/>
      <c r="E2" s="16"/>
      <c r="F2" s="23"/>
      <c r="G2" s="523"/>
    </row>
    <row r="3" spans="1:8" ht="24" customHeight="1" x14ac:dyDescent="0.2">
      <c r="A3" s="45"/>
      <c r="B3" s="21"/>
      <c r="C3" s="45"/>
      <c r="D3" s="16"/>
      <c r="E3" s="16"/>
      <c r="F3" s="23"/>
      <c r="G3" s="523"/>
    </row>
    <row r="4" spans="1:8" ht="24" customHeight="1" x14ac:dyDescent="0.25">
      <c r="A4" s="712" t="s">
        <v>9</v>
      </c>
      <c r="B4" s="712"/>
      <c r="C4" s="712"/>
      <c r="D4" s="712"/>
      <c r="E4" s="712"/>
      <c r="F4" s="712"/>
      <c r="G4" s="712"/>
    </row>
    <row r="5" spans="1:8" ht="24" customHeight="1" x14ac:dyDescent="0.2">
      <c r="A5" s="713" t="s">
        <v>10</v>
      </c>
      <c r="B5" s="713"/>
      <c r="C5" s="713"/>
      <c r="D5" s="713"/>
      <c r="E5" s="713"/>
      <c r="F5" s="713"/>
      <c r="G5" s="713"/>
    </row>
    <row r="6" spans="1:8" ht="24" customHeight="1" x14ac:dyDescent="0.25">
      <c r="A6" s="712" t="s">
        <v>11</v>
      </c>
      <c r="B6" s="712"/>
      <c r="C6" s="712"/>
      <c r="D6" s="712"/>
      <c r="E6" s="712"/>
      <c r="F6" s="712"/>
      <c r="G6" s="712"/>
    </row>
    <row r="7" spans="1:8" ht="24" customHeight="1" x14ac:dyDescent="0.2">
      <c r="A7" s="713" t="s">
        <v>12</v>
      </c>
      <c r="B7" s="713"/>
      <c r="C7" s="713"/>
      <c r="D7" s="713"/>
      <c r="E7" s="713"/>
      <c r="F7" s="713"/>
      <c r="G7" s="713"/>
    </row>
    <row r="8" spans="1:8" ht="24" customHeight="1" x14ac:dyDescent="0.25">
      <c r="A8" s="712" t="s">
        <v>399</v>
      </c>
      <c r="B8" s="712"/>
      <c r="C8" s="712"/>
      <c r="D8" s="712"/>
      <c r="E8" s="712"/>
      <c r="F8" s="712"/>
      <c r="G8" s="712"/>
    </row>
    <row r="9" spans="1:8" ht="24" customHeight="1" x14ac:dyDescent="0.25">
      <c r="A9" s="712" t="s">
        <v>411</v>
      </c>
      <c r="B9" s="712"/>
      <c r="C9" s="712"/>
      <c r="D9" s="712"/>
      <c r="E9" s="712"/>
      <c r="F9" s="712"/>
      <c r="G9" s="712"/>
    </row>
    <row r="10" spans="1:8" ht="24" customHeight="1" x14ac:dyDescent="0.2">
      <c r="A10" s="713" t="s">
        <v>1080</v>
      </c>
      <c r="B10" s="713"/>
      <c r="C10" s="713"/>
      <c r="D10" s="713"/>
      <c r="E10" s="713"/>
      <c r="F10" s="713"/>
      <c r="G10" s="713"/>
    </row>
    <row r="11" spans="1:8" ht="24" customHeight="1" x14ac:dyDescent="0.2">
      <c r="A11" s="25"/>
      <c r="D11" s="485"/>
      <c r="E11" s="485"/>
      <c r="F11" s="485"/>
      <c r="G11" s="25"/>
    </row>
    <row r="12" spans="1:8" ht="24" customHeight="1" x14ac:dyDescent="0.2">
      <c r="A12" s="524"/>
      <c r="B12" s="524"/>
      <c r="C12" s="525"/>
      <c r="D12" s="423"/>
      <c r="F12" s="34"/>
      <c r="G12" s="526"/>
    </row>
    <row r="13" spans="1:8" s="41" customFormat="1" ht="36" customHeight="1" x14ac:dyDescent="0.25">
      <c r="A13" s="527" t="s">
        <v>389</v>
      </c>
      <c r="B13" s="528" t="s">
        <v>45</v>
      </c>
      <c r="C13" s="462" t="s">
        <v>451</v>
      </c>
      <c r="D13" s="463" t="s">
        <v>397</v>
      </c>
      <c r="E13" s="463" t="s">
        <v>388</v>
      </c>
      <c r="F13" s="463" t="s">
        <v>398</v>
      </c>
      <c r="G13" s="465" t="s">
        <v>3</v>
      </c>
      <c r="H13" s="25"/>
    </row>
    <row r="14" spans="1:8" ht="36" customHeight="1" x14ac:dyDescent="0.25">
      <c r="A14" s="383" t="s">
        <v>0</v>
      </c>
      <c r="B14" s="505"/>
      <c r="C14" s="384" t="s">
        <v>798</v>
      </c>
      <c r="D14" s="595" t="s">
        <v>397</v>
      </c>
      <c r="E14" s="596" t="s">
        <v>388</v>
      </c>
      <c r="F14" s="597">
        <v>1531292.37</v>
      </c>
      <c r="G14" s="384" t="s">
        <v>799</v>
      </c>
    </row>
    <row r="15" spans="1:8" ht="36" customHeight="1" x14ac:dyDescent="0.2">
      <c r="A15" s="337">
        <v>46024</v>
      </c>
      <c r="B15" s="576" t="s">
        <v>800</v>
      </c>
      <c r="C15" s="237" t="s">
        <v>801</v>
      </c>
      <c r="D15" s="612">
        <v>2500</v>
      </c>
      <c r="E15" s="632">
        <v>0</v>
      </c>
      <c r="F15" s="567">
        <f>+F14+D15-E15</f>
        <v>1533792.37</v>
      </c>
      <c r="G15" s="237" t="s">
        <v>802</v>
      </c>
    </row>
    <row r="16" spans="1:8" ht="31.5" customHeight="1" x14ac:dyDescent="0.2">
      <c r="A16" s="337">
        <v>46024</v>
      </c>
      <c r="B16" s="576" t="s">
        <v>803</v>
      </c>
      <c r="C16" s="237" t="s">
        <v>801</v>
      </c>
      <c r="D16" s="612">
        <v>1000</v>
      </c>
      <c r="E16" s="632">
        <v>0</v>
      </c>
      <c r="F16" s="567">
        <f t="shared" ref="F16:F79" si="0">+F15+D16-E16</f>
        <v>1534792.37</v>
      </c>
      <c r="G16" s="237" t="s">
        <v>802</v>
      </c>
    </row>
    <row r="17" spans="1:7" ht="39.75" customHeight="1" x14ac:dyDescent="0.2">
      <c r="A17" s="337">
        <v>46024</v>
      </c>
      <c r="B17" s="576" t="s">
        <v>804</v>
      </c>
      <c r="C17" s="237" t="s">
        <v>805</v>
      </c>
      <c r="D17" s="612">
        <v>500</v>
      </c>
      <c r="E17" s="632">
        <v>0</v>
      </c>
      <c r="F17" s="567">
        <f t="shared" si="0"/>
        <v>1535292.37</v>
      </c>
      <c r="G17" s="237" t="s">
        <v>806</v>
      </c>
    </row>
    <row r="18" spans="1:7" ht="39.75" customHeight="1" x14ac:dyDescent="0.2">
      <c r="A18" s="337">
        <v>46024</v>
      </c>
      <c r="B18" s="576" t="s">
        <v>807</v>
      </c>
      <c r="C18" s="237" t="s">
        <v>808</v>
      </c>
      <c r="D18" s="612">
        <v>4500</v>
      </c>
      <c r="E18" s="632">
        <v>0</v>
      </c>
      <c r="F18" s="567">
        <f t="shared" si="0"/>
        <v>1539792.37</v>
      </c>
      <c r="G18" s="237" t="s">
        <v>809</v>
      </c>
    </row>
    <row r="19" spans="1:7" ht="39.75" customHeight="1" x14ac:dyDescent="0.2">
      <c r="A19" s="337">
        <v>46024</v>
      </c>
      <c r="B19" s="576" t="s">
        <v>810</v>
      </c>
      <c r="C19" s="237" t="s">
        <v>808</v>
      </c>
      <c r="D19" s="612">
        <v>11400</v>
      </c>
      <c r="E19" s="632">
        <v>0</v>
      </c>
      <c r="F19" s="567">
        <f t="shared" si="0"/>
        <v>1551192.37</v>
      </c>
      <c r="G19" s="237" t="s">
        <v>809</v>
      </c>
    </row>
    <row r="20" spans="1:7" ht="39.75" customHeight="1" x14ac:dyDescent="0.2">
      <c r="A20" s="337">
        <v>46024</v>
      </c>
      <c r="B20" s="576" t="s">
        <v>811</v>
      </c>
      <c r="C20" s="237" t="s">
        <v>808</v>
      </c>
      <c r="D20" s="612">
        <v>24800</v>
      </c>
      <c r="E20" s="632">
        <v>0</v>
      </c>
      <c r="F20" s="567">
        <f t="shared" si="0"/>
        <v>1575992.37</v>
      </c>
      <c r="G20" s="237" t="s">
        <v>809</v>
      </c>
    </row>
    <row r="21" spans="1:7" ht="36" customHeight="1" x14ac:dyDescent="0.2">
      <c r="A21" s="337">
        <v>46024</v>
      </c>
      <c r="B21" s="576" t="s">
        <v>812</v>
      </c>
      <c r="C21" s="237" t="s">
        <v>613</v>
      </c>
      <c r="D21" s="612">
        <v>3400</v>
      </c>
      <c r="E21" s="632">
        <v>0</v>
      </c>
      <c r="F21" s="567">
        <f t="shared" si="0"/>
        <v>1579392.37</v>
      </c>
      <c r="G21" s="237" t="s">
        <v>613</v>
      </c>
    </row>
    <row r="22" spans="1:7" ht="36" customHeight="1" x14ac:dyDescent="0.2">
      <c r="A22" s="337">
        <v>46024</v>
      </c>
      <c r="B22" s="576" t="s">
        <v>813</v>
      </c>
      <c r="C22" s="237" t="s">
        <v>660</v>
      </c>
      <c r="D22" s="612">
        <v>500</v>
      </c>
      <c r="E22" s="632">
        <v>0</v>
      </c>
      <c r="F22" s="567">
        <f t="shared" si="0"/>
        <v>1579892.37</v>
      </c>
      <c r="G22" s="237" t="s">
        <v>814</v>
      </c>
    </row>
    <row r="23" spans="1:7" ht="38.25" customHeight="1" x14ac:dyDescent="0.2">
      <c r="A23" s="337">
        <v>46024</v>
      </c>
      <c r="B23" s="576" t="s">
        <v>815</v>
      </c>
      <c r="C23" s="237" t="s">
        <v>805</v>
      </c>
      <c r="D23" s="612">
        <v>6300</v>
      </c>
      <c r="E23" s="632">
        <v>0</v>
      </c>
      <c r="F23" s="567">
        <f t="shared" si="0"/>
        <v>1586192.37</v>
      </c>
      <c r="G23" s="237" t="s">
        <v>806</v>
      </c>
    </row>
    <row r="24" spans="1:7" ht="34.5" customHeight="1" x14ac:dyDescent="0.2">
      <c r="A24" s="337">
        <v>46028</v>
      </c>
      <c r="B24" s="576" t="s">
        <v>816</v>
      </c>
      <c r="C24" s="237" t="s">
        <v>817</v>
      </c>
      <c r="D24" s="612">
        <v>1285</v>
      </c>
      <c r="E24" s="632">
        <v>0</v>
      </c>
      <c r="F24" s="567">
        <f t="shared" si="0"/>
        <v>1587477.37</v>
      </c>
      <c r="G24" s="237" t="s">
        <v>818</v>
      </c>
    </row>
    <row r="25" spans="1:7" ht="34.5" customHeight="1" x14ac:dyDescent="0.2">
      <c r="A25" s="337">
        <v>46028</v>
      </c>
      <c r="B25" s="576" t="s">
        <v>819</v>
      </c>
      <c r="C25" s="237" t="s">
        <v>613</v>
      </c>
      <c r="D25" s="612">
        <v>765</v>
      </c>
      <c r="E25" s="632">
        <v>0</v>
      </c>
      <c r="F25" s="567">
        <f t="shared" si="0"/>
        <v>1588242.37</v>
      </c>
      <c r="G25" s="237" t="s">
        <v>613</v>
      </c>
    </row>
    <row r="26" spans="1:7" ht="42.75" customHeight="1" x14ac:dyDescent="0.2">
      <c r="A26" s="337">
        <v>46028</v>
      </c>
      <c r="B26" s="576" t="s">
        <v>820</v>
      </c>
      <c r="C26" s="237" t="s">
        <v>805</v>
      </c>
      <c r="D26" s="612">
        <v>4400</v>
      </c>
      <c r="E26" s="632">
        <v>0</v>
      </c>
      <c r="F26" s="567">
        <f t="shared" si="0"/>
        <v>1592642.37</v>
      </c>
      <c r="G26" s="237" t="s">
        <v>806</v>
      </c>
    </row>
    <row r="27" spans="1:7" ht="38.25" customHeight="1" x14ac:dyDescent="0.2">
      <c r="A27" s="337">
        <v>46028</v>
      </c>
      <c r="B27" s="576" t="s">
        <v>821</v>
      </c>
      <c r="C27" s="237" t="s">
        <v>805</v>
      </c>
      <c r="D27" s="612">
        <v>27100</v>
      </c>
      <c r="E27" s="632">
        <v>0</v>
      </c>
      <c r="F27" s="567">
        <f t="shared" si="0"/>
        <v>1619742.37</v>
      </c>
      <c r="G27" s="237" t="s">
        <v>806</v>
      </c>
    </row>
    <row r="28" spans="1:7" ht="38.25" customHeight="1" x14ac:dyDescent="0.2">
      <c r="A28" s="337">
        <v>46028</v>
      </c>
      <c r="B28" s="576" t="s">
        <v>822</v>
      </c>
      <c r="C28" s="237" t="s">
        <v>660</v>
      </c>
      <c r="D28" s="612">
        <v>1500</v>
      </c>
      <c r="E28" s="632">
        <v>0</v>
      </c>
      <c r="F28" s="567">
        <f t="shared" si="0"/>
        <v>1621242.37</v>
      </c>
      <c r="G28" s="237" t="s">
        <v>823</v>
      </c>
    </row>
    <row r="29" spans="1:7" ht="38.25" customHeight="1" x14ac:dyDescent="0.2">
      <c r="A29" s="337">
        <v>46029</v>
      </c>
      <c r="B29" s="576" t="s">
        <v>824</v>
      </c>
      <c r="C29" s="237" t="s">
        <v>808</v>
      </c>
      <c r="D29" s="612">
        <v>34700</v>
      </c>
      <c r="E29" s="632">
        <v>0</v>
      </c>
      <c r="F29" s="567">
        <f t="shared" si="0"/>
        <v>1655942.37</v>
      </c>
      <c r="G29" s="237" t="s">
        <v>809</v>
      </c>
    </row>
    <row r="30" spans="1:7" ht="42" customHeight="1" x14ac:dyDescent="0.2">
      <c r="A30" s="337">
        <v>46029</v>
      </c>
      <c r="B30" s="576" t="s">
        <v>825</v>
      </c>
      <c r="C30" s="237" t="s">
        <v>805</v>
      </c>
      <c r="D30" s="612">
        <v>3800</v>
      </c>
      <c r="E30" s="632">
        <v>0</v>
      </c>
      <c r="F30" s="567">
        <f t="shared" si="0"/>
        <v>1659742.37</v>
      </c>
      <c r="G30" s="237" t="s">
        <v>806</v>
      </c>
    </row>
    <row r="31" spans="1:7" ht="38.25" customHeight="1" x14ac:dyDescent="0.2">
      <c r="A31" s="337">
        <v>46029</v>
      </c>
      <c r="B31" s="576" t="s">
        <v>803</v>
      </c>
      <c r="C31" s="237" t="s">
        <v>801</v>
      </c>
      <c r="D31" s="612">
        <v>8400</v>
      </c>
      <c r="E31" s="632">
        <v>0</v>
      </c>
      <c r="F31" s="567">
        <f t="shared" si="0"/>
        <v>1668142.37</v>
      </c>
      <c r="G31" s="237" t="s">
        <v>802</v>
      </c>
    </row>
    <row r="32" spans="1:7" ht="38.25" customHeight="1" x14ac:dyDescent="0.2">
      <c r="A32" s="337">
        <v>46029</v>
      </c>
      <c r="B32" s="576" t="s">
        <v>826</v>
      </c>
      <c r="C32" s="237" t="s">
        <v>660</v>
      </c>
      <c r="D32" s="612">
        <v>400</v>
      </c>
      <c r="E32" s="632">
        <v>0</v>
      </c>
      <c r="F32" s="567">
        <f t="shared" si="0"/>
        <v>1668542.37</v>
      </c>
      <c r="G32" s="237" t="s">
        <v>827</v>
      </c>
    </row>
    <row r="33" spans="1:7" ht="38.25" customHeight="1" x14ac:dyDescent="0.2">
      <c r="A33" s="337">
        <v>46029</v>
      </c>
      <c r="B33" s="576" t="s">
        <v>828</v>
      </c>
      <c r="C33" s="237" t="s">
        <v>801</v>
      </c>
      <c r="D33" s="612">
        <v>12000</v>
      </c>
      <c r="E33" s="632">
        <v>0</v>
      </c>
      <c r="F33" s="567">
        <f t="shared" si="0"/>
        <v>1680542.37</v>
      </c>
      <c r="G33" s="237" t="s">
        <v>802</v>
      </c>
    </row>
    <row r="34" spans="1:7" ht="38.25" customHeight="1" x14ac:dyDescent="0.2">
      <c r="A34" s="337">
        <v>46029</v>
      </c>
      <c r="B34" s="576" t="s">
        <v>800</v>
      </c>
      <c r="C34" s="237" t="s">
        <v>801</v>
      </c>
      <c r="D34" s="612">
        <v>6000</v>
      </c>
      <c r="E34" s="632">
        <v>0</v>
      </c>
      <c r="F34" s="567">
        <f t="shared" si="0"/>
        <v>1686542.37</v>
      </c>
      <c r="G34" s="237" t="s">
        <v>802</v>
      </c>
    </row>
    <row r="35" spans="1:7" ht="38.25" customHeight="1" x14ac:dyDescent="0.2">
      <c r="A35" s="337">
        <v>46029</v>
      </c>
      <c r="B35" s="576" t="s">
        <v>803</v>
      </c>
      <c r="C35" s="237" t="s">
        <v>801</v>
      </c>
      <c r="D35" s="612">
        <v>3000</v>
      </c>
      <c r="E35" s="632">
        <v>0</v>
      </c>
      <c r="F35" s="567">
        <f t="shared" si="0"/>
        <v>1689542.37</v>
      </c>
      <c r="G35" s="237" t="s">
        <v>802</v>
      </c>
    </row>
    <row r="36" spans="1:7" ht="39" customHeight="1" x14ac:dyDescent="0.2">
      <c r="A36" s="337">
        <v>46029</v>
      </c>
      <c r="B36" s="576" t="s">
        <v>829</v>
      </c>
      <c r="C36" s="237" t="s">
        <v>830</v>
      </c>
      <c r="D36" s="612">
        <v>1400</v>
      </c>
      <c r="E36" s="632">
        <v>0</v>
      </c>
      <c r="F36" s="567">
        <f t="shared" si="0"/>
        <v>1690942.37</v>
      </c>
      <c r="G36" s="237" t="s">
        <v>831</v>
      </c>
    </row>
    <row r="37" spans="1:7" ht="39" customHeight="1" x14ac:dyDescent="0.2">
      <c r="A37" s="337">
        <v>46029</v>
      </c>
      <c r="B37" s="576" t="s">
        <v>832</v>
      </c>
      <c r="C37" s="237" t="s">
        <v>808</v>
      </c>
      <c r="D37" s="612">
        <v>2500</v>
      </c>
      <c r="E37" s="632">
        <v>0</v>
      </c>
      <c r="F37" s="567">
        <f t="shared" si="0"/>
        <v>1693442.37</v>
      </c>
      <c r="G37" s="237" t="s">
        <v>809</v>
      </c>
    </row>
    <row r="38" spans="1:7" ht="39" customHeight="1" x14ac:dyDescent="0.2">
      <c r="A38" s="337">
        <v>46029</v>
      </c>
      <c r="B38" s="576" t="s">
        <v>833</v>
      </c>
      <c r="C38" s="237" t="s">
        <v>808</v>
      </c>
      <c r="D38" s="612">
        <v>500</v>
      </c>
      <c r="E38" s="632">
        <v>0</v>
      </c>
      <c r="F38" s="567">
        <f t="shared" si="0"/>
        <v>1693942.37</v>
      </c>
      <c r="G38" s="237" t="s">
        <v>809</v>
      </c>
    </row>
    <row r="39" spans="1:7" ht="39" customHeight="1" x14ac:dyDescent="0.2">
      <c r="A39" s="337">
        <v>46029</v>
      </c>
      <c r="B39" s="576" t="s">
        <v>834</v>
      </c>
      <c r="C39" s="237" t="s">
        <v>808</v>
      </c>
      <c r="D39" s="612">
        <v>17700</v>
      </c>
      <c r="E39" s="632">
        <v>0</v>
      </c>
      <c r="F39" s="567">
        <f t="shared" si="0"/>
        <v>1711642.37</v>
      </c>
      <c r="G39" s="237" t="s">
        <v>809</v>
      </c>
    </row>
    <row r="40" spans="1:7" ht="38.25" customHeight="1" x14ac:dyDescent="0.2">
      <c r="A40" s="337">
        <v>46029</v>
      </c>
      <c r="B40" s="576" t="s">
        <v>835</v>
      </c>
      <c r="C40" s="237" t="s">
        <v>808</v>
      </c>
      <c r="D40" s="612">
        <v>27400</v>
      </c>
      <c r="E40" s="632">
        <v>0</v>
      </c>
      <c r="F40" s="567">
        <f t="shared" si="0"/>
        <v>1739042.37</v>
      </c>
      <c r="G40" s="237" t="s">
        <v>809</v>
      </c>
    </row>
    <row r="41" spans="1:7" ht="31.5" customHeight="1" x14ac:dyDescent="0.2">
      <c r="A41" s="337">
        <v>46029</v>
      </c>
      <c r="B41" s="576" t="s">
        <v>836</v>
      </c>
      <c r="C41" s="237" t="s">
        <v>837</v>
      </c>
      <c r="D41" s="612">
        <v>10000</v>
      </c>
      <c r="E41" s="632">
        <v>0</v>
      </c>
      <c r="F41" s="567">
        <f t="shared" si="0"/>
        <v>1749042.37</v>
      </c>
      <c r="G41" s="237" t="s">
        <v>838</v>
      </c>
    </row>
    <row r="42" spans="1:7" ht="31.5" customHeight="1" x14ac:dyDescent="0.2">
      <c r="A42" s="337">
        <v>46030</v>
      </c>
      <c r="B42" s="576" t="s">
        <v>839</v>
      </c>
      <c r="C42" s="237" t="s">
        <v>840</v>
      </c>
      <c r="D42" s="612">
        <v>1165</v>
      </c>
      <c r="E42" s="632">
        <v>0</v>
      </c>
      <c r="F42" s="567">
        <f t="shared" si="0"/>
        <v>1750207.37</v>
      </c>
      <c r="G42" s="237" t="s">
        <v>840</v>
      </c>
    </row>
    <row r="43" spans="1:7" ht="31.5" customHeight="1" x14ac:dyDescent="0.2">
      <c r="A43" s="337">
        <v>46030</v>
      </c>
      <c r="B43" s="576" t="s">
        <v>841</v>
      </c>
      <c r="C43" s="237" t="s">
        <v>842</v>
      </c>
      <c r="D43" s="612">
        <v>4400</v>
      </c>
      <c r="E43" s="632">
        <v>0</v>
      </c>
      <c r="F43" s="567">
        <f t="shared" si="0"/>
        <v>1754607.37</v>
      </c>
      <c r="G43" s="237" t="s">
        <v>843</v>
      </c>
    </row>
    <row r="44" spans="1:7" ht="38.25" customHeight="1" x14ac:dyDescent="0.2">
      <c r="A44" s="337">
        <v>46030</v>
      </c>
      <c r="B44" s="576" t="s">
        <v>844</v>
      </c>
      <c r="C44" s="237" t="s">
        <v>805</v>
      </c>
      <c r="D44" s="612">
        <v>11500</v>
      </c>
      <c r="E44" s="632">
        <v>0</v>
      </c>
      <c r="F44" s="567">
        <f t="shared" si="0"/>
        <v>1766107.37</v>
      </c>
      <c r="G44" s="237" t="s">
        <v>806</v>
      </c>
    </row>
    <row r="45" spans="1:7" ht="30" customHeight="1" x14ac:dyDescent="0.2">
      <c r="A45" s="337">
        <v>46030</v>
      </c>
      <c r="B45" s="576" t="s">
        <v>803</v>
      </c>
      <c r="C45" s="237" t="s">
        <v>801</v>
      </c>
      <c r="D45" s="612">
        <v>4900</v>
      </c>
      <c r="E45" s="632">
        <v>0</v>
      </c>
      <c r="F45" s="567">
        <f t="shared" si="0"/>
        <v>1771007.37</v>
      </c>
      <c r="G45" s="237" t="s">
        <v>802</v>
      </c>
    </row>
    <row r="46" spans="1:7" ht="30" customHeight="1" x14ac:dyDescent="0.2">
      <c r="A46" s="337">
        <v>46030</v>
      </c>
      <c r="B46" s="576" t="s">
        <v>845</v>
      </c>
      <c r="C46" s="237" t="s">
        <v>660</v>
      </c>
      <c r="D46" s="612">
        <v>600</v>
      </c>
      <c r="E46" s="632">
        <v>0</v>
      </c>
      <c r="F46" s="567">
        <f t="shared" si="0"/>
        <v>1771607.37</v>
      </c>
      <c r="G46" s="237" t="s">
        <v>846</v>
      </c>
    </row>
    <row r="47" spans="1:7" ht="38.25" customHeight="1" x14ac:dyDescent="0.2">
      <c r="A47" s="337">
        <v>46031</v>
      </c>
      <c r="B47" s="576" t="s">
        <v>847</v>
      </c>
      <c r="C47" s="237" t="s">
        <v>805</v>
      </c>
      <c r="D47" s="612">
        <v>21100</v>
      </c>
      <c r="E47" s="632">
        <v>0</v>
      </c>
      <c r="F47" s="567">
        <f t="shared" si="0"/>
        <v>1792707.37</v>
      </c>
      <c r="G47" s="237" t="s">
        <v>806</v>
      </c>
    </row>
    <row r="48" spans="1:7" ht="38.25" customHeight="1" x14ac:dyDescent="0.2">
      <c r="A48" s="337">
        <v>46031</v>
      </c>
      <c r="B48" s="576" t="s">
        <v>848</v>
      </c>
      <c r="C48" s="237" t="s">
        <v>830</v>
      </c>
      <c r="D48" s="612">
        <v>1400</v>
      </c>
      <c r="E48" s="632">
        <v>0</v>
      </c>
      <c r="F48" s="567">
        <f t="shared" si="0"/>
        <v>1794107.37</v>
      </c>
      <c r="G48" s="237" t="s">
        <v>831</v>
      </c>
    </row>
    <row r="49" spans="1:7" ht="38.25" customHeight="1" x14ac:dyDescent="0.2">
      <c r="A49" s="337">
        <v>46031</v>
      </c>
      <c r="B49" s="576" t="s">
        <v>849</v>
      </c>
      <c r="C49" s="237" t="s">
        <v>613</v>
      </c>
      <c r="D49" s="612">
        <v>26000</v>
      </c>
      <c r="E49" s="632">
        <v>0</v>
      </c>
      <c r="F49" s="567">
        <f t="shared" si="0"/>
        <v>1820107.37</v>
      </c>
      <c r="G49" s="237" t="s">
        <v>613</v>
      </c>
    </row>
    <row r="50" spans="1:7" ht="38.25" customHeight="1" x14ac:dyDescent="0.2">
      <c r="A50" s="337">
        <v>46031</v>
      </c>
      <c r="B50" s="576" t="s">
        <v>803</v>
      </c>
      <c r="C50" s="237" t="s">
        <v>801</v>
      </c>
      <c r="D50" s="612">
        <v>13800</v>
      </c>
      <c r="E50" s="632">
        <v>0</v>
      </c>
      <c r="F50" s="567">
        <f t="shared" si="0"/>
        <v>1833907.37</v>
      </c>
      <c r="G50" s="237" t="s">
        <v>802</v>
      </c>
    </row>
    <row r="51" spans="1:7" ht="38.25" customHeight="1" x14ac:dyDescent="0.2">
      <c r="A51" s="337">
        <v>46031</v>
      </c>
      <c r="B51" s="576" t="s">
        <v>850</v>
      </c>
      <c r="C51" s="237" t="s">
        <v>808</v>
      </c>
      <c r="D51" s="612">
        <v>44000</v>
      </c>
      <c r="E51" s="632">
        <v>0</v>
      </c>
      <c r="F51" s="567">
        <f t="shared" si="0"/>
        <v>1877907.37</v>
      </c>
      <c r="G51" s="237" t="s">
        <v>809</v>
      </c>
    </row>
    <row r="52" spans="1:7" ht="38.25" customHeight="1" x14ac:dyDescent="0.2">
      <c r="A52" s="337">
        <v>46031</v>
      </c>
      <c r="B52" s="576" t="s">
        <v>851</v>
      </c>
      <c r="C52" s="237" t="s">
        <v>852</v>
      </c>
      <c r="D52" s="612">
        <v>100000</v>
      </c>
      <c r="E52" s="632">
        <v>0</v>
      </c>
      <c r="F52" s="567">
        <f t="shared" si="0"/>
        <v>1977907.37</v>
      </c>
      <c r="G52" s="237" t="s">
        <v>853</v>
      </c>
    </row>
    <row r="53" spans="1:7" ht="38.25" customHeight="1" x14ac:dyDescent="0.2">
      <c r="A53" s="337">
        <v>46034</v>
      </c>
      <c r="B53" s="576" t="s">
        <v>800</v>
      </c>
      <c r="C53" s="237" t="s">
        <v>801</v>
      </c>
      <c r="D53" s="612">
        <v>7900</v>
      </c>
      <c r="E53" s="632">
        <v>0</v>
      </c>
      <c r="F53" s="567">
        <f t="shared" si="0"/>
        <v>1985807.37</v>
      </c>
      <c r="G53" s="237" t="s">
        <v>802</v>
      </c>
    </row>
    <row r="54" spans="1:7" ht="38.25" customHeight="1" x14ac:dyDescent="0.2">
      <c r="A54" s="337">
        <v>46034</v>
      </c>
      <c r="B54" s="576" t="s">
        <v>803</v>
      </c>
      <c r="C54" s="237" t="s">
        <v>801</v>
      </c>
      <c r="D54" s="612">
        <v>1000</v>
      </c>
      <c r="E54" s="632">
        <v>0</v>
      </c>
      <c r="F54" s="567">
        <f t="shared" si="0"/>
        <v>1986807.37</v>
      </c>
      <c r="G54" s="237" t="s">
        <v>802</v>
      </c>
    </row>
    <row r="55" spans="1:7" ht="49.5" customHeight="1" x14ac:dyDescent="0.2">
      <c r="A55" s="337">
        <v>46034</v>
      </c>
      <c r="B55" s="576" t="s">
        <v>854</v>
      </c>
      <c r="C55" s="237" t="s">
        <v>855</v>
      </c>
      <c r="D55" s="612">
        <v>119400</v>
      </c>
      <c r="E55" s="632">
        <v>0</v>
      </c>
      <c r="F55" s="567">
        <f t="shared" si="0"/>
        <v>2106207.37</v>
      </c>
      <c r="G55" s="237" t="s">
        <v>856</v>
      </c>
    </row>
    <row r="56" spans="1:7" ht="38.25" customHeight="1" x14ac:dyDescent="0.2">
      <c r="A56" s="337">
        <v>46034</v>
      </c>
      <c r="B56" s="576" t="s">
        <v>857</v>
      </c>
      <c r="C56" s="237" t="s">
        <v>805</v>
      </c>
      <c r="D56" s="612">
        <v>15900</v>
      </c>
      <c r="E56" s="632">
        <v>0</v>
      </c>
      <c r="F56" s="567">
        <f t="shared" si="0"/>
        <v>2122107.37</v>
      </c>
      <c r="G56" s="237" t="s">
        <v>806</v>
      </c>
    </row>
    <row r="57" spans="1:7" ht="38.25" customHeight="1" x14ac:dyDescent="0.2">
      <c r="A57" s="337">
        <v>46034</v>
      </c>
      <c r="B57" s="576" t="s">
        <v>858</v>
      </c>
      <c r="C57" s="237" t="s">
        <v>830</v>
      </c>
      <c r="D57" s="612">
        <v>1400</v>
      </c>
      <c r="E57" s="632">
        <v>0</v>
      </c>
      <c r="F57" s="567">
        <f t="shared" si="0"/>
        <v>2123507.37</v>
      </c>
      <c r="G57" s="237" t="s">
        <v>831</v>
      </c>
    </row>
    <row r="58" spans="1:7" ht="38.25" customHeight="1" x14ac:dyDescent="0.2">
      <c r="A58" s="337">
        <v>46034</v>
      </c>
      <c r="B58" s="576" t="s">
        <v>859</v>
      </c>
      <c r="C58" s="237" t="s">
        <v>660</v>
      </c>
      <c r="D58" s="612">
        <v>500</v>
      </c>
      <c r="E58" s="632">
        <v>0</v>
      </c>
      <c r="F58" s="567">
        <f t="shared" si="0"/>
        <v>2124007.37</v>
      </c>
      <c r="G58" s="237" t="s">
        <v>860</v>
      </c>
    </row>
    <row r="59" spans="1:7" ht="38.25" customHeight="1" x14ac:dyDescent="0.2">
      <c r="A59" s="337">
        <v>46034</v>
      </c>
      <c r="B59" s="576" t="s">
        <v>861</v>
      </c>
      <c r="C59" s="237" t="s">
        <v>613</v>
      </c>
      <c r="D59" s="612">
        <v>1000</v>
      </c>
      <c r="E59" s="632">
        <v>0</v>
      </c>
      <c r="F59" s="567">
        <f t="shared" si="0"/>
        <v>2125007.37</v>
      </c>
      <c r="G59" s="237" t="s">
        <v>613</v>
      </c>
    </row>
    <row r="60" spans="1:7" ht="38.25" customHeight="1" x14ac:dyDescent="0.2">
      <c r="A60" s="337">
        <v>46034</v>
      </c>
      <c r="B60" s="576" t="s">
        <v>862</v>
      </c>
      <c r="C60" s="237" t="s">
        <v>660</v>
      </c>
      <c r="D60" s="612">
        <v>500</v>
      </c>
      <c r="E60" s="632">
        <v>0</v>
      </c>
      <c r="F60" s="567">
        <f t="shared" si="0"/>
        <v>2125507.37</v>
      </c>
      <c r="G60" s="237" t="s">
        <v>863</v>
      </c>
    </row>
    <row r="61" spans="1:7" ht="38.25" customHeight="1" x14ac:dyDescent="0.2">
      <c r="A61" s="337">
        <v>46034</v>
      </c>
      <c r="B61" s="576" t="s">
        <v>864</v>
      </c>
      <c r="C61" s="237" t="s">
        <v>865</v>
      </c>
      <c r="D61" s="612">
        <v>90000</v>
      </c>
      <c r="E61" s="632">
        <v>0</v>
      </c>
      <c r="F61" s="567">
        <f t="shared" si="0"/>
        <v>2215507.37</v>
      </c>
      <c r="G61" s="237" t="s">
        <v>866</v>
      </c>
    </row>
    <row r="62" spans="1:7" ht="38.25" customHeight="1" x14ac:dyDescent="0.2">
      <c r="A62" s="337">
        <v>46034</v>
      </c>
      <c r="B62" s="576" t="s">
        <v>867</v>
      </c>
      <c r="C62" s="237" t="s">
        <v>808</v>
      </c>
      <c r="D62" s="612">
        <v>38300</v>
      </c>
      <c r="E62" s="632">
        <v>0</v>
      </c>
      <c r="F62" s="567">
        <f t="shared" si="0"/>
        <v>2253807.37</v>
      </c>
      <c r="G62" s="237" t="s">
        <v>809</v>
      </c>
    </row>
    <row r="63" spans="1:7" ht="38.25" customHeight="1" x14ac:dyDescent="0.2">
      <c r="A63" s="337">
        <v>46034</v>
      </c>
      <c r="B63" s="576" t="s">
        <v>868</v>
      </c>
      <c r="C63" s="237" t="s">
        <v>869</v>
      </c>
      <c r="D63" s="612">
        <v>7200</v>
      </c>
      <c r="E63" s="632">
        <v>0</v>
      </c>
      <c r="F63" s="567">
        <f t="shared" si="0"/>
        <v>2261007.37</v>
      </c>
      <c r="G63" s="237" t="s">
        <v>870</v>
      </c>
    </row>
    <row r="64" spans="1:7" ht="38.25" customHeight="1" x14ac:dyDescent="0.2">
      <c r="A64" s="337">
        <v>46034</v>
      </c>
      <c r="B64" s="576" t="s">
        <v>871</v>
      </c>
      <c r="C64" s="237" t="s">
        <v>872</v>
      </c>
      <c r="D64" s="612">
        <v>2400</v>
      </c>
      <c r="E64" s="632">
        <v>0</v>
      </c>
      <c r="F64" s="567">
        <f t="shared" si="0"/>
        <v>2263407.37</v>
      </c>
      <c r="G64" s="237" t="s">
        <v>873</v>
      </c>
    </row>
    <row r="65" spans="1:7" ht="38.25" customHeight="1" x14ac:dyDescent="0.2">
      <c r="A65" s="337">
        <v>46034</v>
      </c>
      <c r="B65" s="576" t="s">
        <v>874</v>
      </c>
      <c r="C65" s="237" t="s">
        <v>875</v>
      </c>
      <c r="D65" s="612">
        <v>3600</v>
      </c>
      <c r="E65" s="632">
        <v>0</v>
      </c>
      <c r="F65" s="567">
        <f t="shared" si="0"/>
        <v>2267007.37</v>
      </c>
      <c r="G65" s="237" t="s">
        <v>876</v>
      </c>
    </row>
    <row r="66" spans="1:7" ht="38.25" customHeight="1" x14ac:dyDescent="0.2">
      <c r="A66" s="337">
        <v>46035</v>
      </c>
      <c r="B66" s="576" t="s">
        <v>877</v>
      </c>
      <c r="C66" s="237" t="s">
        <v>808</v>
      </c>
      <c r="D66" s="612">
        <v>36200</v>
      </c>
      <c r="E66" s="632">
        <v>0</v>
      </c>
      <c r="F66" s="567">
        <f t="shared" si="0"/>
        <v>2303207.37</v>
      </c>
      <c r="G66" s="237" t="s">
        <v>809</v>
      </c>
    </row>
    <row r="67" spans="1:7" ht="38.25" customHeight="1" x14ac:dyDescent="0.2">
      <c r="A67" s="337">
        <v>46035</v>
      </c>
      <c r="B67" s="576" t="s">
        <v>878</v>
      </c>
      <c r="C67" s="237" t="s">
        <v>805</v>
      </c>
      <c r="D67" s="612">
        <v>13600</v>
      </c>
      <c r="E67" s="632">
        <v>0</v>
      </c>
      <c r="F67" s="567">
        <f t="shared" si="0"/>
        <v>2316807.37</v>
      </c>
      <c r="G67" s="237" t="s">
        <v>806</v>
      </c>
    </row>
    <row r="68" spans="1:7" ht="29.25" customHeight="1" x14ac:dyDescent="0.2">
      <c r="A68" s="337">
        <v>46035</v>
      </c>
      <c r="B68" s="576" t="s">
        <v>803</v>
      </c>
      <c r="C68" s="237" t="s">
        <v>801</v>
      </c>
      <c r="D68" s="612">
        <v>1000</v>
      </c>
      <c r="E68" s="632">
        <v>0</v>
      </c>
      <c r="F68" s="567">
        <f t="shared" si="0"/>
        <v>2317807.37</v>
      </c>
      <c r="G68" s="237" t="s">
        <v>802</v>
      </c>
    </row>
    <row r="69" spans="1:7" ht="29.25" customHeight="1" x14ac:dyDescent="0.2">
      <c r="A69" s="337">
        <v>46035</v>
      </c>
      <c r="B69" s="576" t="s">
        <v>879</v>
      </c>
      <c r="C69" s="237" t="s">
        <v>660</v>
      </c>
      <c r="D69" s="612">
        <v>200</v>
      </c>
      <c r="E69" s="632">
        <v>0</v>
      </c>
      <c r="F69" s="567">
        <f t="shared" si="0"/>
        <v>2318007.37</v>
      </c>
      <c r="G69" s="237" t="s">
        <v>880</v>
      </c>
    </row>
    <row r="70" spans="1:7" ht="29.25" customHeight="1" x14ac:dyDescent="0.2">
      <c r="A70" s="337">
        <v>46035</v>
      </c>
      <c r="B70" s="576" t="s">
        <v>881</v>
      </c>
      <c r="C70" s="237" t="s">
        <v>882</v>
      </c>
      <c r="D70" s="612">
        <v>2500</v>
      </c>
      <c r="E70" s="632">
        <v>0</v>
      </c>
      <c r="F70" s="567">
        <f t="shared" si="0"/>
        <v>2320507.37</v>
      </c>
      <c r="G70" s="237" t="s">
        <v>882</v>
      </c>
    </row>
    <row r="71" spans="1:7" ht="29.25" customHeight="1" x14ac:dyDescent="0.2">
      <c r="A71" s="337">
        <v>46035</v>
      </c>
      <c r="B71" s="576" t="s">
        <v>883</v>
      </c>
      <c r="C71" s="237" t="s">
        <v>884</v>
      </c>
      <c r="D71" s="612">
        <v>10400</v>
      </c>
      <c r="E71" s="632">
        <v>0</v>
      </c>
      <c r="F71" s="567">
        <f t="shared" si="0"/>
        <v>2330907.37</v>
      </c>
      <c r="G71" s="237" t="s">
        <v>885</v>
      </c>
    </row>
    <row r="72" spans="1:7" ht="29.25" customHeight="1" x14ac:dyDescent="0.2">
      <c r="A72" s="337">
        <v>46035</v>
      </c>
      <c r="B72" s="576" t="s">
        <v>886</v>
      </c>
      <c r="C72" s="237" t="s">
        <v>884</v>
      </c>
      <c r="D72" s="612">
        <v>15600</v>
      </c>
      <c r="E72" s="632">
        <v>0</v>
      </c>
      <c r="F72" s="567">
        <f t="shared" si="0"/>
        <v>2346507.37</v>
      </c>
      <c r="G72" s="237" t="s">
        <v>885</v>
      </c>
    </row>
    <row r="73" spans="1:7" ht="38.25" customHeight="1" x14ac:dyDescent="0.2">
      <c r="A73" s="337">
        <v>46035</v>
      </c>
      <c r="B73" s="576" t="s">
        <v>887</v>
      </c>
      <c r="C73" s="237" t="s">
        <v>808</v>
      </c>
      <c r="D73" s="612">
        <v>8900</v>
      </c>
      <c r="E73" s="632">
        <v>0</v>
      </c>
      <c r="F73" s="567">
        <f t="shared" si="0"/>
        <v>2355407.37</v>
      </c>
      <c r="G73" s="237" t="s">
        <v>809</v>
      </c>
    </row>
    <row r="74" spans="1:7" ht="38.25" customHeight="1" x14ac:dyDescent="0.2">
      <c r="A74" s="337">
        <v>46035</v>
      </c>
      <c r="B74" s="576" t="s">
        <v>888</v>
      </c>
      <c r="C74" s="237" t="s">
        <v>808</v>
      </c>
      <c r="D74" s="612">
        <v>19100</v>
      </c>
      <c r="E74" s="632">
        <v>0</v>
      </c>
      <c r="F74" s="567">
        <f t="shared" si="0"/>
        <v>2374507.37</v>
      </c>
      <c r="G74" s="237" t="s">
        <v>809</v>
      </c>
    </row>
    <row r="75" spans="1:7" ht="38.25" customHeight="1" x14ac:dyDescent="0.2">
      <c r="A75" s="337">
        <v>46035</v>
      </c>
      <c r="B75" s="576" t="s">
        <v>889</v>
      </c>
      <c r="C75" s="237" t="s">
        <v>805</v>
      </c>
      <c r="D75" s="612">
        <v>2500</v>
      </c>
      <c r="E75" s="632">
        <v>0</v>
      </c>
      <c r="F75" s="567">
        <f t="shared" si="0"/>
        <v>2377007.37</v>
      </c>
      <c r="G75" s="237" t="s">
        <v>806</v>
      </c>
    </row>
    <row r="76" spans="1:7" ht="37.5" customHeight="1" x14ac:dyDescent="0.2">
      <c r="A76" s="337">
        <v>46036</v>
      </c>
      <c r="B76" s="576" t="s">
        <v>890</v>
      </c>
      <c r="C76" s="237" t="s">
        <v>830</v>
      </c>
      <c r="D76" s="612">
        <v>1400</v>
      </c>
      <c r="E76" s="632">
        <v>0</v>
      </c>
      <c r="F76" s="575">
        <f t="shared" si="0"/>
        <v>2378407.37</v>
      </c>
      <c r="G76" s="237" t="s">
        <v>831</v>
      </c>
    </row>
    <row r="77" spans="1:7" ht="39" customHeight="1" x14ac:dyDescent="0.2">
      <c r="A77" s="337">
        <v>46036</v>
      </c>
      <c r="B77" s="576" t="s">
        <v>891</v>
      </c>
      <c r="C77" s="237" t="s">
        <v>805</v>
      </c>
      <c r="D77" s="612">
        <v>5000</v>
      </c>
      <c r="E77" s="632">
        <v>0</v>
      </c>
      <c r="F77" s="567">
        <f t="shared" si="0"/>
        <v>2383407.37</v>
      </c>
      <c r="G77" s="237" t="s">
        <v>806</v>
      </c>
    </row>
    <row r="78" spans="1:7" ht="37.5" customHeight="1" x14ac:dyDescent="0.2">
      <c r="A78" s="337">
        <v>46036</v>
      </c>
      <c r="B78" s="576" t="s">
        <v>892</v>
      </c>
      <c r="C78" s="237" t="s">
        <v>893</v>
      </c>
      <c r="D78" s="612">
        <v>2400</v>
      </c>
      <c r="E78" s="632">
        <v>0</v>
      </c>
      <c r="F78" s="567">
        <f t="shared" si="0"/>
        <v>2385807.37</v>
      </c>
      <c r="G78" s="237" t="s">
        <v>894</v>
      </c>
    </row>
    <row r="79" spans="1:7" ht="37.5" customHeight="1" x14ac:dyDescent="0.2">
      <c r="A79" s="337">
        <v>46036</v>
      </c>
      <c r="B79" s="576" t="s">
        <v>803</v>
      </c>
      <c r="C79" s="237" t="s">
        <v>801</v>
      </c>
      <c r="D79" s="612">
        <v>16200</v>
      </c>
      <c r="E79" s="632">
        <v>0</v>
      </c>
      <c r="F79" s="567">
        <f t="shared" si="0"/>
        <v>2402007.37</v>
      </c>
      <c r="G79" s="237" t="s">
        <v>802</v>
      </c>
    </row>
    <row r="80" spans="1:7" ht="37.5" customHeight="1" x14ac:dyDescent="0.2">
      <c r="A80" s="337">
        <v>46036</v>
      </c>
      <c r="B80" s="576" t="s">
        <v>895</v>
      </c>
      <c r="C80" s="237" t="s">
        <v>896</v>
      </c>
      <c r="D80" s="612">
        <v>34000</v>
      </c>
      <c r="E80" s="632">
        <v>0</v>
      </c>
      <c r="F80" s="567">
        <f t="shared" ref="F80:F143" si="1">+F79+D80-E80</f>
        <v>2436007.37</v>
      </c>
      <c r="G80" s="237" t="s">
        <v>897</v>
      </c>
    </row>
    <row r="81" spans="1:7" ht="30" x14ac:dyDescent="0.2">
      <c r="A81" s="337">
        <v>46037</v>
      </c>
      <c r="B81" s="576" t="s">
        <v>898</v>
      </c>
      <c r="C81" s="237" t="s">
        <v>899</v>
      </c>
      <c r="D81" s="612">
        <v>2000</v>
      </c>
      <c r="E81" s="632">
        <v>0</v>
      </c>
      <c r="F81" s="567">
        <f t="shared" si="1"/>
        <v>2438007.37</v>
      </c>
      <c r="G81" s="237" t="s">
        <v>900</v>
      </c>
    </row>
    <row r="82" spans="1:7" ht="37.5" customHeight="1" x14ac:dyDescent="0.2">
      <c r="A82" s="337">
        <v>46037</v>
      </c>
      <c r="B82" s="576" t="s">
        <v>901</v>
      </c>
      <c r="C82" s="237" t="s">
        <v>902</v>
      </c>
      <c r="D82" s="612">
        <v>23200</v>
      </c>
      <c r="E82" s="632">
        <v>0</v>
      </c>
      <c r="F82" s="567">
        <f t="shared" si="1"/>
        <v>2461207.37</v>
      </c>
      <c r="G82" s="237" t="s">
        <v>903</v>
      </c>
    </row>
    <row r="83" spans="1:7" ht="39.75" customHeight="1" x14ac:dyDescent="0.2">
      <c r="A83" s="337">
        <v>46037</v>
      </c>
      <c r="B83" s="576" t="s">
        <v>904</v>
      </c>
      <c r="C83" s="237" t="s">
        <v>805</v>
      </c>
      <c r="D83" s="612">
        <v>25000</v>
      </c>
      <c r="E83" s="632">
        <v>0</v>
      </c>
      <c r="F83" s="567">
        <f t="shared" si="1"/>
        <v>2486207.37</v>
      </c>
      <c r="G83" s="237" t="s">
        <v>806</v>
      </c>
    </row>
    <row r="84" spans="1:7" ht="30.75" customHeight="1" x14ac:dyDescent="0.2">
      <c r="A84" s="337">
        <v>46037</v>
      </c>
      <c r="B84" s="576" t="s">
        <v>803</v>
      </c>
      <c r="C84" s="237" t="s">
        <v>801</v>
      </c>
      <c r="D84" s="612">
        <v>7900</v>
      </c>
      <c r="E84" s="632">
        <v>0</v>
      </c>
      <c r="F84" s="567">
        <f t="shared" si="1"/>
        <v>2494107.37</v>
      </c>
      <c r="G84" s="237" t="s">
        <v>802</v>
      </c>
    </row>
    <row r="85" spans="1:7" ht="30.75" customHeight="1" x14ac:dyDescent="0.2">
      <c r="A85" s="337">
        <v>46037</v>
      </c>
      <c r="B85" s="576" t="s">
        <v>905</v>
      </c>
      <c r="C85" s="237" t="s">
        <v>660</v>
      </c>
      <c r="D85" s="612">
        <v>500</v>
      </c>
      <c r="E85" s="632">
        <v>0</v>
      </c>
      <c r="F85" s="567">
        <f t="shared" si="1"/>
        <v>2494607.37</v>
      </c>
      <c r="G85" s="237" t="s">
        <v>906</v>
      </c>
    </row>
    <row r="86" spans="1:7" ht="37.5" customHeight="1" x14ac:dyDescent="0.2">
      <c r="A86" s="337">
        <v>46037</v>
      </c>
      <c r="B86" s="576" t="s">
        <v>907</v>
      </c>
      <c r="C86" s="237" t="s">
        <v>808</v>
      </c>
      <c r="D86" s="612">
        <v>72800</v>
      </c>
      <c r="E86" s="632">
        <v>0</v>
      </c>
      <c r="F86" s="567">
        <f t="shared" si="1"/>
        <v>2567407.37</v>
      </c>
      <c r="G86" s="237" t="s">
        <v>809</v>
      </c>
    </row>
    <row r="87" spans="1:7" ht="37.5" customHeight="1" x14ac:dyDescent="0.2">
      <c r="A87" s="337">
        <v>46038</v>
      </c>
      <c r="B87" s="576" t="s">
        <v>908</v>
      </c>
      <c r="C87" s="237" t="s">
        <v>909</v>
      </c>
      <c r="D87" s="612">
        <v>8000</v>
      </c>
      <c r="E87" s="632">
        <v>0</v>
      </c>
      <c r="F87" s="567">
        <f t="shared" si="1"/>
        <v>2575407.37</v>
      </c>
      <c r="G87" s="237" t="s">
        <v>910</v>
      </c>
    </row>
    <row r="88" spans="1:7" ht="37.5" customHeight="1" x14ac:dyDescent="0.2">
      <c r="A88" s="337">
        <v>46038</v>
      </c>
      <c r="B88" s="576" t="s">
        <v>911</v>
      </c>
      <c r="C88" s="237" t="s">
        <v>808</v>
      </c>
      <c r="D88" s="612">
        <v>18600</v>
      </c>
      <c r="E88" s="632">
        <v>0</v>
      </c>
      <c r="F88" s="567">
        <f t="shared" si="1"/>
        <v>2594007.37</v>
      </c>
      <c r="G88" s="237" t="s">
        <v>809</v>
      </c>
    </row>
    <row r="89" spans="1:7" ht="37.5" customHeight="1" x14ac:dyDescent="0.2">
      <c r="A89" s="337">
        <v>46038</v>
      </c>
      <c r="B89" s="576" t="s">
        <v>912</v>
      </c>
      <c r="C89" s="237" t="s">
        <v>805</v>
      </c>
      <c r="D89" s="612">
        <v>30600</v>
      </c>
      <c r="E89" s="632">
        <v>0</v>
      </c>
      <c r="F89" s="567">
        <f t="shared" si="1"/>
        <v>2624607.37</v>
      </c>
      <c r="G89" s="237" t="s">
        <v>806</v>
      </c>
    </row>
    <row r="90" spans="1:7" ht="42" customHeight="1" x14ac:dyDescent="0.2">
      <c r="A90" s="337">
        <v>46038</v>
      </c>
      <c r="B90" s="576" t="s">
        <v>913</v>
      </c>
      <c r="C90" s="237" t="s">
        <v>830</v>
      </c>
      <c r="D90" s="612">
        <v>1400</v>
      </c>
      <c r="E90" s="632">
        <v>0</v>
      </c>
      <c r="F90" s="567">
        <f t="shared" si="1"/>
        <v>2626007.37</v>
      </c>
      <c r="G90" s="237" t="s">
        <v>831</v>
      </c>
    </row>
    <row r="91" spans="1:7" ht="37.5" customHeight="1" x14ac:dyDescent="0.2">
      <c r="A91" s="337">
        <v>46038</v>
      </c>
      <c r="B91" s="576" t="s">
        <v>914</v>
      </c>
      <c r="C91" s="237" t="s">
        <v>915</v>
      </c>
      <c r="D91" s="612">
        <v>2400</v>
      </c>
      <c r="E91" s="632">
        <v>0</v>
      </c>
      <c r="F91" s="567">
        <f t="shared" si="1"/>
        <v>2628407.37</v>
      </c>
      <c r="G91" s="237" t="s">
        <v>916</v>
      </c>
    </row>
    <row r="92" spans="1:7" ht="37.5" customHeight="1" x14ac:dyDescent="0.2">
      <c r="A92" s="337">
        <v>46038</v>
      </c>
      <c r="B92" s="576" t="s">
        <v>803</v>
      </c>
      <c r="C92" s="237" t="s">
        <v>801</v>
      </c>
      <c r="D92" s="612">
        <v>8000</v>
      </c>
      <c r="E92" s="632">
        <v>0</v>
      </c>
      <c r="F92" s="567">
        <f t="shared" si="1"/>
        <v>2636407.37</v>
      </c>
      <c r="G92" s="237" t="s">
        <v>802</v>
      </c>
    </row>
    <row r="93" spans="1:7" ht="37.5" customHeight="1" x14ac:dyDescent="0.2">
      <c r="A93" s="337">
        <v>46038</v>
      </c>
      <c r="B93" s="576" t="s">
        <v>917</v>
      </c>
      <c r="C93" s="237" t="s">
        <v>918</v>
      </c>
      <c r="D93" s="612">
        <v>1200</v>
      </c>
      <c r="E93" s="632">
        <v>0</v>
      </c>
      <c r="F93" s="567">
        <f t="shared" si="1"/>
        <v>2637607.37</v>
      </c>
      <c r="G93" s="237" t="s">
        <v>919</v>
      </c>
    </row>
    <row r="94" spans="1:7" ht="37.5" customHeight="1" x14ac:dyDescent="0.2">
      <c r="A94" s="337">
        <v>46038</v>
      </c>
      <c r="B94" s="576" t="s">
        <v>920</v>
      </c>
      <c r="C94" s="237" t="s">
        <v>808</v>
      </c>
      <c r="D94" s="612">
        <v>32400</v>
      </c>
      <c r="E94" s="632">
        <v>0</v>
      </c>
      <c r="F94" s="567">
        <f t="shared" si="1"/>
        <v>2670007.37</v>
      </c>
      <c r="G94" s="237" t="s">
        <v>809</v>
      </c>
    </row>
    <row r="95" spans="1:7" ht="31.5" customHeight="1" x14ac:dyDescent="0.2">
      <c r="A95" s="337">
        <v>46041</v>
      </c>
      <c r="B95" s="576" t="s">
        <v>828</v>
      </c>
      <c r="C95" s="237" t="s">
        <v>801</v>
      </c>
      <c r="D95" s="612">
        <v>4700</v>
      </c>
      <c r="E95" s="632">
        <v>0</v>
      </c>
      <c r="F95" s="567">
        <f t="shared" si="1"/>
        <v>2674707.37</v>
      </c>
      <c r="G95" s="237" t="s">
        <v>802</v>
      </c>
    </row>
    <row r="96" spans="1:7" ht="31.5" customHeight="1" x14ac:dyDescent="0.2">
      <c r="A96" s="337">
        <v>46041</v>
      </c>
      <c r="B96" s="576" t="s">
        <v>800</v>
      </c>
      <c r="C96" s="237" t="s">
        <v>801</v>
      </c>
      <c r="D96" s="612">
        <v>3700</v>
      </c>
      <c r="E96" s="632">
        <v>0</v>
      </c>
      <c r="F96" s="567">
        <f t="shared" si="1"/>
        <v>2678407.37</v>
      </c>
      <c r="G96" s="237" t="s">
        <v>802</v>
      </c>
    </row>
    <row r="97" spans="1:7" ht="31.5" customHeight="1" x14ac:dyDescent="0.2">
      <c r="A97" s="337">
        <v>46041</v>
      </c>
      <c r="B97" s="576" t="s">
        <v>803</v>
      </c>
      <c r="C97" s="237" t="s">
        <v>801</v>
      </c>
      <c r="D97" s="612">
        <v>1400</v>
      </c>
      <c r="E97" s="632">
        <v>0</v>
      </c>
      <c r="F97" s="567">
        <f t="shared" si="1"/>
        <v>2679807.37</v>
      </c>
      <c r="G97" s="237" t="s">
        <v>802</v>
      </c>
    </row>
    <row r="98" spans="1:7" ht="40.5" customHeight="1" x14ac:dyDescent="0.2">
      <c r="A98" s="337">
        <v>46041</v>
      </c>
      <c r="B98" s="576" t="s">
        <v>921</v>
      </c>
      <c r="C98" s="237" t="s">
        <v>805</v>
      </c>
      <c r="D98" s="612">
        <v>500</v>
      </c>
      <c r="E98" s="632">
        <v>0</v>
      </c>
      <c r="F98" s="567">
        <f t="shared" si="1"/>
        <v>2680307.37</v>
      </c>
      <c r="G98" s="237" t="s">
        <v>806</v>
      </c>
    </row>
    <row r="99" spans="1:7" ht="42" customHeight="1" x14ac:dyDescent="0.2">
      <c r="A99" s="337">
        <v>46041</v>
      </c>
      <c r="B99" s="576" t="s">
        <v>922</v>
      </c>
      <c r="C99" s="237" t="s">
        <v>805</v>
      </c>
      <c r="D99" s="612">
        <v>14000</v>
      </c>
      <c r="E99" s="632">
        <v>0</v>
      </c>
      <c r="F99" s="567">
        <f t="shared" si="1"/>
        <v>2694307.37</v>
      </c>
      <c r="G99" s="237" t="s">
        <v>806</v>
      </c>
    </row>
    <row r="100" spans="1:7" ht="39" customHeight="1" x14ac:dyDescent="0.2">
      <c r="A100" s="337">
        <v>46041</v>
      </c>
      <c r="B100" s="576" t="s">
        <v>923</v>
      </c>
      <c r="C100" s="237" t="s">
        <v>660</v>
      </c>
      <c r="D100" s="612">
        <v>500</v>
      </c>
      <c r="E100" s="632">
        <v>0</v>
      </c>
      <c r="F100" s="567">
        <f t="shared" si="1"/>
        <v>2694807.37</v>
      </c>
      <c r="G100" s="237" t="s">
        <v>924</v>
      </c>
    </row>
    <row r="101" spans="1:7" ht="39" customHeight="1" x14ac:dyDescent="0.2">
      <c r="A101" s="337">
        <v>46041</v>
      </c>
      <c r="B101" s="576" t="s">
        <v>925</v>
      </c>
      <c r="C101" s="237" t="s">
        <v>613</v>
      </c>
      <c r="D101" s="612">
        <v>3000</v>
      </c>
      <c r="E101" s="632">
        <v>0</v>
      </c>
      <c r="F101" s="567">
        <f t="shared" si="1"/>
        <v>2697807.37</v>
      </c>
      <c r="G101" s="237" t="s">
        <v>613</v>
      </c>
    </row>
    <row r="102" spans="1:7" ht="27.75" customHeight="1" x14ac:dyDescent="0.2">
      <c r="A102" s="337">
        <v>46041</v>
      </c>
      <c r="B102" s="576" t="s">
        <v>926</v>
      </c>
      <c r="C102" s="237" t="s">
        <v>927</v>
      </c>
      <c r="D102" s="612">
        <v>3150</v>
      </c>
      <c r="E102" s="632">
        <v>0</v>
      </c>
      <c r="F102" s="567">
        <f t="shared" si="1"/>
        <v>2700957.37</v>
      </c>
      <c r="G102" s="237" t="s">
        <v>928</v>
      </c>
    </row>
    <row r="103" spans="1:7" ht="30.75" customHeight="1" x14ac:dyDescent="0.2">
      <c r="A103" s="337">
        <v>46042</v>
      </c>
      <c r="B103" s="576" t="s">
        <v>929</v>
      </c>
      <c r="C103" s="237" t="s">
        <v>930</v>
      </c>
      <c r="D103" s="612">
        <v>5000</v>
      </c>
      <c r="E103" s="632">
        <v>0</v>
      </c>
      <c r="F103" s="567">
        <f t="shared" si="1"/>
        <v>2705957.37</v>
      </c>
      <c r="G103" s="237" t="s">
        <v>930</v>
      </c>
    </row>
    <row r="104" spans="1:7" ht="50.25" customHeight="1" x14ac:dyDescent="0.2">
      <c r="A104" s="337">
        <v>46042</v>
      </c>
      <c r="B104" s="576" t="s">
        <v>931</v>
      </c>
      <c r="C104" s="237" t="s">
        <v>805</v>
      </c>
      <c r="D104" s="612">
        <v>8600</v>
      </c>
      <c r="E104" s="632">
        <v>0</v>
      </c>
      <c r="F104" s="567">
        <f t="shared" si="1"/>
        <v>2714557.37</v>
      </c>
      <c r="G104" s="237" t="s">
        <v>806</v>
      </c>
    </row>
    <row r="105" spans="1:7" ht="36.75" customHeight="1" x14ac:dyDescent="0.2">
      <c r="A105" s="337">
        <v>46042</v>
      </c>
      <c r="B105" s="576" t="s">
        <v>932</v>
      </c>
      <c r="C105" s="237" t="s">
        <v>808</v>
      </c>
      <c r="D105" s="612">
        <v>48400</v>
      </c>
      <c r="E105" s="632">
        <v>0</v>
      </c>
      <c r="F105" s="567">
        <f t="shared" si="1"/>
        <v>2762957.37</v>
      </c>
      <c r="G105" s="237" t="s">
        <v>809</v>
      </c>
    </row>
    <row r="106" spans="1:7" ht="32.25" customHeight="1" x14ac:dyDescent="0.2">
      <c r="A106" s="337">
        <v>46042</v>
      </c>
      <c r="B106" s="576" t="s">
        <v>933</v>
      </c>
      <c r="C106" s="237" t="s">
        <v>660</v>
      </c>
      <c r="D106" s="612">
        <v>500</v>
      </c>
      <c r="E106" s="632">
        <v>0</v>
      </c>
      <c r="F106" s="567">
        <f t="shared" si="1"/>
        <v>2763457.37</v>
      </c>
      <c r="G106" s="237" t="s">
        <v>934</v>
      </c>
    </row>
    <row r="107" spans="1:7" ht="32.25" customHeight="1" x14ac:dyDescent="0.2">
      <c r="A107" s="337">
        <v>46042</v>
      </c>
      <c r="B107" s="576" t="s">
        <v>803</v>
      </c>
      <c r="C107" s="237" t="s">
        <v>801</v>
      </c>
      <c r="D107" s="612">
        <v>6300</v>
      </c>
      <c r="E107" s="632">
        <v>0</v>
      </c>
      <c r="F107" s="567">
        <f t="shared" si="1"/>
        <v>2769757.37</v>
      </c>
      <c r="G107" s="237" t="s">
        <v>802</v>
      </c>
    </row>
    <row r="108" spans="1:7" ht="42" customHeight="1" x14ac:dyDescent="0.2">
      <c r="A108" s="337">
        <v>46042</v>
      </c>
      <c r="B108" s="576" t="s">
        <v>935</v>
      </c>
      <c r="C108" s="237" t="s">
        <v>936</v>
      </c>
      <c r="D108" s="612">
        <v>41600</v>
      </c>
      <c r="E108" s="632">
        <v>0</v>
      </c>
      <c r="F108" s="567">
        <f t="shared" si="1"/>
        <v>2811357.37</v>
      </c>
      <c r="G108" s="237" t="s">
        <v>937</v>
      </c>
    </row>
    <row r="109" spans="1:7" ht="42" customHeight="1" x14ac:dyDescent="0.2">
      <c r="A109" s="337">
        <v>46042</v>
      </c>
      <c r="B109" s="576" t="s">
        <v>938</v>
      </c>
      <c r="C109" s="237" t="s">
        <v>830</v>
      </c>
      <c r="D109" s="612">
        <v>1400</v>
      </c>
      <c r="E109" s="632">
        <v>0</v>
      </c>
      <c r="F109" s="567">
        <f t="shared" si="1"/>
        <v>2812757.37</v>
      </c>
      <c r="G109" s="237" t="s">
        <v>831</v>
      </c>
    </row>
    <row r="110" spans="1:7" ht="42" customHeight="1" x14ac:dyDescent="0.2">
      <c r="A110" s="337">
        <v>46042</v>
      </c>
      <c r="B110" s="576" t="s">
        <v>939</v>
      </c>
      <c r="C110" s="237" t="s">
        <v>808</v>
      </c>
      <c r="D110" s="612">
        <v>3000</v>
      </c>
      <c r="E110" s="632">
        <v>0</v>
      </c>
      <c r="F110" s="567">
        <f t="shared" si="1"/>
        <v>2815757.37</v>
      </c>
      <c r="G110" s="237" t="s">
        <v>809</v>
      </c>
    </row>
    <row r="111" spans="1:7" ht="36.75" customHeight="1" x14ac:dyDescent="0.2">
      <c r="A111" s="337">
        <v>46042</v>
      </c>
      <c r="B111" s="576" t="s">
        <v>940</v>
      </c>
      <c r="C111" s="237" t="s">
        <v>808</v>
      </c>
      <c r="D111" s="612">
        <v>20500</v>
      </c>
      <c r="E111" s="632">
        <v>0</v>
      </c>
      <c r="F111" s="567">
        <f t="shared" si="1"/>
        <v>2836257.37</v>
      </c>
      <c r="G111" s="237" t="s">
        <v>809</v>
      </c>
    </row>
    <row r="112" spans="1:7" ht="28.5" customHeight="1" x14ac:dyDescent="0.2">
      <c r="A112" s="337">
        <v>46044</v>
      </c>
      <c r="B112" s="576" t="s">
        <v>941</v>
      </c>
      <c r="C112" s="237" t="s">
        <v>942</v>
      </c>
      <c r="D112" s="612">
        <v>8000</v>
      </c>
      <c r="E112" s="632">
        <v>0</v>
      </c>
      <c r="F112" s="567">
        <f t="shared" si="1"/>
        <v>2844257.37</v>
      </c>
      <c r="G112" s="237" t="s">
        <v>942</v>
      </c>
    </row>
    <row r="113" spans="1:7" ht="28.5" customHeight="1" x14ac:dyDescent="0.2">
      <c r="A113" s="337">
        <v>46044</v>
      </c>
      <c r="B113" s="576" t="s">
        <v>800</v>
      </c>
      <c r="C113" s="237" t="s">
        <v>801</v>
      </c>
      <c r="D113" s="612">
        <v>15300</v>
      </c>
      <c r="E113" s="632">
        <v>0</v>
      </c>
      <c r="F113" s="567">
        <f t="shared" si="1"/>
        <v>2859557.37</v>
      </c>
      <c r="G113" s="237" t="s">
        <v>802</v>
      </c>
    </row>
    <row r="114" spans="1:7" ht="28.5" customHeight="1" x14ac:dyDescent="0.2">
      <c r="A114" s="337">
        <v>46044</v>
      </c>
      <c r="B114" s="576" t="s">
        <v>803</v>
      </c>
      <c r="C114" s="237" t="s">
        <v>801</v>
      </c>
      <c r="D114" s="612">
        <v>5000</v>
      </c>
      <c r="E114" s="632">
        <v>0</v>
      </c>
      <c r="F114" s="567">
        <f t="shared" si="1"/>
        <v>2864557.37</v>
      </c>
      <c r="G114" s="237" t="s">
        <v>802</v>
      </c>
    </row>
    <row r="115" spans="1:7" ht="39" customHeight="1" x14ac:dyDescent="0.2">
      <c r="A115" s="337">
        <v>46044</v>
      </c>
      <c r="B115" s="576" t="s">
        <v>943</v>
      </c>
      <c r="C115" s="237" t="s">
        <v>808</v>
      </c>
      <c r="D115" s="612">
        <v>2500</v>
      </c>
      <c r="E115" s="632">
        <v>0</v>
      </c>
      <c r="F115" s="567">
        <f t="shared" si="1"/>
        <v>2867057.37</v>
      </c>
      <c r="G115" s="237" t="s">
        <v>809</v>
      </c>
    </row>
    <row r="116" spans="1:7" ht="35.25" customHeight="1" x14ac:dyDescent="0.2">
      <c r="A116" s="337">
        <v>46044</v>
      </c>
      <c r="B116" s="576" t="s">
        <v>944</v>
      </c>
      <c r="C116" s="237" t="s">
        <v>808</v>
      </c>
      <c r="D116" s="612">
        <v>30400</v>
      </c>
      <c r="E116" s="632">
        <v>0</v>
      </c>
      <c r="F116" s="567">
        <f t="shared" si="1"/>
        <v>2897457.37</v>
      </c>
      <c r="G116" s="237" t="s">
        <v>809</v>
      </c>
    </row>
    <row r="117" spans="1:7" ht="39" customHeight="1" x14ac:dyDescent="0.2">
      <c r="A117" s="337">
        <v>46044</v>
      </c>
      <c r="B117" s="576" t="s">
        <v>945</v>
      </c>
      <c r="C117" s="237" t="s">
        <v>805</v>
      </c>
      <c r="D117" s="612">
        <v>12900</v>
      </c>
      <c r="E117" s="632">
        <v>0</v>
      </c>
      <c r="F117" s="567">
        <f t="shared" si="1"/>
        <v>2910357.37</v>
      </c>
      <c r="G117" s="237" t="s">
        <v>806</v>
      </c>
    </row>
    <row r="118" spans="1:7" ht="39" customHeight="1" x14ac:dyDescent="0.2">
      <c r="A118" s="337">
        <v>46044</v>
      </c>
      <c r="B118" s="576" t="s">
        <v>946</v>
      </c>
      <c r="C118" s="237" t="s">
        <v>947</v>
      </c>
      <c r="D118" s="612">
        <v>4200</v>
      </c>
      <c r="E118" s="632">
        <v>0</v>
      </c>
      <c r="F118" s="567">
        <f t="shared" si="1"/>
        <v>2914557.37</v>
      </c>
      <c r="G118" s="237" t="s">
        <v>948</v>
      </c>
    </row>
    <row r="119" spans="1:7" ht="32.25" customHeight="1" x14ac:dyDescent="0.2">
      <c r="A119" s="337">
        <v>46044</v>
      </c>
      <c r="B119" s="576" t="s">
        <v>949</v>
      </c>
      <c r="C119" s="237" t="s">
        <v>660</v>
      </c>
      <c r="D119" s="612">
        <v>500</v>
      </c>
      <c r="E119" s="632">
        <v>0</v>
      </c>
      <c r="F119" s="567">
        <f t="shared" si="1"/>
        <v>2915057.37</v>
      </c>
      <c r="G119" s="237" t="s">
        <v>950</v>
      </c>
    </row>
    <row r="120" spans="1:7" ht="32.25" customHeight="1" x14ac:dyDescent="0.2">
      <c r="A120" s="337">
        <v>46044</v>
      </c>
      <c r="B120" s="576" t="s">
        <v>951</v>
      </c>
      <c r="C120" s="237" t="s">
        <v>613</v>
      </c>
      <c r="D120" s="612">
        <v>50</v>
      </c>
      <c r="E120" s="632">
        <v>0</v>
      </c>
      <c r="F120" s="567">
        <f t="shared" si="1"/>
        <v>2915107.37</v>
      </c>
      <c r="G120" s="237" t="s">
        <v>613</v>
      </c>
    </row>
    <row r="121" spans="1:7" ht="32.25" customHeight="1" x14ac:dyDescent="0.2">
      <c r="A121" s="337">
        <v>46044</v>
      </c>
      <c r="B121" s="576" t="s">
        <v>952</v>
      </c>
      <c r="C121" s="237" t="s">
        <v>613</v>
      </c>
      <c r="D121" s="612">
        <v>50</v>
      </c>
      <c r="E121" s="632">
        <v>0</v>
      </c>
      <c r="F121" s="567">
        <f t="shared" si="1"/>
        <v>2915157.37</v>
      </c>
      <c r="G121" s="237" t="s">
        <v>613</v>
      </c>
    </row>
    <row r="122" spans="1:7" ht="32.25" customHeight="1" x14ac:dyDescent="0.2">
      <c r="A122" s="337">
        <v>46044</v>
      </c>
      <c r="B122" s="576" t="s">
        <v>953</v>
      </c>
      <c r="C122" s="237" t="s">
        <v>613</v>
      </c>
      <c r="D122" s="612">
        <v>100</v>
      </c>
      <c r="E122" s="632">
        <v>0</v>
      </c>
      <c r="F122" s="567">
        <f t="shared" si="1"/>
        <v>2915257.37</v>
      </c>
      <c r="G122" s="237" t="s">
        <v>613</v>
      </c>
    </row>
    <row r="123" spans="1:7" ht="32.25" customHeight="1" x14ac:dyDescent="0.2">
      <c r="A123" s="337">
        <v>46044</v>
      </c>
      <c r="B123" s="576" t="s">
        <v>954</v>
      </c>
      <c r="C123" s="237" t="s">
        <v>613</v>
      </c>
      <c r="D123" s="612">
        <v>50</v>
      </c>
      <c r="E123" s="632">
        <v>0</v>
      </c>
      <c r="F123" s="567">
        <f t="shared" si="1"/>
        <v>2915307.37</v>
      </c>
      <c r="G123" s="237" t="s">
        <v>613</v>
      </c>
    </row>
    <row r="124" spans="1:7" ht="32.25" customHeight="1" x14ac:dyDescent="0.2">
      <c r="A124" s="337">
        <v>46044</v>
      </c>
      <c r="B124" s="576" t="s">
        <v>955</v>
      </c>
      <c r="C124" s="237" t="s">
        <v>613</v>
      </c>
      <c r="D124" s="612">
        <v>50</v>
      </c>
      <c r="E124" s="632">
        <v>0</v>
      </c>
      <c r="F124" s="567">
        <f t="shared" si="1"/>
        <v>2915357.37</v>
      </c>
      <c r="G124" s="237" t="s">
        <v>613</v>
      </c>
    </row>
    <row r="125" spans="1:7" ht="32.25" customHeight="1" x14ac:dyDescent="0.2">
      <c r="A125" s="337">
        <v>46044</v>
      </c>
      <c r="B125" s="576" t="s">
        <v>956</v>
      </c>
      <c r="C125" s="237" t="s">
        <v>613</v>
      </c>
      <c r="D125" s="612">
        <v>50</v>
      </c>
      <c r="E125" s="632">
        <v>0</v>
      </c>
      <c r="F125" s="567">
        <f t="shared" si="1"/>
        <v>2915407.37</v>
      </c>
      <c r="G125" s="237" t="s">
        <v>613</v>
      </c>
    </row>
    <row r="126" spans="1:7" ht="32.25" customHeight="1" x14ac:dyDescent="0.2">
      <c r="A126" s="337">
        <v>46044</v>
      </c>
      <c r="B126" s="576" t="s">
        <v>957</v>
      </c>
      <c r="C126" s="237" t="s">
        <v>613</v>
      </c>
      <c r="D126" s="612">
        <v>50</v>
      </c>
      <c r="E126" s="632">
        <v>0</v>
      </c>
      <c r="F126" s="567">
        <f t="shared" si="1"/>
        <v>2915457.37</v>
      </c>
      <c r="G126" s="237" t="s">
        <v>613</v>
      </c>
    </row>
    <row r="127" spans="1:7" ht="32.25" customHeight="1" x14ac:dyDescent="0.2">
      <c r="A127" s="337">
        <v>46044</v>
      </c>
      <c r="B127" s="576" t="s">
        <v>958</v>
      </c>
      <c r="C127" s="237" t="s">
        <v>613</v>
      </c>
      <c r="D127" s="612">
        <v>50</v>
      </c>
      <c r="E127" s="632">
        <v>0</v>
      </c>
      <c r="F127" s="567">
        <f t="shared" si="1"/>
        <v>2915507.37</v>
      </c>
      <c r="G127" s="237" t="s">
        <v>613</v>
      </c>
    </row>
    <row r="128" spans="1:7" ht="32.25" customHeight="1" x14ac:dyDescent="0.2">
      <c r="A128" s="337">
        <v>46044</v>
      </c>
      <c r="B128" s="576" t="s">
        <v>959</v>
      </c>
      <c r="C128" s="237" t="s">
        <v>960</v>
      </c>
      <c r="D128" s="612">
        <v>10</v>
      </c>
      <c r="E128" s="632">
        <v>0</v>
      </c>
      <c r="F128" s="567">
        <f t="shared" si="1"/>
        <v>2915517.37</v>
      </c>
      <c r="G128" s="237" t="s">
        <v>961</v>
      </c>
    </row>
    <row r="129" spans="1:7" ht="32.25" customHeight="1" x14ac:dyDescent="0.2">
      <c r="A129" s="337">
        <v>46044</v>
      </c>
      <c r="B129" s="576" t="s">
        <v>962</v>
      </c>
      <c r="C129" s="237" t="s">
        <v>837</v>
      </c>
      <c r="D129" s="612">
        <v>1125</v>
      </c>
      <c r="E129" s="632">
        <v>0</v>
      </c>
      <c r="F129" s="567">
        <f t="shared" si="1"/>
        <v>2916642.37</v>
      </c>
      <c r="G129" s="237" t="s">
        <v>963</v>
      </c>
    </row>
    <row r="130" spans="1:7" ht="32.25" customHeight="1" x14ac:dyDescent="0.2">
      <c r="A130" s="466">
        <v>46045</v>
      </c>
      <c r="B130" s="449" t="s">
        <v>803</v>
      </c>
      <c r="C130" s="237" t="s">
        <v>801</v>
      </c>
      <c r="D130" s="468">
        <v>13400</v>
      </c>
      <c r="E130" s="632">
        <v>0</v>
      </c>
      <c r="F130" s="567">
        <f t="shared" si="1"/>
        <v>2930042.37</v>
      </c>
      <c r="G130" s="237" t="s">
        <v>802</v>
      </c>
    </row>
    <row r="131" spans="1:7" ht="39" customHeight="1" x14ac:dyDescent="0.2">
      <c r="A131" s="466">
        <v>46045</v>
      </c>
      <c r="B131" s="449" t="s">
        <v>964</v>
      </c>
      <c r="C131" s="237" t="s">
        <v>805</v>
      </c>
      <c r="D131" s="468">
        <v>48200</v>
      </c>
      <c r="E131" s="632">
        <v>0</v>
      </c>
      <c r="F131" s="567">
        <f t="shared" si="1"/>
        <v>2978242.37</v>
      </c>
      <c r="G131" s="237" t="s">
        <v>806</v>
      </c>
    </row>
    <row r="132" spans="1:7" ht="36" customHeight="1" x14ac:dyDescent="0.2">
      <c r="A132" s="466">
        <v>46045</v>
      </c>
      <c r="B132" s="449" t="s">
        <v>965</v>
      </c>
      <c r="C132" s="237" t="s">
        <v>660</v>
      </c>
      <c r="D132" s="468">
        <v>500</v>
      </c>
      <c r="E132" s="632">
        <v>0</v>
      </c>
      <c r="F132" s="567">
        <f t="shared" si="1"/>
        <v>2978742.37</v>
      </c>
      <c r="G132" s="237" t="s">
        <v>966</v>
      </c>
    </row>
    <row r="133" spans="1:7" ht="36" customHeight="1" x14ac:dyDescent="0.2">
      <c r="A133" s="466">
        <v>46045</v>
      </c>
      <c r="B133" s="449" t="s">
        <v>967</v>
      </c>
      <c r="C133" s="237" t="s">
        <v>968</v>
      </c>
      <c r="D133" s="468">
        <v>21200</v>
      </c>
      <c r="E133" s="632">
        <v>0</v>
      </c>
      <c r="F133" s="567">
        <f t="shared" si="1"/>
        <v>2999942.37</v>
      </c>
      <c r="G133" s="237" t="s">
        <v>969</v>
      </c>
    </row>
    <row r="134" spans="1:7" ht="36" customHeight="1" x14ac:dyDescent="0.2">
      <c r="A134" s="466">
        <v>46045</v>
      </c>
      <c r="B134" s="449" t="s">
        <v>970</v>
      </c>
      <c r="C134" s="237" t="s">
        <v>971</v>
      </c>
      <c r="D134" s="468">
        <v>150</v>
      </c>
      <c r="E134" s="632">
        <v>0</v>
      </c>
      <c r="F134" s="567">
        <f t="shared" si="1"/>
        <v>3000092.37</v>
      </c>
      <c r="G134" s="237" t="s">
        <v>972</v>
      </c>
    </row>
    <row r="135" spans="1:7" ht="32.25" customHeight="1" x14ac:dyDescent="0.2">
      <c r="A135" s="466">
        <v>46049</v>
      </c>
      <c r="B135" s="449" t="s">
        <v>800</v>
      </c>
      <c r="C135" s="237" t="s">
        <v>801</v>
      </c>
      <c r="D135" s="468">
        <v>3500</v>
      </c>
      <c r="E135" s="632">
        <v>0</v>
      </c>
      <c r="F135" s="567">
        <f t="shared" si="1"/>
        <v>3003592.37</v>
      </c>
      <c r="G135" s="237" t="s">
        <v>802</v>
      </c>
    </row>
    <row r="136" spans="1:7" ht="32.25" customHeight="1" x14ac:dyDescent="0.2">
      <c r="A136" s="466">
        <v>46049</v>
      </c>
      <c r="B136" s="449" t="s">
        <v>803</v>
      </c>
      <c r="C136" s="237" t="s">
        <v>801</v>
      </c>
      <c r="D136" s="468">
        <v>1500</v>
      </c>
      <c r="E136" s="632">
        <v>0</v>
      </c>
      <c r="F136" s="567">
        <f t="shared" si="1"/>
        <v>3005092.37</v>
      </c>
      <c r="G136" s="237" t="s">
        <v>802</v>
      </c>
    </row>
    <row r="137" spans="1:7" ht="32.25" customHeight="1" x14ac:dyDescent="0.2">
      <c r="A137" s="466">
        <v>46049</v>
      </c>
      <c r="B137" s="449" t="s">
        <v>973</v>
      </c>
      <c r="C137" s="237" t="s">
        <v>660</v>
      </c>
      <c r="D137" s="468">
        <v>500</v>
      </c>
      <c r="E137" s="632">
        <v>0</v>
      </c>
      <c r="F137" s="567">
        <f t="shared" si="1"/>
        <v>3005592.37</v>
      </c>
      <c r="G137" s="237" t="s">
        <v>974</v>
      </c>
    </row>
    <row r="138" spans="1:7" ht="32.25" customHeight="1" x14ac:dyDescent="0.2">
      <c r="A138" s="466">
        <v>46049</v>
      </c>
      <c r="B138" s="449" t="s">
        <v>975</v>
      </c>
      <c r="C138" s="237" t="s">
        <v>884</v>
      </c>
      <c r="D138" s="468">
        <v>29600</v>
      </c>
      <c r="E138" s="632">
        <v>0</v>
      </c>
      <c r="F138" s="567">
        <f t="shared" si="1"/>
        <v>3035192.37</v>
      </c>
      <c r="G138" s="237" t="s">
        <v>885</v>
      </c>
    </row>
    <row r="139" spans="1:7" ht="40.5" customHeight="1" x14ac:dyDescent="0.2">
      <c r="A139" s="466">
        <v>46049</v>
      </c>
      <c r="B139" s="449" t="s">
        <v>976</v>
      </c>
      <c r="C139" s="237" t="s">
        <v>971</v>
      </c>
      <c r="D139" s="468">
        <v>150</v>
      </c>
      <c r="E139" s="632">
        <v>0</v>
      </c>
      <c r="F139" s="567">
        <f t="shared" si="1"/>
        <v>3035342.37</v>
      </c>
      <c r="G139" s="237" t="s">
        <v>972</v>
      </c>
    </row>
    <row r="140" spans="1:7" ht="41.25" customHeight="1" x14ac:dyDescent="0.2">
      <c r="A140" s="466">
        <v>46049</v>
      </c>
      <c r="B140" s="449" t="s">
        <v>977</v>
      </c>
      <c r="C140" s="237" t="s">
        <v>805</v>
      </c>
      <c r="D140" s="468">
        <v>16900</v>
      </c>
      <c r="E140" s="632">
        <v>0</v>
      </c>
      <c r="F140" s="567">
        <f t="shared" si="1"/>
        <v>3052242.37</v>
      </c>
      <c r="G140" s="237" t="s">
        <v>806</v>
      </c>
    </row>
    <row r="141" spans="1:7" ht="32.25" customHeight="1" x14ac:dyDescent="0.2">
      <c r="A141" s="466">
        <v>46049</v>
      </c>
      <c r="B141" s="449" t="s">
        <v>978</v>
      </c>
      <c r="C141" s="237" t="s">
        <v>660</v>
      </c>
      <c r="D141" s="468">
        <v>1000</v>
      </c>
      <c r="E141" s="632">
        <v>0</v>
      </c>
      <c r="F141" s="567">
        <f t="shared" si="1"/>
        <v>3053242.37</v>
      </c>
      <c r="G141" s="237" t="s">
        <v>979</v>
      </c>
    </row>
    <row r="142" spans="1:7" ht="32.25" customHeight="1" x14ac:dyDescent="0.2">
      <c r="A142" s="466">
        <v>46049</v>
      </c>
      <c r="B142" s="449" t="s">
        <v>980</v>
      </c>
      <c r="C142" s="237" t="s">
        <v>613</v>
      </c>
      <c r="D142" s="468">
        <v>30</v>
      </c>
      <c r="E142" s="632">
        <v>0</v>
      </c>
      <c r="F142" s="567">
        <f t="shared" si="1"/>
        <v>3053272.37</v>
      </c>
      <c r="G142" s="237" t="s">
        <v>613</v>
      </c>
    </row>
    <row r="143" spans="1:7" ht="32.25" customHeight="1" x14ac:dyDescent="0.2">
      <c r="A143" s="466">
        <v>46049</v>
      </c>
      <c r="B143" s="449" t="s">
        <v>981</v>
      </c>
      <c r="C143" s="237" t="s">
        <v>982</v>
      </c>
      <c r="D143" s="468">
        <v>435</v>
      </c>
      <c r="E143" s="632">
        <v>0</v>
      </c>
      <c r="F143" s="567">
        <f t="shared" si="1"/>
        <v>3053707.37</v>
      </c>
      <c r="G143" s="237" t="s">
        <v>983</v>
      </c>
    </row>
    <row r="144" spans="1:7" ht="40.5" customHeight="1" x14ac:dyDescent="0.2">
      <c r="A144" s="466">
        <v>46049</v>
      </c>
      <c r="B144" s="449" t="s">
        <v>984</v>
      </c>
      <c r="C144" s="237" t="s">
        <v>985</v>
      </c>
      <c r="D144" s="468">
        <v>21200</v>
      </c>
      <c r="E144" s="632">
        <v>0</v>
      </c>
      <c r="F144" s="567">
        <f t="shared" ref="F144:F180" si="2">+F143+D144-E144</f>
        <v>3074907.37</v>
      </c>
      <c r="G144" s="237" t="s">
        <v>986</v>
      </c>
    </row>
    <row r="145" spans="1:7" ht="40.5" customHeight="1" x14ac:dyDescent="0.2">
      <c r="A145" s="466">
        <v>46049</v>
      </c>
      <c r="B145" s="449" t="s">
        <v>987</v>
      </c>
      <c r="C145" s="237" t="s">
        <v>988</v>
      </c>
      <c r="D145" s="468">
        <v>4000</v>
      </c>
      <c r="E145" s="632">
        <v>0</v>
      </c>
      <c r="F145" s="567">
        <f t="shared" si="2"/>
        <v>3078907.37</v>
      </c>
      <c r="G145" s="237" t="s">
        <v>989</v>
      </c>
    </row>
    <row r="146" spans="1:7" ht="40.5" customHeight="1" x14ac:dyDescent="0.2">
      <c r="A146" s="466">
        <v>46049</v>
      </c>
      <c r="B146" s="449" t="s">
        <v>990</v>
      </c>
      <c r="C146" s="237" t="s">
        <v>808</v>
      </c>
      <c r="D146" s="468">
        <v>24800</v>
      </c>
      <c r="E146" s="632">
        <v>0</v>
      </c>
      <c r="F146" s="567">
        <f t="shared" si="2"/>
        <v>3103707.37</v>
      </c>
      <c r="G146" s="237" t="s">
        <v>809</v>
      </c>
    </row>
    <row r="147" spans="1:7" ht="40.5" customHeight="1" x14ac:dyDescent="0.2">
      <c r="A147" s="466">
        <v>46049</v>
      </c>
      <c r="B147" s="449" t="s">
        <v>991</v>
      </c>
      <c r="C147" s="237" t="s">
        <v>992</v>
      </c>
      <c r="D147" s="468">
        <v>2000</v>
      </c>
      <c r="E147" s="632">
        <v>0</v>
      </c>
      <c r="F147" s="567">
        <f t="shared" si="2"/>
        <v>3105707.37</v>
      </c>
      <c r="G147" s="237" t="s">
        <v>993</v>
      </c>
    </row>
    <row r="148" spans="1:7" ht="40.5" customHeight="1" x14ac:dyDescent="0.2">
      <c r="A148" s="466">
        <v>46049</v>
      </c>
      <c r="B148" s="449" t="s">
        <v>994</v>
      </c>
      <c r="C148" s="237" t="s">
        <v>995</v>
      </c>
      <c r="D148" s="468">
        <v>7800</v>
      </c>
      <c r="E148" s="632">
        <v>0</v>
      </c>
      <c r="F148" s="567">
        <f t="shared" si="2"/>
        <v>3113507.37</v>
      </c>
      <c r="G148" s="237" t="s">
        <v>996</v>
      </c>
    </row>
    <row r="149" spans="1:7" ht="32.25" customHeight="1" x14ac:dyDescent="0.2">
      <c r="A149" s="466">
        <v>46049</v>
      </c>
      <c r="B149" s="449" t="s">
        <v>997</v>
      </c>
      <c r="C149" s="237" t="s">
        <v>613</v>
      </c>
      <c r="D149" s="468">
        <v>5</v>
      </c>
      <c r="E149" s="632">
        <v>0</v>
      </c>
      <c r="F149" s="567">
        <f t="shared" si="2"/>
        <v>3113512.37</v>
      </c>
      <c r="G149" s="237" t="s">
        <v>613</v>
      </c>
    </row>
    <row r="150" spans="1:7" ht="36" customHeight="1" x14ac:dyDescent="0.2">
      <c r="A150" s="466">
        <v>46049</v>
      </c>
      <c r="B150" s="449" t="s">
        <v>998</v>
      </c>
      <c r="C150" s="237" t="s">
        <v>660</v>
      </c>
      <c r="D150" s="468">
        <v>7000</v>
      </c>
      <c r="E150" s="632">
        <v>0</v>
      </c>
      <c r="F150" s="567">
        <f t="shared" si="2"/>
        <v>3120512.37</v>
      </c>
      <c r="G150" s="237" t="s">
        <v>999</v>
      </c>
    </row>
    <row r="151" spans="1:7" ht="36" customHeight="1" x14ac:dyDescent="0.2">
      <c r="A151" s="466">
        <v>46050</v>
      </c>
      <c r="B151" s="449" t="s">
        <v>1000</v>
      </c>
      <c r="C151" s="237" t="s">
        <v>1001</v>
      </c>
      <c r="D151" s="468">
        <v>97350</v>
      </c>
      <c r="E151" s="632">
        <v>0</v>
      </c>
      <c r="F151" s="567">
        <f t="shared" si="2"/>
        <v>3217862.37</v>
      </c>
      <c r="G151" s="237" t="s">
        <v>1002</v>
      </c>
    </row>
    <row r="152" spans="1:7" ht="36" customHeight="1" x14ac:dyDescent="0.2">
      <c r="A152" s="466">
        <v>46050</v>
      </c>
      <c r="B152" s="449" t="s">
        <v>1003</v>
      </c>
      <c r="C152" s="237" t="s">
        <v>1004</v>
      </c>
      <c r="D152" s="468">
        <v>2400</v>
      </c>
      <c r="E152" s="632">
        <v>0</v>
      </c>
      <c r="F152" s="567">
        <f t="shared" si="2"/>
        <v>3220262.37</v>
      </c>
      <c r="G152" s="237" t="s">
        <v>1005</v>
      </c>
    </row>
    <row r="153" spans="1:7" ht="36" customHeight="1" x14ac:dyDescent="0.2">
      <c r="A153" s="466">
        <v>46050</v>
      </c>
      <c r="B153" s="449" t="s">
        <v>1006</v>
      </c>
      <c r="C153" s="237" t="s">
        <v>805</v>
      </c>
      <c r="D153" s="468">
        <v>9800</v>
      </c>
      <c r="E153" s="632">
        <v>0</v>
      </c>
      <c r="F153" s="567">
        <f t="shared" si="2"/>
        <v>3230062.37</v>
      </c>
      <c r="G153" s="237" t="s">
        <v>806</v>
      </c>
    </row>
    <row r="154" spans="1:7" ht="36" customHeight="1" x14ac:dyDescent="0.2">
      <c r="A154" s="466">
        <v>46050</v>
      </c>
      <c r="B154" s="449" t="s">
        <v>803</v>
      </c>
      <c r="C154" s="237" t="s">
        <v>801</v>
      </c>
      <c r="D154" s="468">
        <v>11000</v>
      </c>
      <c r="E154" s="632">
        <v>0</v>
      </c>
      <c r="F154" s="567">
        <f t="shared" si="2"/>
        <v>3241062.37</v>
      </c>
      <c r="G154" s="237" t="s">
        <v>802</v>
      </c>
    </row>
    <row r="155" spans="1:7" ht="36" customHeight="1" x14ac:dyDescent="0.2">
      <c r="A155" s="466">
        <v>46050</v>
      </c>
      <c r="B155" s="449" t="s">
        <v>1007</v>
      </c>
      <c r="C155" s="237" t="s">
        <v>1008</v>
      </c>
      <c r="D155" s="468">
        <v>12000</v>
      </c>
      <c r="E155" s="632">
        <v>0</v>
      </c>
      <c r="F155" s="567">
        <f t="shared" si="2"/>
        <v>3253062.37</v>
      </c>
      <c r="G155" s="237" t="s">
        <v>1009</v>
      </c>
    </row>
    <row r="156" spans="1:7" ht="46.5" customHeight="1" x14ac:dyDescent="0.2">
      <c r="A156" s="466">
        <v>46050</v>
      </c>
      <c r="B156" s="449" t="s">
        <v>1010</v>
      </c>
      <c r="C156" s="237" t="s">
        <v>830</v>
      </c>
      <c r="D156" s="468">
        <v>1400</v>
      </c>
      <c r="E156" s="632">
        <v>0</v>
      </c>
      <c r="F156" s="567">
        <f t="shared" si="2"/>
        <v>3254462.37</v>
      </c>
      <c r="G156" s="237" t="s">
        <v>831</v>
      </c>
    </row>
    <row r="157" spans="1:7" ht="46.5" customHeight="1" x14ac:dyDescent="0.2">
      <c r="A157" s="466">
        <v>46050</v>
      </c>
      <c r="B157" s="449" t="s">
        <v>1011</v>
      </c>
      <c r="C157" s="237" t="s">
        <v>808</v>
      </c>
      <c r="D157" s="468">
        <v>500</v>
      </c>
      <c r="E157" s="632">
        <v>0</v>
      </c>
      <c r="F157" s="567">
        <f t="shared" si="2"/>
        <v>3254962.37</v>
      </c>
      <c r="G157" s="237" t="s">
        <v>809</v>
      </c>
    </row>
    <row r="158" spans="1:7" ht="46.5" customHeight="1" x14ac:dyDescent="0.2">
      <c r="A158" s="466">
        <v>46050</v>
      </c>
      <c r="B158" s="449" t="s">
        <v>1012</v>
      </c>
      <c r="C158" s="237" t="s">
        <v>808</v>
      </c>
      <c r="D158" s="468">
        <v>6500</v>
      </c>
      <c r="E158" s="632">
        <v>0</v>
      </c>
      <c r="F158" s="567">
        <f t="shared" si="2"/>
        <v>3261462.37</v>
      </c>
      <c r="G158" s="237" t="s">
        <v>809</v>
      </c>
    </row>
    <row r="159" spans="1:7" ht="46.5" customHeight="1" x14ac:dyDescent="0.2">
      <c r="A159" s="466">
        <v>46050</v>
      </c>
      <c r="B159" s="449" t="s">
        <v>1013</v>
      </c>
      <c r="C159" s="237" t="s">
        <v>808</v>
      </c>
      <c r="D159" s="468">
        <v>24000</v>
      </c>
      <c r="E159" s="632">
        <v>0</v>
      </c>
      <c r="F159" s="567">
        <f t="shared" si="2"/>
        <v>3285462.37</v>
      </c>
      <c r="G159" s="237" t="s">
        <v>809</v>
      </c>
    </row>
    <row r="160" spans="1:7" ht="46.5" customHeight="1" x14ac:dyDescent="0.2">
      <c r="A160" s="466">
        <v>46050</v>
      </c>
      <c r="B160" s="449" t="s">
        <v>1014</v>
      </c>
      <c r="C160" s="237" t="s">
        <v>893</v>
      </c>
      <c r="D160" s="468">
        <v>2000</v>
      </c>
      <c r="E160" s="632">
        <v>0</v>
      </c>
      <c r="F160" s="567">
        <f t="shared" si="2"/>
        <v>3287462.37</v>
      </c>
      <c r="G160" s="237" t="s">
        <v>894</v>
      </c>
    </row>
    <row r="161" spans="1:7" ht="67.5" customHeight="1" x14ac:dyDescent="0.2">
      <c r="A161" s="466">
        <v>46051</v>
      </c>
      <c r="B161" s="449">
        <v>31913</v>
      </c>
      <c r="C161" s="237" t="s">
        <v>775</v>
      </c>
      <c r="D161" s="632">
        <v>0</v>
      </c>
      <c r="E161" s="468">
        <v>1553738.09</v>
      </c>
      <c r="F161" s="567">
        <f t="shared" si="2"/>
        <v>1733724.28</v>
      </c>
      <c r="G161" s="214" t="s">
        <v>1015</v>
      </c>
    </row>
    <row r="162" spans="1:7" ht="67.5" customHeight="1" x14ac:dyDescent="0.2">
      <c r="A162" s="466">
        <v>46051</v>
      </c>
      <c r="B162" s="449">
        <v>31914</v>
      </c>
      <c r="C162" s="237" t="s">
        <v>520</v>
      </c>
      <c r="D162" s="632">
        <v>0</v>
      </c>
      <c r="E162" s="468">
        <v>380411.91</v>
      </c>
      <c r="F162" s="567">
        <f t="shared" si="2"/>
        <v>1353312.37</v>
      </c>
      <c r="G162" s="214" t="s">
        <v>1016</v>
      </c>
    </row>
    <row r="163" spans="1:7" ht="36" customHeight="1" x14ac:dyDescent="0.2">
      <c r="A163" s="466">
        <v>46051</v>
      </c>
      <c r="B163" s="449" t="s">
        <v>1017</v>
      </c>
      <c r="C163" s="237" t="s">
        <v>884</v>
      </c>
      <c r="D163" s="468">
        <v>10000</v>
      </c>
      <c r="E163" s="632">
        <v>0</v>
      </c>
      <c r="F163" s="567">
        <f t="shared" si="2"/>
        <v>1363312.37</v>
      </c>
      <c r="G163" s="237" t="s">
        <v>885</v>
      </c>
    </row>
    <row r="164" spans="1:7" ht="42.75" customHeight="1" x14ac:dyDescent="0.2">
      <c r="A164" s="466">
        <v>46051</v>
      </c>
      <c r="B164" s="449" t="s">
        <v>1018</v>
      </c>
      <c r="C164" s="237" t="s">
        <v>884</v>
      </c>
      <c r="D164" s="468">
        <v>53600</v>
      </c>
      <c r="E164" s="632">
        <v>0</v>
      </c>
      <c r="F164" s="567">
        <f t="shared" si="2"/>
        <v>1416912.37</v>
      </c>
      <c r="G164" s="237" t="s">
        <v>885</v>
      </c>
    </row>
    <row r="165" spans="1:7" ht="42.75" customHeight="1" x14ac:dyDescent="0.2">
      <c r="A165" s="466">
        <v>46051</v>
      </c>
      <c r="B165" s="449" t="s">
        <v>1019</v>
      </c>
      <c r="C165" s="237" t="s">
        <v>808</v>
      </c>
      <c r="D165" s="468">
        <v>46000</v>
      </c>
      <c r="E165" s="632">
        <v>0</v>
      </c>
      <c r="F165" s="567">
        <f t="shared" si="2"/>
        <v>1462912.37</v>
      </c>
      <c r="G165" s="237" t="s">
        <v>809</v>
      </c>
    </row>
    <row r="166" spans="1:7" ht="42.75" customHeight="1" x14ac:dyDescent="0.2">
      <c r="A166" s="466">
        <v>46051</v>
      </c>
      <c r="B166" s="449" t="s">
        <v>1020</v>
      </c>
      <c r="C166" s="237" t="s">
        <v>830</v>
      </c>
      <c r="D166" s="468">
        <v>500</v>
      </c>
      <c r="E166" s="632">
        <v>0</v>
      </c>
      <c r="F166" s="567">
        <f t="shared" si="2"/>
        <v>1463412.37</v>
      </c>
      <c r="G166" s="237" t="s">
        <v>831</v>
      </c>
    </row>
    <row r="167" spans="1:7" ht="36" customHeight="1" x14ac:dyDescent="0.2">
      <c r="A167" s="466">
        <v>46051</v>
      </c>
      <c r="B167" s="449" t="s">
        <v>1021</v>
      </c>
      <c r="C167" s="237" t="s">
        <v>805</v>
      </c>
      <c r="D167" s="468">
        <v>33300</v>
      </c>
      <c r="E167" s="632">
        <v>0</v>
      </c>
      <c r="F167" s="567">
        <f t="shared" si="2"/>
        <v>1496712.37</v>
      </c>
      <c r="G167" s="237" t="s">
        <v>806</v>
      </c>
    </row>
    <row r="168" spans="1:7" ht="36" customHeight="1" x14ac:dyDescent="0.2">
      <c r="A168" s="466">
        <v>46051</v>
      </c>
      <c r="B168" s="449" t="s">
        <v>803</v>
      </c>
      <c r="C168" s="237" t="s">
        <v>801</v>
      </c>
      <c r="D168" s="468">
        <v>6500</v>
      </c>
      <c r="E168" s="632">
        <v>0</v>
      </c>
      <c r="F168" s="567">
        <f t="shared" si="2"/>
        <v>1503212.37</v>
      </c>
      <c r="G168" s="237" t="s">
        <v>802</v>
      </c>
    </row>
    <row r="169" spans="1:7" ht="36" customHeight="1" x14ac:dyDescent="0.2">
      <c r="A169" s="466">
        <v>46051</v>
      </c>
      <c r="B169" s="449" t="s">
        <v>1022</v>
      </c>
      <c r="C169" s="237" t="s">
        <v>660</v>
      </c>
      <c r="D169" s="468">
        <v>500</v>
      </c>
      <c r="E169" s="632">
        <v>0</v>
      </c>
      <c r="F169" s="567">
        <f t="shared" si="2"/>
        <v>1503712.37</v>
      </c>
      <c r="G169" s="237" t="s">
        <v>1023</v>
      </c>
    </row>
    <row r="170" spans="1:7" ht="36" customHeight="1" x14ac:dyDescent="0.2">
      <c r="A170" s="466">
        <v>46051</v>
      </c>
      <c r="B170" s="449" t="s">
        <v>1024</v>
      </c>
      <c r="C170" s="237" t="s">
        <v>613</v>
      </c>
      <c r="D170" s="468">
        <v>2430</v>
      </c>
      <c r="E170" s="632">
        <v>0</v>
      </c>
      <c r="F170" s="567">
        <f t="shared" si="2"/>
        <v>1506142.37</v>
      </c>
      <c r="G170" s="237" t="s">
        <v>613</v>
      </c>
    </row>
    <row r="171" spans="1:7" ht="36" customHeight="1" x14ac:dyDescent="0.2">
      <c r="A171" s="466">
        <v>46051</v>
      </c>
      <c r="B171" s="449" t="s">
        <v>1025</v>
      </c>
      <c r="C171" s="237" t="s">
        <v>1026</v>
      </c>
      <c r="D171" s="468">
        <v>25200</v>
      </c>
      <c r="E171" s="632">
        <v>0</v>
      </c>
      <c r="F171" s="567">
        <f t="shared" si="2"/>
        <v>1531342.37</v>
      </c>
      <c r="G171" s="237" t="s">
        <v>1027</v>
      </c>
    </row>
    <row r="172" spans="1:7" ht="36" customHeight="1" x14ac:dyDescent="0.2">
      <c r="A172" s="466">
        <v>46051</v>
      </c>
      <c r="B172" s="449" t="s">
        <v>1028</v>
      </c>
      <c r="C172" s="237" t="s">
        <v>808</v>
      </c>
      <c r="D172" s="468">
        <v>30700</v>
      </c>
      <c r="E172" s="632">
        <v>0</v>
      </c>
      <c r="F172" s="567">
        <f t="shared" si="2"/>
        <v>1562042.37</v>
      </c>
      <c r="G172" s="237" t="s">
        <v>809</v>
      </c>
    </row>
    <row r="173" spans="1:7" ht="36" customHeight="1" x14ac:dyDescent="0.2">
      <c r="A173" s="337">
        <v>46051</v>
      </c>
      <c r="B173" s="576" t="s">
        <v>1029</v>
      </c>
      <c r="C173" s="237" t="s">
        <v>1030</v>
      </c>
      <c r="D173" s="612">
        <v>1965</v>
      </c>
      <c r="E173" s="632">
        <v>0</v>
      </c>
      <c r="F173" s="567">
        <f t="shared" si="2"/>
        <v>1564007.37</v>
      </c>
      <c r="G173" s="237" t="s">
        <v>1031</v>
      </c>
    </row>
    <row r="174" spans="1:7" ht="44.25" customHeight="1" x14ac:dyDescent="0.2">
      <c r="A174" s="466">
        <v>46052</v>
      </c>
      <c r="B174" s="449" t="s">
        <v>1032</v>
      </c>
      <c r="C174" s="237" t="s">
        <v>830</v>
      </c>
      <c r="D174" s="468">
        <v>2800</v>
      </c>
      <c r="E174" s="632">
        <v>0</v>
      </c>
      <c r="F174" s="567">
        <f t="shared" si="2"/>
        <v>1566807.37</v>
      </c>
      <c r="G174" s="237" t="s">
        <v>831</v>
      </c>
    </row>
    <row r="175" spans="1:7" ht="36" customHeight="1" x14ac:dyDescent="0.2">
      <c r="A175" s="466">
        <v>46052</v>
      </c>
      <c r="B175" s="449" t="s">
        <v>1033</v>
      </c>
      <c r="C175" s="237" t="s">
        <v>805</v>
      </c>
      <c r="D175" s="468">
        <v>12100</v>
      </c>
      <c r="E175" s="632">
        <v>0</v>
      </c>
      <c r="F175" s="567">
        <f t="shared" si="2"/>
        <v>1578907.37</v>
      </c>
      <c r="G175" s="237" t="s">
        <v>806</v>
      </c>
    </row>
    <row r="176" spans="1:7" ht="36" customHeight="1" x14ac:dyDescent="0.2">
      <c r="A176" s="466">
        <v>46052</v>
      </c>
      <c r="B176" s="449" t="s">
        <v>1034</v>
      </c>
      <c r="C176" s="237" t="s">
        <v>960</v>
      </c>
      <c r="D176" s="468">
        <v>110</v>
      </c>
      <c r="E176" s="632">
        <v>0</v>
      </c>
      <c r="F176" s="567">
        <f t="shared" si="2"/>
        <v>1579017.37</v>
      </c>
      <c r="G176" s="237" t="s">
        <v>1035</v>
      </c>
    </row>
    <row r="177" spans="1:7" ht="36" customHeight="1" x14ac:dyDescent="0.2">
      <c r="A177" s="466">
        <v>46052</v>
      </c>
      <c r="B177" s="449" t="s">
        <v>1036</v>
      </c>
      <c r="C177" s="237" t="s">
        <v>660</v>
      </c>
      <c r="D177" s="468">
        <v>500</v>
      </c>
      <c r="E177" s="632">
        <v>0</v>
      </c>
      <c r="F177" s="567">
        <f t="shared" si="2"/>
        <v>1579517.37</v>
      </c>
      <c r="G177" s="237" t="s">
        <v>1037</v>
      </c>
    </row>
    <row r="178" spans="1:7" ht="36" customHeight="1" x14ac:dyDescent="0.2">
      <c r="A178" s="466">
        <v>46052</v>
      </c>
      <c r="B178" s="449" t="s">
        <v>803</v>
      </c>
      <c r="C178" s="237" t="s">
        <v>801</v>
      </c>
      <c r="D178" s="468">
        <v>13000</v>
      </c>
      <c r="E178" s="632">
        <v>0</v>
      </c>
      <c r="F178" s="567">
        <f t="shared" si="2"/>
        <v>1592517.37</v>
      </c>
      <c r="G178" s="237" t="s">
        <v>802</v>
      </c>
    </row>
    <row r="179" spans="1:7" ht="36" customHeight="1" x14ac:dyDescent="0.2">
      <c r="A179" s="466">
        <v>46052</v>
      </c>
      <c r="B179" s="449" t="s">
        <v>1038</v>
      </c>
      <c r="C179" s="237" t="s">
        <v>1039</v>
      </c>
      <c r="D179" s="468">
        <v>150</v>
      </c>
      <c r="E179" s="632">
        <v>0</v>
      </c>
      <c r="F179" s="567">
        <f t="shared" si="2"/>
        <v>1592667.37</v>
      </c>
      <c r="G179" s="237" t="s">
        <v>1040</v>
      </c>
    </row>
    <row r="180" spans="1:7" ht="36" customHeight="1" x14ac:dyDescent="0.2">
      <c r="A180" s="337">
        <v>46053</v>
      </c>
      <c r="B180" s="573" t="s">
        <v>460</v>
      </c>
      <c r="C180" s="237" t="s">
        <v>794</v>
      </c>
      <c r="D180" s="615"/>
      <c r="E180" s="633">
        <v>175</v>
      </c>
      <c r="F180" s="567">
        <f t="shared" si="2"/>
        <v>1592492.37</v>
      </c>
      <c r="G180" s="237" t="s">
        <v>794</v>
      </c>
    </row>
    <row r="181" spans="1:7" ht="36" customHeight="1" x14ac:dyDescent="0.25">
      <c r="A181" s="634">
        <v>46053</v>
      </c>
      <c r="B181" s="635" t="s">
        <v>471</v>
      </c>
      <c r="C181" s="636" t="s">
        <v>795</v>
      </c>
      <c r="D181" s="637" t="s">
        <v>499</v>
      </c>
      <c r="E181" s="637" t="s">
        <v>499</v>
      </c>
      <c r="F181" s="641">
        <f>+F180</f>
        <v>1592492.37</v>
      </c>
      <c r="G181" s="636" t="s">
        <v>795</v>
      </c>
    </row>
    <row r="182" spans="1:7" ht="28.5" customHeight="1" thickBot="1" x14ac:dyDescent="0.3">
      <c r="A182" s="46"/>
      <c r="B182" s="46"/>
      <c r="C182" s="638" t="s">
        <v>488</v>
      </c>
      <c r="D182" s="639">
        <f>SUM(D15:D181)</f>
        <v>1995525</v>
      </c>
      <c r="E182" s="640">
        <f>SUM(E15:E181)</f>
        <v>1934325</v>
      </c>
      <c r="F182" s="418"/>
      <c r="G182" s="419"/>
    </row>
    <row r="183" spans="1:7" ht="28.5" customHeight="1" thickTop="1" x14ac:dyDescent="0.2"/>
    <row r="184" spans="1:7" ht="28.5" customHeight="1" x14ac:dyDescent="0.2"/>
    <row r="185" spans="1:7" ht="28.5" customHeight="1" x14ac:dyDescent="0.2">
      <c r="A185" s="25"/>
      <c r="B185" s="34"/>
      <c r="C185" s="13" t="s">
        <v>7</v>
      </c>
      <c r="D185" s="24"/>
      <c r="E185" s="485"/>
      <c r="G185" s="13" t="s">
        <v>8</v>
      </c>
    </row>
    <row r="186" spans="1:7" ht="28.5" customHeight="1" x14ac:dyDescent="0.2">
      <c r="A186" s="25"/>
      <c r="B186" s="530"/>
      <c r="C186" s="22"/>
      <c r="D186" s="531"/>
      <c r="E186" s="485"/>
    </row>
    <row r="187" spans="1:7" ht="28.5" customHeight="1" x14ac:dyDescent="0.2">
      <c r="A187" s="25"/>
      <c r="B187" s="530"/>
      <c r="C187" s="22"/>
      <c r="D187" s="531"/>
      <c r="E187" s="485"/>
    </row>
    <row r="188" spans="1:7" ht="28.5" customHeight="1" x14ac:dyDescent="0.2">
      <c r="A188" s="532"/>
      <c r="B188" s="530"/>
      <c r="C188" s="533"/>
      <c r="D188" s="534"/>
      <c r="E188" s="535"/>
      <c r="G188" s="536"/>
    </row>
    <row r="189" spans="1:7" ht="28.5" customHeight="1" x14ac:dyDescent="0.25">
      <c r="A189" s="532"/>
      <c r="B189" s="530"/>
      <c r="C189" s="10" t="s">
        <v>329</v>
      </c>
      <c r="D189" s="534"/>
      <c r="E189" s="535"/>
      <c r="G189" s="537" t="s">
        <v>442</v>
      </c>
    </row>
    <row r="190" spans="1:7" ht="28.5" customHeight="1" x14ac:dyDescent="0.2">
      <c r="A190" s="13"/>
      <c r="B190" s="538"/>
      <c r="C190" s="13" t="s">
        <v>330</v>
      </c>
      <c r="E190" s="539"/>
      <c r="G190" s="540" t="s">
        <v>428</v>
      </c>
    </row>
    <row r="191" spans="1:7" ht="28.5" customHeight="1" x14ac:dyDescent="0.2"/>
    <row r="192" spans="1:7" ht="28.5" customHeight="1" x14ac:dyDescent="0.2"/>
    <row r="193" ht="28.5" customHeight="1" x14ac:dyDescent="0.2"/>
  </sheetData>
  <mergeCells count="7">
    <mergeCell ref="A9:G9"/>
    <mergeCell ref="A10:G10"/>
    <mergeCell ref="A6:G6"/>
    <mergeCell ref="A4:G4"/>
    <mergeCell ref="A7:G7"/>
    <mergeCell ref="A8:G8"/>
    <mergeCell ref="A5:G5"/>
  </mergeCells>
  <phoneticPr fontId="56" type="noConversion"/>
  <pageMargins left="0.51181102362204722" right="0.46" top="0.66" bottom="0.47244094488188981" header="0.43307086614173229" footer="0.31496062992125984"/>
  <pageSetup scale="50" fitToWidth="0" fitToHeight="0" orientation="landscape" r:id="rId1"/>
  <ignoredErrors>
    <ignoredError sqref="B15:B18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6600CC"/>
    <pageSetUpPr fitToPage="1"/>
  </sheetPr>
  <dimension ref="A1:M37"/>
  <sheetViews>
    <sheetView topLeftCell="A27" zoomScale="66" zoomScaleNormal="66" workbookViewId="0">
      <selection activeCell="D31" sqref="D31"/>
    </sheetView>
  </sheetViews>
  <sheetFormatPr baseColWidth="10" defaultColWidth="11.42578125" defaultRowHeight="30" customHeight="1" x14ac:dyDescent="0.2"/>
  <cols>
    <col min="1" max="1" width="18.28515625" style="42" customWidth="1"/>
    <col min="2" max="2" width="18.28515625" style="43" customWidth="1"/>
    <col min="3" max="3" width="32.85546875" style="25" customWidth="1"/>
    <col min="4" max="4" width="32.140625" style="43" customWidth="1"/>
    <col min="5" max="5" width="23" style="22" customWidth="1"/>
    <col min="6" max="6" width="19.42578125" style="24" customWidth="1"/>
    <col min="7" max="7" width="27.5703125" style="25" customWidth="1"/>
    <col min="8" max="8" width="19.42578125" style="25" customWidth="1"/>
    <col min="9" max="9" width="7.28515625" style="25" customWidth="1"/>
    <col min="10" max="10" width="0" style="25" hidden="1" customWidth="1"/>
    <col min="11" max="16384" width="11.42578125" style="25"/>
  </cols>
  <sheetData>
    <row r="1" spans="1:8" ht="23.25" customHeight="1" x14ac:dyDescent="0.2">
      <c r="A1" s="3"/>
      <c r="B1" s="2"/>
      <c r="C1" s="3"/>
      <c r="D1" s="3"/>
      <c r="E1" s="3"/>
      <c r="F1" s="3"/>
      <c r="G1" s="3"/>
    </row>
    <row r="2" spans="1:8" ht="23.25" customHeight="1" x14ac:dyDescent="0.2">
      <c r="A2" s="51"/>
      <c r="B2" s="11"/>
      <c r="C2" s="87"/>
      <c r="D2" s="6"/>
      <c r="E2" s="51"/>
      <c r="F2" s="51"/>
      <c r="G2" s="51"/>
    </row>
    <row r="3" spans="1:8" ht="23.25" customHeight="1" x14ac:dyDescent="0.2">
      <c r="A3" s="51"/>
      <c r="B3" s="11"/>
      <c r="C3" s="87"/>
      <c r="D3" s="6"/>
      <c r="E3" s="51"/>
      <c r="F3" s="51"/>
      <c r="G3" s="51"/>
    </row>
    <row r="4" spans="1:8" ht="15" x14ac:dyDescent="0.25">
      <c r="A4" s="88"/>
      <c r="B4" s="89"/>
      <c r="C4" s="90"/>
      <c r="D4" s="91"/>
      <c r="E4" s="88"/>
      <c r="F4" s="88"/>
      <c r="G4" s="88"/>
    </row>
    <row r="5" spans="1:8" ht="24" customHeight="1" x14ac:dyDescent="0.25">
      <c r="A5" s="682" t="s">
        <v>9</v>
      </c>
      <c r="B5" s="682"/>
      <c r="C5" s="682"/>
      <c r="D5" s="682"/>
      <c r="E5" s="682"/>
      <c r="F5" s="682"/>
      <c r="G5" s="582"/>
    </row>
    <row r="6" spans="1:8" ht="24" customHeight="1" x14ac:dyDescent="0.25">
      <c r="A6" s="682" t="s">
        <v>10</v>
      </c>
      <c r="B6" s="682"/>
      <c r="C6" s="682"/>
      <c r="D6" s="682"/>
      <c r="E6" s="682"/>
      <c r="F6" s="682"/>
      <c r="G6" s="582"/>
    </row>
    <row r="7" spans="1:8" ht="24" customHeight="1" x14ac:dyDescent="0.25">
      <c r="A7" s="682" t="s">
        <v>11</v>
      </c>
      <c r="B7" s="682"/>
      <c r="C7" s="682"/>
      <c r="D7" s="682"/>
      <c r="E7" s="682"/>
      <c r="F7" s="682"/>
      <c r="G7" s="679"/>
    </row>
    <row r="8" spans="1:8" ht="24" customHeight="1" x14ac:dyDescent="0.25">
      <c r="A8" s="682" t="s">
        <v>12</v>
      </c>
      <c r="B8" s="682"/>
      <c r="C8" s="682"/>
      <c r="D8" s="682"/>
      <c r="E8" s="682"/>
      <c r="F8" s="682"/>
      <c r="G8" s="582"/>
    </row>
    <row r="9" spans="1:8" ht="24" customHeight="1" x14ac:dyDescent="0.25">
      <c r="A9" s="682" t="s">
        <v>13</v>
      </c>
      <c r="B9" s="682"/>
      <c r="C9" s="682"/>
      <c r="D9" s="682"/>
      <c r="E9" s="682"/>
      <c r="F9" s="682"/>
      <c r="G9" s="582"/>
    </row>
    <row r="10" spans="1:8" ht="24" customHeight="1" x14ac:dyDescent="0.25">
      <c r="A10" s="682" t="s">
        <v>485</v>
      </c>
      <c r="B10" s="682"/>
      <c r="C10" s="682"/>
      <c r="D10" s="682"/>
      <c r="E10" s="682"/>
      <c r="F10" s="682"/>
      <c r="G10" s="582"/>
    </row>
    <row r="11" spans="1:8" ht="26.25" customHeight="1" x14ac:dyDescent="0.25">
      <c r="A11" s="682" t="s">
        <v>542</v>
      </c>
      <c r="B11" s="682"/>
      <c r="C11" s="682"/>
      <c r="D11" s="682"/>
      <c r="E11" s="682"/>
      <c r="F11" s="682"/>
      <c r="G11" s="582"/>
    </row>
    <row r="12" spans="1:8" ht="36.75" customHeight="1" x14ac:dyDescent="0.25">
      <c r="A12" s="409"/>
      <c r="B12" s="409"/>
      <c r="C12" s="409"/>
      <c r="D12" s="409"/>
      <c r="E12" s="409"/>
      <c r="F12" s="409"/>
      <c r="G12" s="409"/>
    </row>
    <row r="13" spans="1:8" ht="33" customHeight="1" x14ac:dyDescent="0.25">
      <c r="A13" s="430"/>
      <c r="B13" s="430"/>
      <c r="C13" s="411"/>
      <c r="D13" s="411"/>
      <c r="E13" s="411"/>
      <c r="F13" s="411"/>
      <c r="G13" s="630"/>
    </row>
    <row r="14" spans="1:8" ht="26.25" customHeight="1" x14ac:dyDescent="0.25">
      <c r="A14" s="431"/>
      <c r="C14" s="562" t="s">
        <v>14</v>
      </c>
      <c r="D14" s="563" t="s">
        <v>15</v>
      </c>
      <c r="G14" s="516"/>
      <c r="H14" s="517"/>
    </row>
    <row r="15" spans="1:8" ht="28.5" customHeight="1" x14ac:dyDescent="0.25">
      <c r="A15" s="431"/>
      <c r="C15" s="520" t="s">
        <v>85</v>
      </c>
      <c r="D15" s="612">
        <v>26180</v>
      </c>
      <c r="F15" s="131"/>
      <c r="G15" s="131"/>
      <c r="H15" s="517"/>
    </row>
    <row r="16" spans="1:8" ht="28.5" customHeight="1" x14ac:dyDescent="0.25">
      <c r="A16" s="431"/>
      <c r="C16" s="520" t="s">
        <v>75</v>
      </c>
      <c r="D16" s="612">
        <v>150000</v>
      </c>
      <c r="F16" s="378"/>
      <c r="G16" s="631"/>
      <c r="H16" s="517"/>
    </row>
    <row r="17" spans="1:13" ht="28.5" customHeight="1" x14ac:dyDescent="0.25">
      <c r="A17" s="409"/>
      <c r="C17" s="520" t="s">
        <v>64</v>
      </c>
      <c r="D17" s="612">
        <v>514.27</v>
      </c>
      <c r="F17" s="378"/>
      <c r="G17" s="682"/>
      <c r="H17" s="682"/>
      <c r="I17" s="682"/>
      <c r="J17" s="682"/>
      <c r="K17" s="682"/>
      <c r="L17" s="682"/>
      <c r="M17" s="582"/>
    </row>
    <row r="18" spans="1:13" ht="28.5" customHeight="1" x14ac:dyDescent="0.25">
      <c r="A18" s="409"/>
      <c r="C18" s="520" t="s">
        <v>258</v>
      </c>
      <c r="D18" s="612">
        <v>15000</v>
      </c>
      <c r="F18" s="678"/>
      <c r="G18" s="203"/>
      <c r="H18" s="517"/>
      <c r="I18"/>
    </row>
    <row r="19" spans="1:13" ht="28.5" customHeight="1" x14ac:dyDescent="0.3">
      <c r="A19" s="432"/>
      <c r="C19" s="519" t="s">
        <v>318</v>
      </c>
      <c r="D19" s="612">
        <v>15000</v>
      </c>
      <c r="F19" s="454"/>
      <c r="G19" s="516"/>
      <c r="H19" s="517"/>
      <c r="I19"/>
    </row>
    <row r="20" spans="1:13" ht="28.5" customHeight="1" x14ac:dyDescent="0.3">
      <c r="A20" s="409"/>
      <c r="C20" s="519" t="s">
        <v>60</v>
      </c>
      <c r="D20" s="614">
        <v>50000</v>
      </c>
      <c r="F20" s="454"/>
      <c r="G20" s="516"/>
      <c r="H20" s="517"/>
      <c r="I20"/>
    </row>
    <row r="21" spans="1:13" ht="34.5" customHeight="1" x14ac:dyDescent="0.3">
      <c r="A21" s="409"/>
      <c r="C21" s="513" t="s">
        <v>453</v>
      </c>
      <c r="D21" s="518">
        <f>SUM(D15:D20)</f>
        <v>256694.27</v>
      </c>
      <c r="F21" s="454"/>
      <c r="G21" s="516"/>
      <c r="H21" s="517"/>
      <c r="I21"/>
      <c r="J21" s="96"/>
    </row>
    <row r="22" spans="1:13" ht="30" customHeight="1" x14ac:dyDescent="0.3">
      <c r="A22" s="409"/>
      <c r="D22" s="514"/>
      <c r="E22" s="515"/>
      <c r="F22" s="454"/>
      <c r="G22" s="516"/>
      <c r="H22" s="517"/>
      <c r="I22"/>
    </row>
    <row r="23" spans="1:13" ht="30" customHeight="1" x14ac:dyDescent="0.3">
      <c r="A23" s="409"/>
      <c r="D23" s="514"/>
      <c r="E23" s="515"/>
      <c r="F23" s="454"/>
      <c r="G23" s="516"/>
      <c r="H23" s="517"/>
      <c r="I23"/>
    </row>
    <row r="24" spans="1:13" ht="30" customHeight="1" x14ac:dyDescent="0.3">
      <c r="A24" s="433"/>
      <c r="D24" s="455"/>
      <c r="E24" s="456"/>
      <c r="F24" s="457"/>
      <c r="G24" s="389"/>
      <c r="H24" s="253"/>
      <c r="I24" s="722"/>
    </row>
    <row r="25" spans="1:13" ht="76.5" customHeight="1" x14ac:dyDescent="0.25">
      <c r="A25" s="433"/>
      <c r="B25" s="719" t="s">
        <v>543</v>
      </c>
      <c r="C25" s="720"/>
      <c r="D25" s="103">
        <f>+D21</f>
        <v>256694.27</v>
      </c>
      <c r="G25" s="389"/>
      <c r="H25" s="253"/>
      <c r="I25" s="722"/>
    </row>
    <row r="26" spans="1:13" ht="30.75" customHeight="1" x14ac:dyDescent="0.2">
      <c r="A26" s="41"/>
      <c r="B26" s="97"/>
      <c r="C26" s="41"/>
      <c r="D26" s="48"/>
      <c r="E26" s="41"/>
      <c r="F26" s="41"/>
      <c r="G26" s="116"/>
      <c r="H26" s="253"/>
      <c r="I26"/>
    </row>
    <row r="27" spans="1:13" ht="30.75" customHeight="1" x14ac:dyDescent="0.2">
      <c r="C27" s="41"/>
      <c r="D27" s="41"/>
      <c r="E27" s="41"/>
    </row>
    <row r="28" spans="1:13" ht="30.75" customHeight="1" x14ac:dyDescent="0.2">
      <c r="A28" s="10"/>
      <c r="B28" s="721" t="s">
        <v>7</v>
      </c>
      <c r="C28" s="721"/>
      <c r="D28" s="561"/>
      <c r="E28" s="410" t="s">
        <v>8</v>
      </c>
    </row>
    <row r="29" spans="1:13" ht="30.75" customHeight="1" x14ac:dyDescent="0.2">
      <c r="A29" s="10"/>
      <c r="B29" s="10"/>
      <c r="C29" s="13"/>
      <c r="D29" s="98"/>
      <c r="E29" s="98"/>
      <c r="F29" s="41"/>
    </row>
    <row r="30" spans="1:13" ht="30.75" customHeight="1" x14ac:dyDescent="0.2">
      <c r="A30" s="10"/>
      <c r="B30" s="10"/>
      <c r="C30" s="13"/>
      <c r="D30" s="98"/>
      <c r="E30" s="98"/>
      <c r="F30" s="41"/>
    </row>
    <row r="31" spans="1:13" ht="30.75" customHeight="1" x14ac:dyDescent="0.2">
      <c r="A31" s="10"/>
      <c r="B31" s="10"/>
      <c r="C31" s="13"/>
      <c r="D31" s="98"/>
      <c r="E31" s="98"/>
      <c r="F31" s="41"/>
    </row>
    <row r="32" spans="1:13" ht="27" customHeight="1" thickBot="1" x14ac:dyDescent="0.25">
      <c r="A32" s="99"/>
      <c r="B32" s="718"/>
      <c r="C32" s="718"/>
      <c r="D32" s="99"/>
      <c r="E32" s="718"/>
      <c r="F32" s="718"/>
    </row>
    <row r="33" spans="1:9" ht="27" customHeight="1" x14ac:dyDescent="0.2">
      <c r="A33" s="41"/>
      <c r="B33" s="716" t="s">
        <v>329</v>
      </c>
      <c r="C33" s="716"/>
      <c r="D33" s="41"/>
      <c r="E33" s="295" t="s">
        <v>456</v>
      </c>
      <c r="F33" s="295"/>
    </row>
    <row r="34" spans="1:9" ht="27" customHeight="1" x14ac:dyDescent="0.2">
      <c r="A34" s="41"/>
      <c r="B34" s="717" t="s">
        <v>330</v>
      </c>
      <c r="C34" s="717"/>
      <c r="D34" s="41"/>
      <c r="E34" s="681" t="s">
        <v>457</v>
      </c>
      <c r="F34" s="681"/>
      <c r="G34" s="116"/>
      <c r="H34" s="253"/>
      <c r="I34"/>
    </row>
    <row r="35" spans="1:9" ht="30" customHeight="1" x14ac:dyDescent="0.2">
      <c r="A35" s="41"/>
      <c r="B35" s="97"/>
      <c r="C35" s="41"/>
      <c r="D35" s="41"/>
      <c r="E35" s="41"/>
      <c r="F35" s="41"/>
      <c r="G35" s="116"/>
      <c r="H35" s="253"/>
      <c r="I35"/>
    </row>
    <row r="36" spans="1:9" ht="30" customHeight="1" x14ac:dyDescent="0.2">
      <c r="A36" s="3"/>
      <c r="B36" s="2"/>
      <c r="C36" s="3"/>
      <c r="D36" s="3"/>
      <c r="E36" s="3"/>
      <c r="F36" s="3"/>
      <c r="G36" s="116"/>
      <c r="H36" s="253"/>
      <c r="I36" s="714"/>
    </row>
    <row r="37" spans="1:9" ht="30" customHeight="1" x14ac:dyDescent="0.2">
      <c r="G37" s="116"/>
      <c r="H37" s="253"/>
      <c r="I37" s="715"/>
    </row>
  </sheetData>
  <sortState xmlns:xlrd2="http://schemas.microsoft.com/office/spreadsheetml/2017/richdata2" ref="E15:F17">
    <sortCondition ref="E15:E17"/>
  </sortState>
  <mergeCells count="17">
    <mergeCell ref="A7:F7"/>
    <mergeCell ref="A6:F6"/>
    <mergeCell ref="A5:F5"/>
    <mergeCell ref="A8:F8"/>
    <mergeCell ref="A9:F9"/>
    <mergeCell ref="A10:F10"/>
    <mergeCell ref="A11:F11"/>
    <mergeCell ref="G17:L17"/>
    <mergeCell ref="E32:F32"/>
    <mergeCell ref="I24:I25"/>
    <mergeCell ref="I36:I37"/>
    <mergeCell ref="B33:C33"/>
    <mergeCell ref="B34:C34"/>
    <mergeCell ref="B32:C32"/>
    <mergeCell ref="B25:C25"/>
    <mergeCell ref="E34:F34"/>
    <mergeCell ref="B28:C28"/>
  </mergeCells>
  <phoneticPr fontId="56" type="noConversion"/>
  <conditionalFormatting sqref="E24">
    <cfRule type="duplicateValues" dxfId="1" priority="1"/>
  </conditionalFormatting>
  <pageMargins left="0.69" right="0.56999999999999995" top="1.07" bottom="0.46" header="0.3" footer="0.12"/>
  <pageSetup scale="4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6600CC"/>
    <pageSetUpPr fitToPage="1"/>
  </sheetPr>
  <dimension ref="A1:G29"/>
  <sheetViews>
    <sheetView topLeftCell="A17" zoomScale="64" zoomScaleNormal="64" workbookViewId="0">
      <selection activeCell="F24" sqref="F24"/>
    </sheetView>
  </sheetViews>
  <sheetFormatPr baseColWidth="10" defaultColWidth="11.42578125" defaultRowHeight="45.75" customHeight="1" x14ac:dyDescent="0.2"/>
  <cols>
    <col min="1" max="1" width="18.42578125" style="422" customWidth="1"/>
    <col min="2" max="2" width="21.140625" style="310" customWidth="1"/>
    <col min="3" max="3" width="52.5703125" style="240" customWidth="1"/>
    <col min="4" max="4" width="22.85546875" style="406" customWidth="1"/>
    <col min="5" max="5" width="21.7109375" style="241" customWidth="1"/>
    <col min="6" max="6" width="21.5703125" style="242" customWidth="1"/>
    <col min="7" max="7" width="94.28515625" style="510" customWidth="1"/>
    <col min="8" max="16384" width="11.42578125" style="240"/>
  </cols>
  <sheetData>
    <row r="1" spans="1:7" ht="28.5" customHeight="1" x14ac:dyDescent="0.2">
      <c r="A1" s="421"/>
      <c r="B1" s="95"/>
      <c r="C1" s="398"/>
      <c r="D1" s="239"/>
      <c r="E1" s="399"/>
      <c r="F1" s="401"/>
      <c r="G1" s="506"/>
    </row>
    <row r="2" spans="1:7" ht="33" customHeight="1" x14ac:dyDescent="0.2">
      <c r="A2" s="421"/>
      <c r="B2" s="95"/>
      <c r="C2" s="398"/>
      <c r="D2" s="239"/>
      <c r="E2" s="399"/>
      <c r="F2" s="401"/>
      <c r="G2" s="506"/>
    </row>
    <row r="3" spans="1:7" ht="23.25" customHeight="1" x14ac:dyDescent="0.2">
      <c r="A3" s="421"/>
      <c r="B3" s="95"/>
      <c r="C3" s="398"/>
      <c r="D3" s="239"/>
      <c r="E3" s="399"/>
      <c r="F3" s="401"/>
      <c r="G3" s="506"/>
    </row>
    <row r="4" spans="1:7" ht="23.25" customHeight="1" x14ac:dyDescent="0.25">
      <c r="A4" s="725" t="s">
        <v>9</v>
      </c>
      <c r="B4" s="725"/>
      <c r="C4" s="725"/>
      <c r="D4" s="725"/>
      <c r="E4" s="725"/>
      <c r="F4" s="725"/>
      <c r="G4" s="725"/>
    </row>
    <row r="5" spans="1:7" ht="24.75" customHeight="1" x14ac:dyDescent="0.25">
      <c r="A5" s="708" t="s">
        <v>10</v>
      </c>
      <c r="B5" s="708"/>
      <c r="C5" s="708"/>
      <c r="D5" s="708"/>
      <c r="E5" s="708"/>
      <c r="F5" s="708"/>
      <c r="G5" s="708"/>
    </row>
    <row r="6" spans="1:7" s="616" customFormat="1" ht="24.75" customHeight="1" x14ac:dyDescent="0.3">
      <c r="A6" s="724" t="s">
        <v>11</v>
      </c>
      <c r="B6" s="724"/>
      <c r="C6" s="724"/>
      <c r="D6" s="724"/>
      <c r="E6" s="724"/>
      <c r="F6" s="724"/>
      <c r="G6" s="724"/>
    </row>
    <row r="7" spans="1:7" s="616" customFormat="1" ht="24.75" customHeight="1" x14ac:dyDescent="0.3">
      <c r="A7" s="723" t="s">
        <v>12</v>
      </c>
      <c r="B7" s="723"/>
      <c r="C7" s="723"/>
      <c r="D7" s="723"/>
      <c r="E7" s="723"/>
      <c r="F7" s="723"/>
      <c r="G7" s="723"/>
    </row>
    <row r="8" spans="1:7" s="616" customFormat="1" ht="24.75" customHeight="1" x14ac:dyDescent="0.3">
      <c r="A8" s="724" t="s">
        <v>13</v>
      </c>
      <c r="B8" s="724"/>
      <c r="C8" s="724"/>
      <c r="D8" s="724"/>
      <c r="E8" s="724"/>
      <c r="F8" s="724"/>
      <c r="G8" s="724"/>
    </row>
    <row r="9" spans="1:7" s="616" customFormat="1" ht="24.75" customHeight="1" x14ac:dyDescent="0.3">
      <c r="A9" s="724" t="s">
        <v>410</v>
      </c>
      <c r="B9" s="724"/>
      <c r="C9" s="724"/>
      <c r="D9" s="724"/>
      <c r="E9" s="724"/>
      <c r="F9" s="724"/>
      <c r="G9" s="724"/>
    </row>
    <row r="10" spans="1:7" s="616" customFormat="1" ht="24.75" customHeight="1" x14ac:dyDescent="0.3">
      <c r="A10" s="723" t="s">
        <v>502</v>
      </c>
      <c r="B10" s="723"/>
      <c r="C10" s="723"/>
      <c r="D10" s="723"/>
      <c r="E10" s="723"/>
      <c r="F10" s="723"/>
      <c r="G10" s="723"/>
    </row>
    <row r="11" spans="1:7" s="616" customFormat="1" ht="24.75" customHeight="1" x14ac:dyDescent="0.3">
      <c r="A11" s="723" t="s">
        <v>541</v>
      </c>
      <c r="B11" s="723"/>
      <c r="C11" s="723"/>
      <c r="D11" s="723"/>
      <c r="E11" s="723"/>
      <c r="F11" s="723"/>
      <c r="G11" s="723"/>
    </row>
    <row r="12" spans="1:7" ht="30" customHeight="1" x14ac:dyDescent="0.2">
      <c r="A12" s="207"/>
      <c r="B12" s="234"/>
      <c r="C12" s="207"/>
      <c r="D12" s="248"/>
      <c r="E12" s="248"/>
      <c r="F12" s="248"/>
      <c r="G12" s="207"/>
    </row>
    <row r="13" spans="1:7" s="116" customFormat="1" ht="48.75" customHeight="1" x14ac:dyDescent="0.25">
      <c r="A13" s="204" t="s">
        <v>0</v>
      </c>
      <c r="B13" s="308" t="s">
        <v>1</v>
      </c>
      <c r="C13" s="404" t="s">
        <v>2</v>
      </c>
      <c r="D13" s="405" t="s">
        <v>4</v>
      </c>
      <c r="E13" s="236" t="s">
        <v>5</v>
      </c>
      <c r="F13" s="235" t="s">
        <v>6</v>
      </c>
      <c r="G13" s="426" t="s">
        <v>3</v>
      </c>
    </row>
    <row r="14" spans="1:7" s="116" customFormat="1" ht="51" customHeight="1" x14ac:dyDescent="0.2">
      <c r="A14" s="337">
        <v>46044</v>
      </c>
      <c r="B14" s="610">
        <v>16199</v>
      </c>
      <c r="C14" s="237" t="s">
        <v>714</v>
      </c>
      <c r="D14" s="617" t="s">
        <v>518</v>
      </c>
      <c r="E14" s="612">
        <v>150000</v>
      </c>
      <c r="F14" s="612">
        <v>150000</v>
      </c>
      <c r="G14" s="613" t="s">
        <v>715</v>
      </c>
    </row>
    <row r="15" spans="1:7" s="346" customFormat="1" ht="60.75" customHeight="1" x14ac:dyDescent="0.2">
      <c r="A15" s="466">
        <v>46045</v>
      </c>
      <c r="B15" s="330">
        <v>16200</v>
      </c>
      <c r="C15" s="237" t="s">
        <v>729</v>
      </c>
      <c r="D15" s="618" t="s">
        <v>519</v>
      </c>
      <c r="E15" s="614">
        <v>50000</v>
      </c>
      <c r="F15" s="614">
        <v>50000</v>
      </c>
      <c r="G15" s="613" t="s">
        <v>730</v>
      </c>
    </row>
    <row r="16" spans="1:7" s="346" customFormat="1" ht="60.75" customHeight="1" x14ac:dyDescent="0.2">
      <c r="A16" s="337">
        <v>46052</v>
      </c>
      <c r="B16" s="610">
        <v>16201</v>
      </c>
      <c r="C16" s="237" t="s">
        <v>777</v>
      </c>
      <c r="D16" s="617" t="s">
        <v>534</v>
      </c>
      <c r="E16" s="612">
        <v>15000</v>
      </c>
      <c r="F16" s="612">
        <v>30000</v>
      </c>
      <c r="G16" s="237" t="s">
        <v>778</v>
      </c>
    </row>
    <row r="17" spans="1:7" s="346" customFormat="1" ht="60.75" customHeight="1" x14ac:dyDescent="0.2">
      <c r="A17" s="337">
        <v>46052</v>
      </c>
      <c r="B17" s="610">
        <v>16201</v>
      </c>
      <c r="C17" s="237" t="s">
        <v>777</v>
      </c>
      <c r="D17" s="617" t="s">
        <v>796</v>
      </c>
      <c r="E17" s="612">
        <v>15000</v>
      </c>
      <c r="F17" s="612">
        <v>0</v>
      </c>
      <c r="G17" s="237" t="s">
        <v>778</v>
      </c>
    </row>
    <row r="18" spans="1:7" s="346" customFormat="1" ht="60.75" customHeight="1" x14ac:dyDescent="0.2">
      <c r="A18" s="337">
        <v>46052</v>
      </c>
      <c r="B18" s="610" t="s">
        <v>774</v>
      </c>
      <c r="C18" s="237" t="s">
        <v>775</v>
      </c>
      <c r="D18" s="617" t="s">
        <v>525</v>
      </c>
      <c r="E18" s="612">
        <v>26180</v>
      </c>
      <c r="F18" s="612">
        <v>26180</v>
      </c>
      <c r="G18" s="237" t="s">
        <v>776</v>
      </c>
    </row>
    <row r="19" spans="1:7" s="346" customFormat="1" ht="51" customHeight="1" x14ac:dyDescent="0.2">
      <c r="A19" s="337">
        <v>46053</v>
      </c>
      <c r="B19" s="610" t="s">
        <v>460</v>
      </c>
      <c r="C19" s="237" t="s">
        <v>794</v>
      </c>
      <c r="D19" s="619" t="s">
        <v>505</v>
      </c>
      <c r="E19" s="612">
        <v>514.27</v>
      </c>
      <c r="F19" s="612">
        <v>514.27</v>
      </c>
      <c r="G19" s="613" t="s">
        <v>797</v>
      </c>
    </row>
    <row r="20" spans="1:7" s="116" customFormat="1" ht="33" customHeight="1" thickBot="1" x14ac:dyDescent="0.3">
      <c r="A20" s="507"/>
      <c r="B20" s="95"/>
      <c r="C20" s="427" t="s">
        <v>500</v>
      </c>
      <c r="D20" s="428"/>
      <c r="E20" s="428">
        <f>SUM(E14:E19)</f>
        <v>256694.27</v>
      </c>
      <c r="F20" s="429">
        <f>SUM(F14:F19)</f>
        <v>256694.27</v>
      </c>
      <c r="G20" s="427" t="s">
        <v>500</v>
      </c>
    </row>
    <row r="21" spans="1:7" s="116" customFormat="1" ht="39" customHeight="1" thickTop="1" x14ac:dyDescent="0.2">
      <c r="A21" s="507"/>
      <c r="B21" s="95"/>
      <c r="C21" s="508"/>
      <c r="D21" s="509"/>
      <c r="E21" s="509"/>
      <c r="F21" s="385"/>
      <c r="G21" s="508"/>
    </row>
    <row r="22" spans="1:7" ht="39" customHeight="1" x14ac:dyDescent="0.2">
      <c r="D22" s="239"/>
    </row>
    <row r="23" spans="1:7" ht="39" customHeight="1" x14ac:dyDescent="0.25">
      <c r="A23" s="95"/>
      <c r="B23" s="95"/>
      <c r="C23" s="498" t="s">
        <v>7</v>
      </c>
      <c r="D23" s="402"/>
      <c r="F23" s="403"/>
      <c r="G23" s="494" t="s">
        <v>8</v>
      </c>
    </row>
    <row r="24" spans="1:7" ht="26.25" customHeight="1" x14ac:dyDescent="0.25">
      <c r="A24" s="95"/>
      <c r="B24" s="511"/>
      <c r="C24" s="499"/>
      <c r="D24" s="402"/>
      <c r="E24" s="382"/>
      <c r="F24" s="382"/>
      <c r="G24" s="494"/>
    </row>
    <row r="25" spans="1:7" ht="30.75" customHeight="1" x14ac:dyDescent="0.25">
      <c r="A25" s="511"/>
      <c r="B25" s="512"/>
      <c r="C25" s="498"/>
      <c r="D25" s="403"/>
      <c r="E25" s="18"/>
      <c r="F25" s="232"/>
      <c r="G25" s="233"/>
    </row>
    <row r="26" spans="1:7" ht="26.25" customHeight="1" thickBot="1" x14ac:dyDescent="0.3">
      <c r="A26" s="511"/>
      <c r="B26" s="95"/>
      <c r="C26" s="496" t="s">
        <v>329</v>
      </c>
      <c r="D26" s="380"/>
      <c r="E26" s="381"/>
      <c r="F26" s="379"/>
      <c r="G26" s="497" t="s">
        <v>442</v>
      </c>
    </row>
    <row r="27" spans="1:7" ht="26.25" customHeight="1" x14ac:dyDescent="0.25">
      <c r="A27" s="511"/>
      <c r="B27" s="95"/>
      <c r="C27" s="498" t="s">
        <v>330</v>
      </c>
      <c r="D27" s="116"/>
      <c r="E27" s="116"/>
      <c r="F27" s="116"/>
      <c r="G27" s="500" t="s">
        <v>428</v>
      </c>
    </row>
    <row r="28" spans="1:7" ht="26.25" customHeight="1" x14ac:dyDescent="0.2">
      <c r="D28" s="116"/>
      <c r="E28" s="116"/>
      <c r="F28" s="116"/>
    </row>
    <row r="29" spans="1:7" ht="26.25" customHeight="1" x14ac:dyDescent="0.2">
      <c r="D29" s="116"/>
      <c r="E29" s="116"/>
      <c r="F29" s="116"/>
    </row>
  </sheetData>
  <sortState xmlns:xlrd2="http://schemas.microsoft.com/office/spreadsheetml/2017/richdata2" ref="A14:G19">
    <sortCondition ref="B14:B19"/>
  </sortState>
  <mergeCells count="8">
    <mergeCell ref="A10:G10"/>
    <mergeCell ref="A11:G11"/>
    <mergeCell ref="A9:G9"/>
    <mergeCell ref="A4:G4"/>
    <mergeCell ref="A5:G5"/>
    <mergeCell ref="A6:G6"/>
    <mergeCell ref="A7:G7"/>
    <mergeCell ref="A8:G8"/>
  </mergeCells>
  <conditionalFormatting sqref="B20:B21">
    <cfRule type="timePeriod" dxfId="0" priority="2" timePeriod="lastMonth">
      <formula>AND(MONTH(B20)=MONTH(EDATE(TODAY(),0-1)),YEAR(B20)=YEAR(EDATE(TODAY(),0-1)))</formula>
    </cfRule>
  </conditionalFormatting>
  <printOptions horizontalCentered="1" verticalCentered="1"/>
  <pageMargins left="0.49" right="0.4" top="0.46" bottom="0.3" header="0.22" footer="0.12"/>
  <pageSetup scale="52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6600CC"/>
  </sheetPr>
  <dimension ref="A1:H113"/>
  <sheetViews>
    <sheetView showGridLines="0" topLeftCell="A94" zoomScale="62" zoomScaleNormal="62" zoomScalePageLayoutView="48" workbookViewId="0">
      <selection activeCell="A91" sqref="A91"/>
    </sheetView>
  </sheetViews>
  <sheetFormatPr baseColWidth="10" defaultColWidth="35.28515625" defaultRowHeight="40.5" customHeight="1" x14ac:dyDescent="0.2"/>
  <cols>
    <col min="1" max="1" width="20.140625" style="21" customWidth="1"/>
    <col min="2" max="2" width="31.7109375" style="15" customWidth="1"/>
    <col min="3" max="3" width="61.140625" style="571" customWidth="1"/>
    <col min="4" max="4" width="18.140625" style="572" customWidth="1"/>
    <col min="5" max="5" width="19.42578125" style="572" customWidth="1"/>
    <col min="6" max="6" width="26.85546875" style="572" customWidth="1"/>
    <col min="7" max="7" width="70.85546875" style="570" customWidth="1"/>
    <col min="8" max="8" width="35.28515625" style="12"/>
    <col min="9" max="16384" width="35.28515625" style="15"/>
  </cols>
  <sheetData>
    <row r="1" spans="1:7" ht="33.75" customHeight="1" x14ac:dyDescent="0.2">
      <c r="B1" s="568"/>
      <c r="C1" s="423"/>
      <c r="D1" s="569"/>
      <c r="E1" s="12"/>
      <c r="F1" s="12"/>
    </row>
    <row r="2" spans="1:7" ht="38.25" customHeight="1" x14ac:dyDescent="0.2">
      <c r="B2" s="568"/>
      <c r="C2" s="423"/>
      <c r="D2" s="569"/>
      <c r="E2" s="12"/>
      <c r="F2" s="12"/>
    </row>
    <row r="3" spans="1:7" ht="28.5" customHeight="1" x14ac:dyDescent="0.2">
      <c r="B3" s="568"/>
      <c r="C3" s="423"/>
      <c r="D3" s="569"/>
      <c r="E3" s="12"/>
      <c r="F3" s="12"/>
    </row>
    <row r="4" spans="1:7" ht="25.5" customHeight="1" x14ac:dyDescent="0.2">
      <c r="A4" s="726" t="s">
        <v>9</v>
      </c>
      <c r="B4" s="726"/>
      <c r="C4" s="726"/>
      <c r="D4" s="726"/>
      <c r="E4" s="726"/>
      <c r="F4" s="726"/>
      <c r="G4" s="726"/>
    </row>
    <row r="5" spans="1:7" ht="25.5" customHeight="1" x14ac:dyDescent="0.3">
      <c r="A5" s="723" t="s">
        <v>10</v>
      </c>
      <c r="B5" s="723"/>
      <c r="C5" s="723"/>
      <c r="D5" s="723"/>
      <c r="E5" s="723"/>
      <c r="F5" s="723"/>
      <c r="G5" s="723"/>
    </row>
    <row r="6" spans="1:7" ht="25.5" customHeight="1" x14ac:dyDescent="0.3">
      <c r="A6" s="724" t="s">
        <v>11</v>
      </c>
      <c r="B6" s="724"/>
      <c r="C6" s="724"/>
      <c r="D6" s="724"/>
      <c r="E6" s="724"/>
      <c r="F6" s="724"/>
      <c r="G6" s="724"/>
    </row>
    <row r="7" spans="1:7" ht="25.5" customHeight="1" x14ac:dyDescent="0.3">
      <c r="A7" s="723" t="s">
        <v>12</v>
      </c>
      <c r="B7" s="723"/>
      <c r="C7" s="723"/>
      <c r="D7" s="723"/>
      <c r="E7" s="723"/>
      <c r="F7" s="723"/>
      <c r="G7" s="723"/>
    </row>
    <row r="8" spans="1:7" ht="25.5" customHeight="1" x14ac:dyDescent="0.3">
      <c r="A8" s="723" t="s">
        <v>13</v>
      </c>
      <c r="B8" s="723"/>
      <c r="C8" s="723"/>
      <c r="D8" s="723"/>
      <c r="E8" s="723"/>
      <c r="F8" s="723"/>
      <c r="G8" s="723"/>
    </row>
    <row r="9" spans="1:7" ht="25.5" customHeight="1" x14ac:dyDescent="0.3">
      <c r="A9" s="724" t="s">
        <v>410</v>
      </c>
      <c r="B9" s="724"/>
      <c r="C9" s="724"/>
      <c r="D9" s="724"/>
      <c r="E9" s="724"/>
      <c r="F9" s="724"/>
      <c r="G9" s="724"/>
    </row>
    <row r="10" spans="1:7" ht="20.25" x14ac:dyDescent="0.3">
      <c r="A10" s="723" t="s">
        <v>539</v>
      </c>
      <c r="B10" s="723"/>
      <c r="C10" s="723"/>
      <c r="D10" s="723"/>
      <c r="E10" s="723"/>
      <c r="F10" s="723"/>
      <c r="G10" s="723"/>
    </row>
    <row r="11" spans="1:7" ht="31.5" customHeight="1" x14ac:dyDescent="0.3">
      <c r="A11" s="691" t="s">
        <v>540</v>
      </c>
      <c r="B11" s="691"/>
      <c r="C11" s="691"/>
      <c r="D11" s="691"/>
      <c r="E11" s="691"/>
      <c r="F11" s="691"/>
      <c r="G11" s="691"/>
    </row>
    <row r="12" spans="1:7" ht="35.25" customHeight="1" x14ac:dyDescent="0.2"/>
    <row r="13" spans="1:7" ht="39" customHeight="1" x14ac:dyDescent="0.25">
      <c r="A13" s="527" t="s">
        <v>0</v>
      </c>
      <c r="B13" s="528" t="s">
        <v>527</v>
      </c>
      <c r="C13" s="462" t="s">
        <v>528</v>
      </c>
      <c r="D13" s="463" t="s">
        <v>397</v>
      </c>
      <c r="E13" s="463" t="s">
        <v>388</v>
      </c>
      <c r="F13" s="463">
        <v>14786984.4</v>
      </c>
      <c r="G13" s="529" t="s">
        <v>594</v>
      </c>
    </row>
    <row r="14" spans="1:7" ht="40.5" customHeight="1" x14ac:dyDescent="0.2">
      <c r="A14" s="620">
        <v>46028</v>
      </c>
      <c r="B14" s="610" t="s">
        <v>595</v>
      </c>
      <c r="C14" s="237" t="s">
        <v>596</v>
      </c>
      <c r="D14" s="621">
        <v>24090</v>
      </c>
      <c r="E14" s="614">
        <v>0</v>
      </c>
      <c r="F14" s="622">
        <f>+F13+D14-E14</f>
        <v>14811074.4</v>
      </c>
      <c r="G14" s="613" t="s">
        <v>597</v>
      </c>
    </row>
    <row r="15" spans="1:7" ht="30" customHeight="1" x14ac:dyDescent="0.2">
      <c r="A15" s="623">
        <v>46029</v>
      </c>
      <c r="B15" s="610" t="s">
        <v>598</v>
      </c>
      <c r="C15" s="237" t="s">
        <v>599</v>
      </c>
      <c r="D15" s="621">
        <v>1000</v>
      </c>
      <c r="E15" s="614">
        <v>0</v>
      </c>
      <c r="F15" s="622">
        <f t="shared" ref="F15:F78" si="0">+F14+D15-E15</f>
        <v>14812074.4</v>
      </c>
      <c r="G15" s="613" t="s">
        <v>600</v>
      </c>
    </row>
    <row r="16" spans="1:7" ht="33.75" customHeight="1" x14ac:dyDescent="0.2">
      <c r="A16" s="623">
        <v>46029</v>
      </c>
      <c r="B16" s="610" t="s">
        <v>601</v>
      </c>
      <c r="C16" s="237" t="s">
        <v>602</v>
      </c>
      <c r="D16" s="621">
        <v>3000</v>
      </c>
      <c r="E16" s="614">
        <v>0</v>
      </c>
      <c r="F16" s="622">
        <f t="shared" si="0"/>
        <v>14815074.4</v>
      </c>
      <c r="G16" s="237" t="s">
        <v>602</v>
      </c>
    </row>
    <row r="17" spans="1:7" ht="40.5" customHeight="1" x14ac:dyDescent="0.2">
      <c r="A17" s="623">
        <v>46029</v>
      </c>
      <c r="B17" s="610" t="s">
        <v>603</v>
      </c>
      <c r="C17" s="237" t="s">
        <v>604</v>
      </c>
      <c r="D17" s="621">
        <v>13500</v>
      </c>
      <c r="E17" s="614">
        <v>0</v>
      </c>
      <c r="F17" s="622">
        <f t="shared" si="0"/>
        <v>14828574.4</v>
      </c>
      <c r="G17" s="613" t="s">
        <v>605</v>
      </c>
    </row>
    <row r="18" spans="1:7" ht="30" customHeight="1" x14ac:dyDescent="0.2">
      <c r="A18" s="623">
        <v>46029</v>
      </c>
      <c r="B18" s="610" t="s">
        <v>606</v>
      </c>
      <c r="C18" s="237" t="s">
        <v>607</v>
      </c>
      <c r="D18" s="621">
        <v>4000</v>
      </c>
      <c r="E18" s="614">
        <v>0</v>
      </c>
      <c r="F18" s="622">
        <f t="shared" si="0"/>
        <v>14832574.4</v>
      </c>
      <c r="G18" s="237" t="s">
        <v>607</v>
      </c>
    </row>
    <row r="19" spans="1:7" ht="30" customHeight="1" x14ac:dyDescent="0.2">
      <c r="A19" s="623">
        <v>46029</v>
      </c>
      <c r="B19" s="610" t="s">
        <v>608</v>
      </c>
      <c r="C19" s="237" t="s">
        <v>609</v>
      </c>
      <c r="D19" s="621">
        <v>1000</v>
      </c>
      <c r="E19" s="614">
        <v>0</v>
      </c>
      <c r="F19" s="622">
        <f t="shared" si="0"/>
        <v>14833574.4</v>
      </c>
      <c r="G19" s="237" t="s">
        <v>609</v>
      </c>
    </row>
    <row r="20" spans="1:7" ht="30" customHeight="1" x14ac:dyDescent="0.2">
      <c r="A20" s="623">
        <v>46029</v>
      </c>
      <c r="B20" s="610" t="s">
        <v>610</v>
      </c>
      <c r="C20" s="237" t="s">
        <v>611</v>
      </c>
      <c r="D20" s="621">
        <v>1000</v>
      </c>
      <c r="E20" s="614">
        <v>0</v>
      </c>
      <c r="F20" s="622">
        <f t="shared" si="0"/>
        <v>14834574.4</v>
      </c>
      <c r="G20" s="237" t="s">
        <v>611</v>
      </c>
    </row>
    <row r="21" spans="1:7" ht="30" customHeight="1" x14ac:dyDescent="0.2">
      <c r="A21" s="620">
        <v>46029</v>
      </c>
      <c r="B21" s="610" t="s">
        <v>612</v>
      </c>
      <c r="C21" s="237" t="s">
        <v>613</v>
      </c>
      <c r="D21" s="621">
        <v>1250</v>
      </c>
      <c r="E21" s="614">
        <v>0</v>
      </c>
      <c r="F21" s="622">
        <f t="shared" si="0"/>
        <v>14835824.4</v>
      </c>
      <c r="G21" s="237" t="s">
        <v>613</v>
      </c>
    </row>
    <row r="22" spans="1:7" ht="30" customHeight="1" x14ac:dyDescent="0.2">
      <c r="A22" s="620">
        <v>46030</v>
      </c>
      <c r="B22" s="610" t="s">
        <v>614</v>
      </c>
      <c r="C22" s="237" t="s">
        <v>615</v>
      </c>
      <c r="D22" s="621">
        <v>5000</v>
      </c>
      <c r="E22" s="614">
        <v>0</v>
      </c>
      <c r="F22" s="622">
        <f t="shared" si="0"/>
        <v>14840824.4</v>
      </c>
      <c r="G22" s="613" t="s">
        <v>616</v>
      </c>
    </row>
    <row r="23" spans="1:7" ht="30" customHeight="1" x14ac:dyDescent="0.2">
      <c r="A23" s="620">
        <v>46030</v>
      </c>
      <c r="B23" s="610" t="s">
        <v>617</v>
      </c>
      <c r="C23" s="237" t="s">
        <v>618</v>
      </c>
      <c r="D23" s="621">
        <v>2000</v>
      </c>
      <c r="E23" s="614">
        <v>0</v>
      </c>
      <c r="F23" s="622">
        <f t="shared" si="0"/>
        <v>14842824.4</v>
      </c>
      <c r="G23" s="613" t="s">
        <v>619</v>
      </c>
    </row>
    <row r="24" spans="1:7" ht="30" customHeight="1" x14ac:dyDescent="0.2">
      <c r="A24" s="620">
        <v>46030</v>
      </c>
      <c r="B24" s="610" t="s">
        <v>620</v>
      </c>
      <c r="C24" s="237" t="s">
        <v>621</v>
      </c>
      <c r="D24" s="621">
        <v>1000</v>
      </c>
      <c r="E24" s="614">
        <v>0</v>
      </c>
      <c r="F24" s="622">
        <f t="shared" si="0"/>
        <v>14843824.4</v>
      </c>
      <c r="G24" s="237" t="s">
        <v>621</v>
      </c>
    </row>
    <row r="25" spans="1:7" ht="30" customHeight="1" x14ac:dyDescent="0.2">
      <c r="A25" s="620">
        <v>46030</v>
      </c>
      <c r="B25" s="610" t="s">
        <v>622</v>
      </c>
      <c r="C25" s="237" t="s">
        <v>623</v>
      </c>
      <c r="D25" s="621">
        <v>1000</v>
      </c>
      <c r="E25" s="614">
        <v>0</v>
      </c>
      <c r="F25" s="622">
        <f t="shared" si="0"/>
        <v>14844824.4</v>
      </c>
      <c r="G25" s="237" t="s">
        <v>623</v>
      </c>
    </row>
    <row r="26" spans="1:7" ht="36" customHeight="1" x14ac:dyDescent="0.2">
      <c r="A26" s="620">
        <v>46030</v>
      </c>
      <c r="B26" s="610" t="s">
        <v>624</v>
      </c>
      <c r="C26" s="237" t="s">
        <v>625</v>
      </c>
      <c r="D26" s="621">
        <v>8465</v>
      </c>
      <c r="E26" s="614">
        <v>0</v>
      </c>
      <c r="F26" s="622">
        <f t="shared" si="0"/>
        <v>14853289.4</v>
      </c>
      <c r="G26" s="613" t="s">
        <v>626</v>
      </c>
    </row>
    <row r="27" spans="1:7" ht="30" customHeight="1" x14ac:dyDescent="0.2">
      <c r="A27" s="620">
        <v>46030</v>
      </c>
      <c r="B27" s="610" t="s">
        <v>627</v>
      </c>
      <c r="C27" s="237" t="s">
        <v>613</v>
      </c>
      <c r="D27" s="621">
        <v>2500</v>
      </c>
      <c r="E27" s="614">
        <v>0</v>
      </c>
      <c r="F27" s="622">
        <f t="shared" si="0"/>
        <v>14855789.4</v>
      </c>
      <c r="G27" s="237" t="s">
        <v>613</v>
      </c>
    </row>
    <row r="28" spans="1:7" ht="30" customHeight="1" x14ac:dyDescent="0.2">
      <c r="A28" s="620">
        <v>46031</v>
      </c>
      <c r="B28" s="610" t="s">
        <v>628</v>
      </c>
      <c r="C28" s="237" t="s">
        <v>629</v>
      </c>
      <c r="D28" s="621">
        <v>1000</v>
      </c>
      <c r="E28" s="614">
        <v>0</v>
      </c>
      <c r="F28" s="622">
        <f t="shared" si="0"/>
        <v>14856789.4</v>
      </c>
      <c r="G28" s="613" t="s">
        <v>630</v>
      </c>
    </row>
    <row r="29" spans="1:7" ht="30" customHeight="1" x14ac:dyDescent="0.2">
      <c r="A29" s="620">
        <v>46031</v>
      </c>
      <c r="B29" s="610" t="s">
        <v>631</v>
      </c>
      <c r="C29" s="237" t="s">
        <v>632</v>
      </c>
      <c r="D29" s="621">
        <v>1500</v>
      </c>
      <c r="E29" s="614">
        <v>0</v>
      </c>
      <c r="F29" s="622">
        <f t="shared" si="0"/>
        <v>14858289.4</v>
      </c>
      <c r="G29" s="613" t="s">
        <v>633</v>
      </c>
    </row>
    <row r="30" spans="1:7" ht="30" customHeight="1" x14ac:dyDescent="0.2">
      <c r="A30" s="620">
        <v>46031</v>
      </c>
      <c r="B30" s="610" t="s">
        <v>634</v>
      </c>
      <c r="C30" s="237" t="s">
        <v>613</v>
      </c>
      <c r="D30" s="621">
        <v>5000</v>
      </c>
      <c r="E30" s="614">
        <v>0</v>
      </c>
      <c r="F30" s="622">
        <f t="shared" si="0"/>
        <v>14863289.4</v>
      </c>
      <c r="G30" s="237" t="s">
        <v>613</v>
      </c>
    </row>
    <row r="31" spans="1:7" ht="30" customHeight="1" x14ac:dyDescent="0.2">
      <c r="A31" s="620">
        <v>46031</v>
      </c>
      <c r="B31" s="610" t="s">
        <v>635</v>
      </c>
      <c r="C31" s="237" t="s">
        <v>636</v>
      </c>
      <c r="D31" s="621">
        <v>3000</v>
      </c>
      <c r="E31" s="614">
        <v>0</v>
      </c>
      <c r="F31" s="622">
        <f t="shared" si="0"/>
        <v>14866289.4</v>
      </c>
      <c r="G31" s="613" t="s">
        <v>637</v>
      </c>
    </row>
    <row r="32" spans="1:7" ht="30" customHeight="1" x14ac:dyDescent="0.2">
      <c r="A32" s="620">
        <v>46034</v>
      </c>
      <c r="B32" s="610" t="s">
        <v>638</v>
      </c>
      <c r="C32" s="237" t="s">
        <v>639</v>
      </c>
      <c r="D32" s="621">
        <v>2000</v>
      </c>
      <c r="E32" s="614">
        <v>0</v>
      </c>
      <c r="F32" s="622">
        <f t="shared" si="0"/>
        <v>14868289.4</v>
      </c>
      <c r="G32" s="613" t="s">
        <v>640</v>
      </c>
    </row>
    <row r="33" spans="1:7" ht="30" customHeight="1" x14ac:dyDescent="0.2">
      <c r="A33" s="620">
        <v>46035</v>
      </c>
      <c r="B33" s="610" t="s">
        <v>641</v>
      </c>
      <c r="C33" s="237" t="s">
        <v>642</v>
      </c>
      <c r="D33" s="621">
        <v>10000</v>
      </c>
      <c r="E33" s="614">
        <v>0</v>
      </c>
      <c r="F33" s="622">
        <f t="shared" si="0"/>
        <v>14878289.4</v>
      </c>
      <c r="G33" s="613" t="s">
        <v>643</v>
      </c>
    </row>
    <row r="34" spans="1:7" ht="30" customHeight="1" x14ac:dyDescent="0.2">
      <c r="A34" s="620">
        <v>46035</v>
      </c>
      <c r="B34" s="610" t="s">
        <v>644</v>
      </c>
      <c r="C34" s="237" t="s">
        <v>645</v>
      </c>
      <c r="D34" s="621">
        <v>1000</v>
      </c>
      <c r="E34" s="614">
        <v>0</v>
      </c>
      <c r="F34" s="622">
        <f t="shared" si="0"/>
        <v>14879289.4</v>
      </c>
      <c r="G34" s="237" t="s">
        <v>645</v>
      </c>
    </row>
    <row r="35" spans="1:7" ht="30" customHeight="1" x14ac:dyDescent="0.2">
      <c r="A35" s="620">
        <v>46035</v>
      </c>
      <c r="B35" s="610" t="s">
        <v>646</v>
      </c>
      <c r="C35" s="237" t="s">
        <v>613</v>
      </c>
      <c r="D35" s="621">
        <v>1000</v>
      </c>
      <c r="E35" s="614">
        <v>0</v>
      </c>
      <c r="F35" s="622">
        <f t="shared" si="0"/>
        <v>14880289.4</v>
      </c>
      <c r="G35" s="237" t="s">
        <v>613</v>
      </c>
    </row>
    <row r="36" spans="1:7" ht="30" customHeight="1" x14ac:dyDescent="0.2">
      <c r="A36" s="620">
        <v>46036</v>
      </c>
      <c r="B36" s="610" t="s">
        <v>647</v>
      </c>
      <c r="C36" s="237" t="s">
        <v>648</v>
      </c>
      <c r="D36" s="621">
        <v>10000</v>
      </c>
      <c r="E36" s="614">
        <v>0</v>
      </c>
      <c r="F36" s="622">
        <f t="shared" si="0"/>
        <v>14890289.4</v>
      </c>
      <c r="G36" s="237" t="s">
        <v>648</v>
      </c>
    </row>
    <row r="37" spans="1:7" ht="30" customHeight="1" x14ac:dyDescent="0.2">
      <c r="A37" s="620">
        <v>46036</v>
      </c>
      <c r="B37" s="610" t="s">
        <v>649</v>
      </c>
      <c r="C37" s="237" t="s">
        <v>650</v>
      </c>
      <c r="D37" s="621">
        <v>2000</v>
      </c>
      <c r="E37" s="614">
        <v>0</v>
      </c>
      <c r="F37" s="622">
        <f t="shared" si="0"/>
        <v>14892289.4</v>
      </c>
      <c r="G37" s="613" t="s">
        <v>651</v>
      </c>
    </row>
    <row r="38" spans="1:7" ht="30" customHeight="1" x14ac:dyDescent="0.2">
      <c r="A38" s="620">
        <v>46036</v>
      </c>
      <c r="B38" s="610" t="s">
        <v>652</v>
      </c>
      <c r="C38" s="237" t="s">
        <v>613</v>
      </c>
      <c r="D38" s="621">
        <v>170</v>
      </c>
      <c r="E38" s="614">
        <v>0</v>
      </c>
      <c r="F38" s="622">
        <f t="shared" si="0"/>
        <v>14892459.4</v>
      </c>
      <c r="G38" s="237" t="s">
        <v>613</v>
      </c>
    </row>
    <row r="39" spans="1:7" ht="30" customHeight="1" x14ac:dyDescent="0.2">
      <c r="A39" s="620">
        <v>46037</v>
      </c>
      <c r="B39" s="610" t="s">
        <v>653</v>
      </c>
      <c r="C39" s="237" t="s">
        <v>654</v>
      </c>
      <c r="D39" s="621">
        <v>6000</v>
      </c>
      <c r="E39" s="614">
        <v>0</v>
      </c>
      <c r="F39" s="622">
        <f t="shared" si="0"/>
        <v>14898459.4</v>
      </c>
      <c r="G39" s="613" t="s">
        <v>655</v>
      </c>
    </row>
    <row r="40" spans="1:7" ht="41.25" customHeight="1" x14ac:dyDescent="0.2">
      <c r="A40" s="620">
        <v>46037</v>
      </c>
      <c r="B40" s="610" t="s">
        <v>656</v>
      </c>
      <c r="C40" s="237" t="s">
        <v>657</v>
      </c>
      <c r="D40" s="621">
        <v>2000</v>
      </c>
      <c r="E40" s="614">
        <v>0</v>
      </c>
      <c r="F40" s="622">
        <f t="shared" si="0"/>
        <v>14900459.4</v>
      </c>
      <c r="G40" s="613" t="s">
        <v>658</v>
      </c>
    </row>
    <row r="41" spans="1:7" ht="34.5" customHeight="1" x14ac:dyDescent="0.2">
      <c r="A41" s="620">
        <v>46037</v>
      </c>
      <c r="B41" s="610" t="s">
        <v>659</v>
      </c>
      <c r="C41" s="237" t="s">
        <v>660</v>
      </c>
      <c r="D41" s="621">
        <v>42000</v>
      </c>
      <c r="E41" s="614">
        <v>0</v>
      </c>
      <c r="F41" s="622">
        <f t="shared" si="0"/>
        <v>14942459.4</v>
      </c>
      <c r="G41" s="613" t="s">
        <v>661</v>
      </c>
    </row>
    <row r="42" spans="1:7" ht="34.5" customHeight="1" x14ac:dyDescent="0.2">
      <c r="A42" s="620">
        <v>46037</v>
      </c>
      <c r="B42" s="610" t="s">
        <v>662</v>
      </c>
      <c r="C42" s="237" t="s">
        <v>663</v>
      </c>
      <c r="D42" s="621">
        <v>6000</v>
      </c>
      <c r="E42" s="614">
        <v>0</v>
      </c>
      <c r="F42" s="622">
        <f t="shared" si="0"/>
        <v>14948459.4</v>
      </c>
      <c r="G42" s="237" t="s">
        <v>663</v>
      </c>
    </row>
    <row r="43" spans="1:7" ht="34.5" customHeight="1" x14ac:dyDescent="0.2">
      <c r="A43" s="620">
        <v>46037</v>
      </c>
      <c r="B43" s="610" t="s">
        <v>664</v>
      </c>
      <c r="C43" s="237" t="s">
        <v>665</v>
      </c>
      <c r="D43" s="621">
        <v>3000</v>
      </c>
      <c r="E43" s="614">
        <v>0</v>
      </c>
      <c r="F43" s="622">
        <f t="shared" si="0"/>
        <v>14951459.4</v>
      </c>
      <c r="G43" s="613" t="s">
        <v>666</v>
      </c>
    </row>
    <row r="44" spans="1:7" ht="34.5" customHeight="1" x14ac:dyDescent="0.2">
      <c r="A44" s="620">
        <v>46037</v>
      </c>
      <c r="B44" s="610" t="s">
        <v>667</v>
      </c>
      <c r="C44" s="237" t="s">
        <v>613</v>
      </c>
      <c r="D44" s="621">
        <v>50</v>
      </c>
      <c r="E44" s="614">
        <v>0</v>
      </c>
      <c r="F44" s="622">
        <f t="shared" si="0"/>
        <v>14951509.4</v>
      </c>
      <c r="G44" s="237" t="s">
        <v>613</v>
      </c>
    </row>
    <row r="45" spans="1:7" ht="34.5" customHeight="1" x14ac:dyDescent="0.2">
      <c r="A45" s="620">
        <v>46038</v>
      </c>
      <c r="B45" s="610" t="s">
        <v>668</v>
      </c>
      <c r="C45" s="237" t="s">
        <v>669</v>
      </c>
      <c r="D45" s="621">
        <v>10000</v>
      </c>
      <c r="E45" s="614">
        <v>0</v>
      </c>
      <c r="F45" s="622">
        <f t="shared" si="0"/>
        <v>14961509.4</v>
      </c>
      <c r="G45" s="237" t="s">
        <v>669</v>
      </c>
    </row>
    <row r="46" spans="1:7" ht="34.5" customHeight="1" x14ac:dyDescent="0.2">
      <c r="A46" s="620">
        <v>46038</v>
      </c>
      <c r="B46" s="610" t="s">
        <v>670</v>
      </c>
      <c r="C46" s="237" t="s">
        <v>671</v>
      </c>
      <c r="D46" s="621">
        <v>3000</v>
      </c>
      <c r="E46" s="614">
        <v>0</v>
      </c>
      <c r="F46" s="622">
        <f t="shared" si="0"/>
        <v>14964509.4</v>
      </c>
      <c r="G46" s="237" t="s">
        <v>671</v>
      </c>
    </row>
    <row r="47" spans="1:7" ht="34.5" customHeight="1" x14ac:dyDescent="0.2">
      <c r="A47" s="620">
        <v>46038</v>
      </c>
      <c r="B47" s="610" t="s">
        <v>672</v>
      </c>
      <c r="C47" s="237" t="s">
        <v>613</v>
      </c>
      <c r="D47" s="621">
        <v>3750</v>
      </c>
      <c r="E47" s="614">
        <v>0</v>
      </c>
      <c r="F47" s="622">
        <f t="shared" si="0"/>
        <v>14968259.4</v>
      </c>
      <c r="G47" s="237" t="s">
        <v>613</v>
      </c>
    </row>
    <row r="48" spans="1:7" ht="34.5" customHeight="1" x14ac:dyDescent="0.2">
      <c r="A48" s="620">
        <v>46041</v>
      </c>
      <c r="B48" s="610" t="s">
        <v>673</v>
      </c>
      <c r="C48" s="237" t="s">
        <v>674</v>
      </c>
      <c r="D48" s="621">
        <v>17000</v>
      </c>
      <c r="E48" s="614">
        <v>0</v>
      </c>
      <c r="F48" s="622">
        <f t="shared" si="0"/>
        <v>14985259.4</v>
      </c>
      <c r="G48" s="237" t="s">
        <v>674</v>
      </c>
    </row>
    <row r="49" spans="1:7" ht="48" customHeight="1" x14ac:dyDescent="0.2">
      <c r="A49" s="620">
        <v>46041</v>
      </c>
      <c r="B49" s="610" t="s">
        <v>675</v>
      </c>
      <c r="C49" s="237" t="s">
        <v>676</v>
      </c>
      <c r="D49" s="621">
        <v>60000</v>
      </c>
      <c r="E49" s="614">
        <v>0</v>
      </c>
      <c r="F49" s="622">
        <f t="shared" si="0"/>
        <v>15045259.4</v>
      </c>
      <c r="G49" s="613" t="s">
        <v>677</v>
      </c>
    </row>
    <row r="50" spans="1:7" ht="27" customHeight="1" x14ac:dyDescent="0.2">
      <c r="A50" s="620">
        <v>46041</v>
      </c>
      <c r="B50" s="610" t="s">
        <v>678</v>
      </c>
      <c r="C50" s="237" t="s">
        <v>679</v>
      </c>
      <c r="D50" s="621">
        <v>6825</v>
      </c>
      <c r="E50" s="614">
        <v>0</v>
      </c>
      <c r="F50" s="622">
        <f t="shared" si="0"/>
        <v>15052084.4</v>
      </c>
      <c r="G50" s="237" t="s">
        <v>679</v>
      </c>
    </row>
    <row r="51" spans="1:7" ht="33" customHeight="1" x14ac:dyDescent="0.2">
      <c r="A51" s="620">
        <v>46041</v>
      </c>
      <c r="B51" s="610" t="s">
        <v>680</v>
      </c>
      <c r="C51" s="237" t="s">
        <v>681</v>
      </c>
      <c r="D51" s="621">
        <v>2000</v>
      </c>
      <c r="E51" s="614">
        <v>0</v>
      </c>
      <c r="F51" s="622">
        <f t="shared" si="0"/>
        <v>15054084.4</v>
      </c>
      <c r="G51" s="613" t="s">
        <v>682</v>
      </c>
    </row>
    <row r="52" spans="1:7" ht="33" customHeight="1" x14ac:dyDescent="0.2">
      <c r="A52" s="620">
        <v>46041</v>
      </c>
      <c r="B52" s="610" t="s">
        <v>683</v>
      </c>
      <c r="C52" s="237" t="s">
        <v>684</v>
      </c>
      <c r="D52" s="621">
        <v>1000</v>
      </c>
      <c r="E52" s="614">
        <v>0</v>
      </c>
      <c r="F52" s="622">
        <f t="shared" si="0"/>
        <v>15055084.4</v>
      </c>
      <c r="G52" s="613" t="s">
        <v>685</v>
      </c>
    </row>
    <row r="53" spans="1:7" ht="33" customHeight="1" x14ac:dyDescent="0.2">
      <c r="A53" s="620">
        <v>46041</v>
      </c>
      <c r="B53" s="610" t="s">
        <v>686</v>
      </c>
      <c r="C53" s="237" t="s">
        <v>687</v>
      </c>
      <c r="D53" s="621">
        <v>2000</v>
      </c>
      <c r="E53" s="614">
        <v>0</v>
      </c>
      <c r="F53" s="622">
        <f t="shared" si="0"/>
        <v>15057084.4</v>
      </c>
      <c r="G53" s="237" t="s">
        <v>687</v>
      </c>
    </row>
    <row r="54" spans="1:7" ht="33" customHeight="1" x14ac:dyDescent="0.2">
      <c r="A54" s="620">
        <v>46041</v>
      </c>
      <c r="B54" s="610" t="s">
        <v>688</v>
      </c>
      <c r="C54" s="237" t="s">
        <v>689</v>
      </c>
      <c r="D54" s="621">
        <v>8000</v>
      </c>
      <c r="E54" s="614">
        <v>0</v>
      </c>
      <c r="F54" s="622">
        <f t="shared" si="0"/>
        <v>15065084.4</v>
      </c>
      <c r="G54" s="613" t="s">
        <v>690</v>
      </c>
    </row>
    <row r="55" spans="1:7" ht="33" customHeight="1" x14ac:dyDescent="0.2">
      <c r="A55" s="620">
        <v>46041</v>
      </c>
      <c r="B55" s="610" t="s">
        <v>691</v>
      </c>
      <c r="C55" s="237" t="s">
        <v>692</v>
      </c>
      <c r="D55" s="621">
        <v>5000</v>
      </c>
      <c r="E55" s="614">
        <v>0</v>
      </c>
      <c r="F55" s="622">
        <f t="shared" si="0"/>
        <v>15070084.4</v>
      </c>
      <c r="G55" s="613" t="s">
        <v>693</v>
      </c>
    </row>
    <row r="56" spans="1:7" ht="33" customHeight="1" x14ac:dyDescent="0.2">
      <c r="A56" s="620">
        <v>46041</v>
      </c>
      <c r="B56" s="610" t="s">
        <v>694</v>
      </c>
      <c r="C56" s="237" t="s">
        <v>695</v>
      </c>
      <c r="D56" s="621">
        <v>3000</v>
      </c>
      <c r="E56" s="614">
        <v>0</v>
      </c>
      <c r="F56" s="622">
        <f t="shared" si="0"/>
        <v>15073084.4</v>
      </c>
      <c r="G56" s="613" t="s">
        <v>682</v>
      </c>
    </row>
    <row r="57" spans="1:7" ht="33" customHeight="1" x14ac:dyDescent="0.2">
      <c r="A57" s="620">
        <v>46041</v>
      </c>
      <c r="B57" s="610" t="s">
        <v>696</v>
      </c>
      <c r="C57" s="237" t="s">
        <v>697</v>
      </c>
      <c r="D57" s="621">
        <v>6000</v>
      </c>
      <c r="E57" s="614">
        <v>0</v>
      </c>
      <c r="F57" s="622">
        <f t="shared" si="0"/>
        <v>15079084.4</v>
      </c>
      <c r="G57" s="613" t="s">
        <v>698</v>
      </c>
    </row>
    <row r="58" spans="1:7" ht="33" customHeight="1" x14ac:dyDescent="0.2">
      <c r="A58" s="620">
        <v>46041</v>
      </c>
      <c r="B58" s="610" t="s">
        <v>699</v>
      </c>
      <c r="C58" s="237" t="s">
        <v>613</v>
      </c>
      <c r="D58" s="621">
        <v>500</v>
      </c>
      <c r="E58" s="614">
        <v>0</v>
      </c>
      <c r="F58" s="622">
        <f t="shared" si="0"/>
        <v>15079584.4</v>
      </c>
      <c r="G58" s="237" t="s">
        <v>613</v>
      </c>
    </row>
    <row r="59" spans="1:7" ht="33" customHeight="1" x14ac:dyDescent="0.2">
      <c r="A59" s="620">
        <v>46041</v>
      </c>
      <c r="B59" s="610" t="s">
        <v>700</v>
      </c>
      <c r="C59" s="237" t="s">
        <v>613</v>
      </c>
      <c r="D59" s="621">
        <v>330</v>
      </c>
      <c r="E59" s="614">
        <v>0</v>
      </c>
      <c r="F59" s="622">
        <f t="shared" si="0"/>
        <v>15079914.4</v>
      </c>
      <c r="G59" s="237" t="s">
        <v>613</v>
      </c>
    </row>
    <row r="60" spans="1:7" ht="33" customHeight="1" x14ac:dyDescent="0.2">
      <c r="A60" s="620">
        <v>46041</v>
      </c>
      <c r="B60" s="610" t="s">
        <v>701</v>
      </c>
      <c r="C60" s="237" t="s">
        <v>702</v>
      </c>
      <c r="D60" s="621">
        <v>315</v>
      </c>
      <c r="E60" s="614">
        <v>0</v>
      </c>
      <c r="F60" s="622">
        <f t="shared" si="0"/>
        <v>15080229.4</v>
      </c>
      <c r="G60" s="613" t="s">
        <v>703</v>
      </c>
    </row>
    <row r="61" spans="1:7" ht="42" customHeight="1" x14ac:dyDescent="0.2">
      <c r="A61" s="620">
        <v>46041</v>
      </c>
      <c r="B61" s="610" t="s">
        <v>704</v>
      </c>
      <c r="C61" s="237" t="s">
        <v>705</v>
      </c>
      <c r="D61" s="621">
        <v>400</v>
      </c>
      <c r="E61" s="614">
        <v>0</v>
      </c>
      <c r="F61" s="622">
        <f t="shared" si="0"/>
        <v>15080629.4</v>
      </c>
      <c r="G61" s="613" t="s">
        <v>706</v>
      </c>
    </row>
    <row r="62" spans="1:7" ht="33" customHeight="1" x14ac:dyDescent="0.2">
      <c r="A62" s="620">
        <v>46042</v>
      </c>
      <c r="B62" s="610" t="s">
        <v>707</v>
      </c>
      <c r="C62" s="237" t="s">
        <v>708</v>
      </c>
      <c r="D62" s="621">
        <v>1000</v>
      </c>
      <c r="E62" s="614">
        <v>0</v>
      </c>
      <c r="F62" s="622">
        <f t="shared" si="0"/>
        <v>15081629.4</v>
      </c>
      <c r="G62" s="613" t="s">
        <v>709</v>
      </c>
    </row>
    <row r="63" spans="1:7" ht="33" customHeight="1" x14ac:dyDescent="0.2">
      <c r="A63" s="620">
        <v>46042</v>
      </c>
      <c r="B63" s="610" t="s">
        <v>710</v>
      </c>
      <c r="C63" s="237" t="s">
        <v>711</v>
      </c>
      <c r="D63" s="621">
        <v>5000</v>
      </c>
      <c r="E63" s="614">
        <v>0</v>
      </c>
      <c r="F63" s="622">
        <f t="shared" si="0"/>
        <v>15086629.4</v>
      </c>
      <c r="G63" s="613" t="s">
        <v>712</v>
      </c>
    </row>
    <row r="64" spans="1:7" ht="33" customHeight="1" x14ac:dyDescent="0.2">
      <c r="A64" s="620">
        <v>46042</v>
      </c>
      <c r="B64" s="610" t="s">
        <v>713</v>
      </c>
      <c r="C64" s="237" t="s">
        <v>613</v>
      </c>
      <c r="D64" s="621">
        <v>1125</v>
      </c>
      <c r="E64" s="614">
        <v>0</v>
      </c>
      <c r="F64" s="622">
        <f t="shared" si="0"/>
        <v>15087754.4</v>
      </c>
      <c r="G64" s="237" t="s">
        <v>613</v>
      </c>
    </row>
    <row r="65" spans="1:7" ht="60.75" customHeight="1" x14ac:dyDescent="0.2">
      <c r="A65" s="620">
        <v>46044</v>
      </c>
      <c r="B65" s="610">
        <v>16199</v>
      </c>
      <c r="C65" s="237" t="s">
        <v>714</v>
      </c>
      <c r="D65" s="611">
        <v>0</v>
      </c>
      <c r="E65" s="612">
        <v>150000</v>
      </c>
      <c r="F65" s="622">
        <f t="shared" si="0"/>
        <v>14937754.4</v>
      </c>
      <c r="G65" s="613" t="s">
        <v>715</v>
      </c>
    </row>
    <row r="66" spans="1:7" ht="33" customHeight="1" x14ac:dyDescent="0.2">
      <c r="A66" s="620">
        <v>46044</v>
      </c>
      <c r="B66" s="610" t="s">
        <v>716</v>
      </c>
      <c r="C66" s="237" t="s">
        <v>717</v>
      </c>
      <c r="D66" s="621">
        <v>1000</v>
      </c>
      <c r="E66" s="614">
        <v>0</v>
      </c>
      <c r="F66" s="622">
        <f t="shared" si="0"/>
        <v>14938754.4</v>
      </c>
      <c r="G66" s="237" t="s">
        <v>717</v>
      </c>
    </row>
    <row r="67" spans="1:7" ht="33" customHeight="1" x14ac:dyDescent="0.2">
      <c r="A67" s="620">
        <v>46044</v>
      </c>
      <c r="B67" s="610" t="s">
        <v>718</v>
      </c>
      <c r="C67" s="237" t="s">
        <v>719</v>
      </c>
      <c r="D67" s="621">
        <v>5000</v>
      </c>
      <c r="E67" s="614">
        <v>0</v>
      </c>
      <c r="F67" s="622">
        <f t="shared" si="0"/>
        <v>14943754.4</v>
      </c>
      <c r="G67" s="237" t="s">
        <v>719</v>
      </c>
    </row>
    <row r="68" spans="1:7" ht="33" customHeight="1" x14ac:dyDescent="0.2">
      <c r="A68" s="620">
        <v>46044</v>
      </c>
      <c r="B68" s="610" t="s">
        <v>720</v>
      </c>
      <c r="C68" s="237" t="s">
        <v>721</v>
      </c>
      <c r="D68" s="621">
        <v>1000</v>
      </c>
      <c r="E68" s="614">
        <v>0</v>
      </c>
      <c r="F68" s="622">
        <f t="shared" si="0"/>
        <v>14944754.4</v>
      </c>
      <c r="G68" s="613" t="s">
        <v>722</v>
      </c>
    </row>
    <row r="69" spans="1:7" ht="33" customHeight="1" x14ac:dyDescent="0.2">
      <c r="A69" s="620">
        <v>46044</v>
      </c>
      <c r="B69" s="610" t="s">
        <v>723</v>
      </c>
      <c r="C69" s="237" t="s">
        <v>724</v>
      </c>
      <c r="D69" s="621">
        <v>2000</v>
      </c>
      <c r="E69" s="614">
        <v>0</v>
      </c>
      <c r="F69" s="622">
        <f t="shared" si="0"/>
        <v>14946754.4</v>
      </c>
      <c r="G69" s="613" t="s">
        <v>725</v>
      </c>
    </row>
    <row r="70" spans="1:7" ht="33" customHeight="1" x14ac:dyDescent="0.2">
      <c r="A70" s="623">
        <v>46044</v>
      </c>
      <c r="B70" s="610" t="s">
        <v>726</v>
      </c>
      <c r="C70" s="237" t="s">
        <v>727</v>
      </c>
      <c r="D70" s="621">
        <v>160</v>
      </c>
      <c r="E70" s="614">
        <v>0</v>
      </c>
      <c r="F70" s="622">
        <f t="shared" si="0"/>
        <v>14946914.4</v>
      </c>
      <c r="G70" s="613" t="s">
        <v>728</v>
      </c>
    </row>
    <row r="71" spans="1:7" ht="60.75" customHeight="1" x14ac:dyDescent="0.2">
      <c r="A71" s="623">
        <v>46045</v>
      </c>
      <c r="B71" s="330">
        <v>16200</v>
      </c>
      <c r="C71" s="237" t="s">
        <v>729</v>
      </c>
      <c r="D71" s="467"/>
      <c r="E71" s="614">
        <v>50000</v>
      </c>
      <c r="F71" s="622">
        <f t="shared" si="0"/>
        <v>14896914.4</v>
      </c>
      <c r="G71" s="613" t="s">
        <v>730</v>
      </c>
    </row>
    <row r="72" spans="1:7" ht="33" customHeight="1" x14ac:dyDescent="0.2">
      <c r="A72" s="623">
        <v>46045</v>
      </c>
      <c r="B72" s="330" t="s">
        <v>731</v>
      </c>
      <c r="C72" s="237" t="s">
        <v>732</v>
      </c>
      <c r="D72" s="468">
        <v>2000</v>
      </c>
      <c r="E72" s="614">
        <v>0</v>
      </c>
      <c r="F72" s="622">
        <f t="shared" si="0"/>
        <v>14898914.4</v>
      </c>
      <c r="G72" s="237" t="s">
        <v>733</v>
      </c>
    </row>
    <row r="73" spans="1:7" ht="33" customHeight="1" x14ac:dyDescent="0.2">
      <c r="A73" s="623">
        <v>46049</v>
      </c>
      <c r="B73" s="330" t="s">
        <v>734</v>
      </c>
      <c r="C73" s="237" t="s">
        <v>613</v>
      </c>
      <c r="D73" s="468">
        <v>1300</v>
      </c>
      <c r="E73" s="614">
        <v>0</v>
      </c>
      <c r="F73" s="622">
        <f t="shared" si="0"/>
        <v>14900214.4</v>
      </c>
      <c r="G73" s="237" t="s">
        <v>613</v>
      </c>
    </row>
    <row r="74" spans="1:7" ht="33" customHeight="1" x14ac:dyDescent="0.2">
      <c r="A74" s="623">
        <v>46049</v>
      </c>
      <c r="B74" s="330" t="s">
        <v>735</v>
      </c>
      <c r="C74" s="237" t="s">
        <v>613</v>
      </c>
      <c r="D74" s="468">
        <v>25</v>
      </c>
      <c r="E74" s="614">
        <v>0</v>
      </c>
      <c r="F74" s="622">
        <f t="shared" si="0"/>
        <v>14900239.4</v>
      </c>
      <c r="G74" s="237" t="s">
        <v>613</v>
      </c>
    </row>
    <row r="75" spans="1:7" ht="39" customHeight="1" x14ac:dyDescent="0.2">
      <c r="A75" s="623">
        <v>46049</v>
      </c>
      <c r="B75" s="330" t="s">
        <v>736</v>
      </c>
      <c r="C75" s="237" t="s">
        <v>737</v>
      </c>
      <c r="D75" s="468">
        <v>1000</v>
      </c>
      <c r="E75" s="614">
        <v>0</v>
      </c>
      <c r="F75" s="622">
        <f t="shared" si="0"/>
        <v>14901239.4</v>
      </c>
      <c r="G75" s="237" t="s">
        <v>738</v>
      </c>
    </row>
    <row r="76" spans="1:7" ht="33" customHeight="1" x14ac:dyDescent="0.2">
      <c r="A76" s="623">
        <v>46049</v>
      </c>
      <c r="B76" s="330" t="s">
        <v>739</v>
      </c>
      <c r="C76" s="237" t="s">
        <v>740</v>
      </c>
      <c r="D76" s="468">
        <v>1000</v>
      </c>
      <c r="E76" s="614">
        <v>0</v>
      </c>
      <c r="F76" s="622">
        <f t="shared" si="0"/>
        <v>14902239.4</v>
      </c>
      <c r="G76" s="237" t="s">
        <v>741</v>
      </c>
    </row>
    <row r="77" spans="1:7" ht="33" customHeight="1" x14ac:dyDescent="0.2">
      <c r="A77" s="623">
        <v>46049</v>
      </c>
      <c r="B77" s="330" t="s">
        <v>742</v>
      </c>
      <c r="C77" s="237" t="s">
        <v>743</v>
      </c>
      <c r="D77" s="468">
        <v>3000</v>
      </c>
      <c r="E77" s="614">
        <v>0</v>
      </c>
      <c r="F77" s="622">
        <f t="shared" si="0"/>
        <v>14905239.4</v>
      </c>
      <c r="G77" s="237" t="s">
        <v>744</v>
      </c>
    </row>
    <row r="78" spans="1:7" ht="36" customHeight="1" x14ac:dyDescent="0.2">
      <c r="A78" s="623">
        <v>46049</v>
      </c>
      <c r="B78" s="330" t="s">
        <v>745</v>
      </c>
      <c r="C78" s="237" t="s">
        <v>746</v>
      </c>
      <c r="D78" s="468">
        <v>2000</v>
      </c>
      <c r="E78" s="614">
        <v>0</v>
      </c>
      <c r="F78" s="622">
        <f t="shared" si="0"/>
        <v>14907239.4</v>
      </c>
      <c r="G78" s="237" t="s">
        <v>746</v>
      </c>
    </row>
    <row r="79" spans="1:7" ht="36" customHeight="1" x14ac:dyDescent="0.2">
      <c r="A79" s="623">
        <v>46049</v>
      </c>
      <c r="B79" s="330" t="s">
        <v>747</v>
      </c>
      <c r="C79" s="237" t="s">
        <v>748</v>
      </c>
      <c r="D79" s="468">
        <v>2000</v>
      </c>
      <c r="E79" s="614">
        <v>0</v>
      </c>
      <c r="F79" s="622">
        <f t="shared" ref="F79:F98" si="1">+F78+D79-E79</f>
        <v>14909239.4</v>
      </c>
      <c r="G79" s="237" t="s">
        <v>749</v>
      </c>
    </row>
    <row r="80" spans="1:7" ht="36" customHeight="1" x14ac:dyDescent="0.2">
      <c r="A80" s="623">
        <v>46050</v>
      </c>
      <c r="B80" s="330" t="s">
        <v>750</v>
      </c>
      <c r="C80" s="237" t="s">
        <v>751</v>
      </c>
      <c r="D80" s="468">
        <v>3000</v>
      </c>
      <c r="E80" s="614">
        <v>0</v>
      </c>
      <c r="F80" s="622">
        <f t="shared" si="1"/>
        <v>14912239.4</v>
      </c>
      <c r="G80" s="612" t="s">
        <v>752</v>
      </c>
    </row>
    <row r="81" spans="1:7" ht="36" customHeight="1" x14ac:dyDescent="0.2">
      <c r="A81" s="623">
        <v>46050</v>
      </c>
      <c r="B81" s="330" t="s">
        <v>753</v>
      </c>
      <c r="C81" s="237" t="s">
        <v>754</v>
      </c>
      <c r="D81" s="468">
        <v>3000</v>
      </c>
      <c r="E81" s="614">
        <v>0</v>
      </c>
      <c r="F81" s="622">
        <f t="shared" si="1"/>
        <v>14915239.4</v>
      </c>
      <c r="G81" s="624" t="s">
        <v>755</v>
      </c>
    </row>
    <row r="82" spans="1:7" ht="36" customHeight="1" x14ac:dyDescent="0.2">
      <c r="A82" s="623">
        <v>46050</v>
      </c>
      <c r="B82" s="330" t="s">
        <v>756</v>
      </c>
      <c r="C82" s="237" t="s">
        <v>757</v>
      </c>
      <c r="D82" s="468">
        <v>2000</v>
      </c>
      <c r="E82" s="614">
        <v>0</v>
      </c>
      <c r="F82" s="622">
        <f t="shared" si="1"/>
        <v>14917239.4</v>
      </c>
      <c r="G82" s="612" t="s">
        <v>758</v>
      </c>
    </row>
    <row r="83" spans="1:7" ht="36" customHeight="1" x14ac:dyDescent="0.2">
      <c r="A83" s="623">
        <v>46050</v>
      </c>
      <c r="B83" s="330" t="s">
        <v>759</v>
      </c>
      <c r="C83" s="237" t="s">
        <v>760</v>
      </c>
      <c r="D83" s="468">
        <v>2000</v>
      </c>
      <c r="E83" s="614">
        <v>0</v>
      </c>
      <c r="F83" s="622">
        <f t="shared" si="1"/>
        <v>14919239.4</v>
      </c>
      <c r="G83" s="612" t="s">
        <v>761</v>
      </c>
    </row>
    <row r="84" spans="1:7" ht="36" customHeight="1" x14ac:dyDescent="0.2">
      <c r="A84" s="623">
        <v>46050</v>
      </c>
      <c r="B84" s="96" t="s">
        <v>762</v>
      </c>
      <c r="C84" s="237" t="s">
        <v>613</v>
      </c>
      <c r="D84" s="468">
        <v>1300</v>
      </c>
      <c r="E84" s="614">
        <v>0</v>
      </c>
      <c r="F84" s="622">
        <f t="shared" si="1"/>
        <v>14920539.4</v>
      </c>
      <c r="G84" s="237" t="s">
        <v>613</v>
      </c>
    </row>
    <row r="85" spans="1:7" ht="36" customHeight="1" x14ac:dyDescent="0.2">
      <c r="A85" s="466">
        <v>46051</v>
      </c>
      <c r="B85" s="96" t="s">
        <v>763</v>
      </c>
      <c r="C85" s="237" t="s">
        <v>764</v>
      </c>
      <c r="D85" s="468">
        <v>8860</v>
      </c>
      <c r="E85" s="614">
        <v>0</v>
      </c>
      <c r="F85" s="622">
        <f t="shared" si="1"/>
        <v>14929399.4</v>
      </c>
      <c r="G85" s="237" t="s">
        <v>765</v>
      </c>
    </row>
    <row r="86" spans="1:7" ht="36" customHeight="1" x14ac:dyDescent="0.2">
      <c r="A86" s="466">
        <v>46051</v>
      </c>
      <c r="B86" s="96" t="s">
        <v>766</v>
      </c>
      <c r="C86" s="237" t="s">
        <v>613</v>
      </c>
      <c r="D86" s="468">
        <v>2500</v>
      </c>
      <c r="E86" s="614">
        <v>0</v>
      </c>
      <c r="F86" s="622">
        <f t="shared" si="1"/>
        <v>14931899.4</v>
      </c>
      <c r="G86" s="237" t="s">
        <v>613</v>
      </c>
    </row>
    <row r="87" spans="1:7" ht="36" customHeight="1" x14ac:dyDescent="0.2">
      <c r="A87" s="466">
        <v>46051</v>
      </c>
      <c r="B87" s="96" t="s">
        <v>767</v>
      </c>
      <c r="C87" s="237" t="s">
        <v>768</v>
      </c>
      <c r="D87" s="468">
        <v>5000</v>
      </c>
      <c r="E87" s="614">
        <v>0</v>
      </c>
      <c r="F87" s="622">
        <f t="shared" si="1"/>
        <v>14936899.4</v>
      </c>
      <c r="G87" s="237" t="s">
        <v>769</v>
      </c>
    </row>
    <row r="88" spans="1:7" ht="36" customHeight="1" x14ac:dyDescent="0.2">
      <c r="A88" s="466">
        <v>46051</v>
      </c>
      <c r="B88" s="96" t="s">
        <v>770</v>
      </c>
      <c r="C88" s="237" t="s">
        <v>613</v>
      </c>
      <c r="D88" s="468">
        <v>370</v>
      </c>
      <c r="E88" s="614">
        <v>0</v>
      </c>
      <c r="F88" s="622">
        <f t="shared" si="1"/>
        <v>14937269.4</v>
      </c>
      <c r="G88" s="237" t="s">
        <v>613</v>
      </c>
    </row>
    <row r="89" spans="1:7" ht="36" customHeight="1" x14ac:dyDescent="0.2">
      <c r="A89" s="337">
        <v>46051</v>
      </c>
      <c r="B89" s="573" t="s">
        <v>771</v>
      </c>
      <c r="C89" s="237" t="s">
        <v>772</v>
      </c>
      <c r="D89" s="612">
        <v>1250</v>
      </c>
      <c r="E89" s="614">
        <v>0</v>
      </c>
      <c r="F89" s="622">
        <f t="shared" si="1"/>
        <v>14938519.4</v>
      </c>
      <c r="G89" s="237" t="s">
        <v>773</v>
      </c>
    </row>
    <row r="90" spans="1:7" ht="71.25" customHeight="1" x14ac:dyDescent="0.2">
      <c r="A90" s="337">
        <v>46052</v>
      </c>
      <c r="B90" s="610" t="s">
        <v>774</v>
      </c>
      <c r="C90" s="237" t="s">
        <v>775</v>
      </c>
      <c r="D90" s="614">
        <v>0</v>
      </c>
      <c r="E90" s="612">
        <v>26180</v>
      </c>
      <c r="F90" s="622">
        <f t="shared" si="1"/>
        <v>14912339.4</v>
      </c>
      <c r="G90" s="214" t="s">
        <v>776</v>
      </c>
    </row>
    <row r="91" spans="1:7" ht="78.75" customHeight="1" x14ac:dyDescent="0.2">
      <c r="A91" s="337">
        <v>46052</v>
      </c>
      <c r="B91" s="610">
        <v>16201</v>
      </c>
      <c r="C91" s="237" t="s">
        <v>777</v>
      </c>
      <c r="D91" s="614">
        <v>0</v>
      </c>
      <c r="E91" s="612">
        <v>30000</v>
      </c>
      <c r="F91" s="622">
        <f t="shared" si="1"/>
        <v>14882339.4</v>
      </c>
      <c r="G91" s="214" t="s">
        <v>778</v>
      </c>
    </row>
    <row r="92" spans="1:7" ht="36" customHeight="1" x14ac:dyDescent="0.2">
      <c r="A92" s="337">
        <v>46052</v>
      </c>
      <c r="B92" s="610" t="s">
        <v>779</v>
      </c>
      <c r="C92" s="237" t="s">
        <v>780</v>
      </c>
      <c r="D92" s="612">
        <v>1000</v>
      </c>
      <c r="E92" s="614">
        <v>0</v>
      </c>
      <c r="F92" s="622">
        <f t="shared" si="1"/>
        <v>14883339.4</v>
      </c>
      <c r="G92" s="237" t="s">
        <v>781</v>
      </c>
    </row>
    <row r="93" spans="1:7" ht="36" customHeight="1" x14ac:dyDescent="0.2">
      <c r="A93" s="337">
        <v>46052</v>
      </c>
      <c r="B93" s="610" t="s">
        <v>782</v>
      </c>
      <c r="C93" s="237" t="s">
        <v>783</v>
      </c>
      <c r="D93" s="612">
        <v>1000</v>
      </c>
      <c r="E93" s="614">
        <v>0</v>
      </c>
      <c r="F93" s="622">
        <f t="shared" si="1"/>
        <v>14884339.4</v>
      </c>
      <c r="G93" s="237" t="s">
        <v>682</v>
      </c>
    </row>
    <row r="94" spans="1:7" ht="36" customHeight="1" x14ac:dyDescent="0.2">
      <c r="A94" s="466">
        <v>46052</v>
      </c>
      <c r="B94" s="330" t="s">
        <v>784</v>
      </c>
      <c r="C94" s="237" t="s">
        <v>785</v>
      </c>
      <c r="D94" s="468">
        <v>2065</v>
      </c>
      <c r="E94" s="614">
        <v>0</v>
      </c>
      <c r="F94" s="622">
        <f t="shared" si="1"/>
        <v>14886404.4</v>
      </c>
      <c r="G94" s="237" t="s">
        <v>786</v>
      </c>
    </row>
    <row r="95" spans="1:7" ht="36" customHeight="1" x14ac:dyDescent="0.2">
      <c r="A95" s="466">
        <v>46052</v>
      </c>
      <c r="B95" s="330" t="s">
        <v>787</v>
      </c>
      <c r="C95" s="237" t="s">
        <v>613</v>
      </c>
      <c r="D95" s="468">
        <v>2550</v>
      </c>
      <c r="E95" s="614">
        <v>0</v>
      </c>
      <c r="F95" s="622">
        <f t="shared" si="1"/>
        <v>14888954.4</v>
      </c>
      <c r="G95" s="237" t="s">
        <v>613</v>
      </c>
    </row>
    <row r="96" spans="1:7" ht="36" customHeight="1" x14ac:dyDescent="0.2">
      <c r="A96" s="466">
        <v>46052</v>
      </c>
      <c r="B96" s="330" t="s">
        <v>788</v>
      </c>
      <c r="C96" s="237" t="s">
        <v>789</v>
      </c>
      <c r="D96" s="468">
        <v>385</v>
      </c>
      <c r="E96" s="614">
        <v>0</v>
      </c>
      <c r="F96" s="622">
        <f t="shared" si="1"/>
        <v>14889339.4</v>
      </c>
      <c r="G96" s="237" t="s">
        <v>790</v>
      </c>
    </row>
    <row r="97" spans="1:8" ht="36" customHeight="1" x14ac:dyDescent="0.2">
      <c r="A97" s="466">
        <v>46052</v>
      </c>
      <c r="B97" s="330" t="s">
        <v>791</v>
      </c>
      <c r="C97" s="237" t="s">
        <v>792</v>
      </c>
      <c r="D97" s="468">
        <v>5000</v>
      </c>
      <c r="E97" s="614">
        <v>0</v>
      </c>
      <c r="F97" s="622">
        <f t="shared" si="1"/>
        <v>14894339.4</v>
      </c>
      <c r="G97" s="237" t="s">
        <v>793</v>
      </c>
    </row>
    <row r="98" spans="1:8" ht="40.5" customHeight="1" x14ac:dyDescent="0.2">
      <c r="A98" s="337">
        <v>46053</v>
      </c>
      <c r="B98" s="610" t="s">
        <v>460</v>
      </c>
      <c r="C98" s="237" t="s">
        <v>794</v>
      </c>
      <c r="D98" s="615">
        <v>0</v>
      </c>
      <c r="E98" s="612">
        <v>514.27</v>
      </c>
      <c r="F98" s="622">
        <f t="shared" si="1"/>
        <v>14893825.130000001</v>
      </c>
      <c r="G98" s="613" t="s">
        <v>794</v>
      </c>
    </row>
    <row r="99" spans="1:8" ht="40.5" customHeight="1" x14ac:dyDescent="0.25">
      <c r="A99" s="625">
        <v>46053</v>
      </c>
      <c r="B99" s="626" t="s">
        <v>471</v>
      </c>
      <c r="C99" s="627" t="s">
        <v>795</v>
      </c>
      <c r="D99" s="628" t="s">
        <v>499</v>
      </c>
      <c r="E99" s="628" t="s">
        <v>499</v>
      </c>
      <c r="F99" s="629">
        <f>+F98</f>
        <v>14893825.130000001</v>
      </c>
      <c r="G99" s="627" t="s">
        <v>795</v>
      </c>
    </row>
    <row r="100" spans="1:8" ht="32.25" customHeight="1" thickBot="1" x14ac:dyDescent="0.3">
      <c r="A100"/>
      <c r="B100" s="144"/>
      <c r="C100" s="608" t="s">
        <v>488</v>
      </c>
      <c r="D100" s="609">
        <f>SUM(D14:D99)</f>
        <v>363535</v>
      </c>
      <c r="E100" s="609">
        <f>SUM(E14:E99)</f>
        <v>256694.27</v>
      </c>
      <c r="F100" s="304"/>
      <c r="G100"/>
    </row>
    <row r="101" spans="1:8" ht="32.25" customHeight="1" thickTop="1" x14ac:dyDescent="0.2">
      <c r="A101" s="599"/>
      <c r="B101" s="600"/>
      <c r="C101" s="601"/>
      <c r="D101" s="602"/>
      <c r="E101" s="603"/>
      <c r="F101" s="604"/>
      <c r="G101" s="601"/>
      <c r="H101" s="222"/>
    </row>
    <row r="102" spans="1:8" ht="24.75" customHeight="1" x14ac:dyDescent="0.2">
      <c r="C102" s="605"/>
      <c r="D102" s="606"/>
      <c r="E102" s="606"/>
      <c r="F102" s="606"/>
      <c r="G102" s="607"/>
      <c r="H102" s="222"/>
    </row>
    <row r="103" spans="1:8" ht="24.75" customHeight="1" x14ac:dyDescent="0.2"/>
    <row r="104" spans="1:8" s="25" customFormat="1" ht="24.75" customHeight="1" x14ac:dyDescent="0.2">
      <c r="B104" s="34"/>
      <c r="C104" s="13" t="s">
        <v>7</v>
      </c>
      <c r="D104" s="24"/>
      <c r="E104" s="485"/>
      <c r="F104" s="24"/>
      <c r="G104" s="13" t="s">
        <v>8</v>
      </c>
    </row>
    <row r="105" spans="1:8" s="25" customFormat="1" ht="24.75" customHeight="1" x14ac:dyDescent="0.2">
      <c r="B105" s="530"/>
      <c r="C105" s="22"/>
      <c r="D105" s="531"/>
      <c r="E105" s="485"/>
      <c r="F105" s="24"/>
      <c r="G105" s="521"/>
    </row>
    <row r="106" spans="1:8" s="25" customFormat="1" ht="24.75" customHeight="1" x14ac:dyDescent="0.2">
      <c r="B106" s="530"/>
      <c r="C106" s="22"/>
      <c r="D106" s="531"/>
      <c r="E106" s="485"/>
      <c r="F106" s="24"/>
      <c r="G106" s="521"/>
    </row>
    <row r="107" spans="1:8" s="25" customFormat="1" ht="24.75" customHeight="1" x14ac:dyDescent="0.2">
      <c r="A107" s="532"/>
      <c r="B107" s="530"/>
      <c r="C107" s="533"/>
      <c r="D107" s="534"/>
      <c r="E107" s="535"/>
      <c r="F107" s="24"/>
      <c r="G107" s="536"/>
    </row>
    <row r="108" spans="1:8" s="25" customFormat="1" ht="24.75" customHeight="1" x14ac:dyDescent="0.25">
      <c r="A108" s="532"/>
      <c r="B108" s="530"/>
      <c r="C108" s="10" t="s">
        <v>329</v>
      </c>
      <c r="D108" s="534"/>
      <c r="E108" s="535"/>
      <c r="F108" s="24"/>
      <c r="G108" s="537" t="s">
        <v>442</v>
      </c>
    </row>
    <row r="109" spans="1:8" s="25" customFormat="1" ht="24.75" customHeight="1" x14ac:dyDescent="0.2">
      <c r="A109" s="13"/>
      <c r="B109" s="538"/>
      <c r="C109" s="13" t="s">
        <v>330</v>
      </c>
      <c r="D109" s="12"/>
      <c r="E109" s="539"/>
      <c r="F109" s="24"/>
      <c r="G109" s="540" t="s">
        <v>428</v>
      </c>
    </row>
    <row r="110" spans="1:8" ht="24.75" customHeight="1" x14ac:dyDescent="0.2"/>
    <row r="111" spans="1:8" ht="24.75" customHeight="1" x14ac:dyDescent="0.2"/>
    <row r="112" spans="1:8" ht="24.75" customHeight="1" x14ac:dyDescent="0.2"/>
    <row r="113" ht="24.75" customHeight="1" x14ac:dyDescent="0.2"/>
  </sheetData>
  <sortState xmlns:xlrd2="http://schemas.microsoft.com/office/spreadsheetml/2017/richdata2" ref="A115:G116">
    <sortCondition ref="E114:E116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6" type="noConversion"/>
  <printOptions horizontalCentered="1"/>
  <pageMargins left="0.42" right="0.39" top="0.6" bottom="0.55000000000000004" header="0.3" footer="0.3"/>
  <pageSetup scale="50" orientation="landscape" r:id="rId1"/>
  <headerFooter differentOddEven="1" differentFirst="1" alignWithMargins="0">
    <oddHeader>&amp;A</oddHeader>
  </headerFooter>
  <ignoredErrors>
    <ignoredError sqref="B14:B99 C63 C8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6600CC"/>
  </sheetPr>
  <dimension ref="A1:G48"/>
  <sheetViews>
    <sheetView topLeftCell="A33" zoomScaleNormal="100" zoomScalePageLayoutView="66" workbookViewId="0">
      <selection activeCell="A48" sqref="A48"/>
    </sheetView>
  </sheetViews>
  <sheetFormatPr baseColWidth="10" defaultColWidth="9.140625" defaultRowHeight="20.25" customHeight="1" x14ac:dyDescent="0.2"/>
  <cols>
    <col min="1" max="1" width="12.42578125" style="375" customWidth="1"/>
    <col min="2" max="2" width="18.28515625" style="302" customWidth="1"/>
    <col min="3" max="3" width="16.7109375" style="302" customWidth="1"/>
    <col min="4" max="4" width="14.140625" style="302" customWidth="1"/>
    <col min="5" max="5" width="15.42578125" style="302" customWidth="1"/>
    <col min="6" max="6" width="15.140625" style="302" customWidth="1"/>
    <col min="7" max="7" width="15.85546875" style="374" customWidth="1"/>
    <col min="8" max="16384" width="9.140625" style="302"/>
  </cols>
  <sheetData>
    <row r="1" spans="1:7" ht="16.5" customHeight="1" x14ac:dyDescent="0.2">
      <c r="A1"/>
      <c r="B1"/>
      <c r="C1"/>
      <c r="D1"/>
      <c r="E1"/>
      <c r="F1"/>
      <c r="G1"/>
    </row>
    <row r="2" spans="1:7" ht="16.5" customHeight="1" x14ac:dyDescent="0.2">
      <c r="A2"/>
      <c r="B2"/>
      <c r="C2"/>
      <c r="D2"/>
      <c r="E2"/>
      <c r="F2"/>
      <c r="G2"/>
    </row>
    <row r="3" spans="1:7" ht="16.5" customHeight="1" x14ac:dyDescent="0.2">
      <c r="A3"/>
      <c r="B3"/>
      <c r="C3"/>
      <c r="D3"/>
      <c r="E3"/>
      <c r="F3"/>
      <c r="G3"/>
    </row>
    <row r="4" spans="1:7" ht="16.5" customHeight="1" x14ac:dyDescent="0.2">
      <c r="A4"/>
      <c r="B4"/>
      <c r="C4"/>
      <c r="D4"/>
      <c r="E4"/>
      <c r="F4"/>
      <c r="G4"/>
    </row>
    <row r="5" spans="1:7" ht="15.75" customHeight="1" x14ac:dyDescent="0.2">
      <c r="A5"/>
      <c r="B5"/>
      <c r="C5"/>
      <c r="D5"/>
      <c r="E5"/>
      <c r="F5"/>
      <c r="G5"/>
    </row>
    <row r="6" spans="1:7" ht="20.25" customHeight="1" x14ac:dyDescent="0.2">
      <c r="A6"/>
      <c r="B6"/>
      <c r="C6"/>
      <c r="D6" s="469" t="s">
        <v>1042</v>
      </c>
      <c r="E6"/>
      <c r="F6"/>
      <c r="G6"/>
    </row>
    <row r="7" spans="1:7" ht="20.25" customHeight="1" x14ac:dyDescent="0.2">
      <c r="A7"/>
      <c r="B7"/>
      <c r="C7"/>
      <c r="D7" s="470" t="s">
        <v>10</v>
      </c>
      <c r="E7"/>
      <c r="F7"/>
      <c r="G7"/>
    </row>
    <row r="8" spans="1:7" ht="20.25" customHeight="1" x14ac:dyDescent="0.25">
      <c r="A8" s="727" t="s">
        <v>1043</v>
      </c>
      <c r="B8" s="727"/>
      <c r="C8" s="727"/>
      <c r="D8" s="727"/>
      <c r="E8" s="727"/>
      <c r="F8" s="727"/>
      <c r="G8" s="727"/>
    </row>
    <row r="9" spans="1:7" ht="20.25" customHeight="1" x14ac:dyDescent="0.25">
      <c r="A9" s="728" t="s">
        <v>12</v>
      </c>
      <c r="B9" s="728"/>
      <c r="C9" s="728"/>
      <c r="D9" s="728"/>
      <c r="E9" s="728"/>
      <c r="F9" s="728"/>
      <c r="G9" s="728"/>
    </row>
    <row r="10" spans="1:7" ht="20.25" customHeight="1" x14ac:dyDescent="0.25">
      <c r="A10" s="729" t="s">
        <v>1044</v>
      </c>
      <c r="B10" s="729"/>
      <c r="C10" s="729"/>
      <c r="D10" s="729"/>
      <c r="E10" s="729"/>
      <c r="F10" s="729"/>
      <c r="G10" s="729"/>
    </row>
    <row r="11" spans="1:7" ht="20.25" customHeight="1" x14ac:dyDescent="0.25">
      <c r="A11" s="730" t="s">
        <v>1045</v>
      </c>
      <c r="B11" s="730"/>
      <c r="C11" s="730"/>
      <c r="D11" s="730"/>
      <c r="E11" s="730"/>
      <c r="F11" s="730"/>
      <c r="G11" s="730"/>
    </row>
    <row r="12" spans="1:7" ht="20.25" customHeight="1" x14ac:dyDescent="0.25">
      <c r="A12" s="730" t="s">
        <v>1046</v>
      </c>
      <c r="B12" s="730"/>
      <c r="C12" s="730"/>
      <c r="D12" s="730"/>
      <c r="E12" s="730"/>
      <c r="F12" s="730"/>
      <c r="G12" s="730"/>
    </row>
    <row r="13" spans="1:7" ht="20.25" customHeight="1" x14ac:dyDescent="0.25">
      <c r="A13" s="730" t="s">
        <v>1047</v>
      </c>
      <c r="B13" s="730"/>
      <c r="C13" s="730"/>
      <c r="D13" s="730"/>
      <c r="E13" s="730"/>
      <c r="F13" s="730"/>
      <c r="G13" s="730"/>
    </row>
    <row r="14" spans="1:7" ht="20.25" customHeight="1" x14ac:dyDescent="0.25">
      <c r="A14" s="471"/>
      <c r="B14" s="471"/>
      <c r="C14" s="471"/>
      <c r="D14" s="471"/>
      <c r="E14" s="471"/>
      <c r="F14" s="471"/>
      <c r="G14" s="471"/>
    </row>
    <row r="15" spans="1:7" ht="20.25" customHeight="1" x14ac:dyDescent="0.25">
      <c r="A15" s="471"/>
      <c r="B15" s="471"/>
      <c r="C15" s="471"/>
      <c r="D15" s="471"/>
      <c r="E15" s="471"/>
      <c r="F15" s="471"/>
      <c r="G15" s="471"/>
    </row>
    <row r="16" spans="1:7" ht="20.25" customHeight="1" x14ac:dyDescent="0.25">
      <c r="A16" s="472" t="s">
        <v>1048</v>
      </c>
      <c r="B16" s="473"/>
      <c r="C16" s="473"/>
      <c r="D16" s="473"/>
      <c r="E16" s="474"/>
      <c r="F16" s="475" t="s">
        <v>1049</v>
      </c>
      <c r="G16" s="476">
        <v>38809.07</v>
      </c>
    </row>
    <row r="17" spans="1:7" ht="20.25" customHeight="1" x14ac:dyDescent="0.2">
      <c r="A17" s="473"/>
      <c r="B17" s="473"/>
      <c r="C17" s="473"/>
      <c r="D17" s="473"/>
      <c r="E17" s="475"/>
      <c r="F17" s="475"/>
      <c r="G17" s="475"/>
    </row>
    <row r="18" spans="1:7" ht="20.25" customHeight="1" x14ac:dyDescent="0.2">
      <c r="A18" s="46" t="s">
        <v>1050</v>
      </c>
      <c r="B18" s="473"/>
      <c r="C18" s="473"/>
      <c r="D18" s="473"/>
      <c r="E18" s="475"/>
      <c r="F18" s="475"/>
      <c r="G18" s="477">
        <v>0</v>
      </c>
    </row>
    <row r="19" spans="1:7" ht="20.25" customHeight="1" x14ac:dyDescent="0.2">
      <c r="A19" s="473"/>
      <c r="B19" s="473"/>
      <c r="C19" s="473"/>
      <c r="D19" s="473"/>
      <c r="E19" s="475"/>
      <c r="F19" s="475"/>
      <c r="G19" s="475"/>
    </row>
    <row r="20" spans="1:7" ht="20.25" customHeight="1" x14ac:dyDescent="0.2">
      <c r="A20" s="473"/>
      <c r="B20" s="473"/>
      <c r="C20" s="473"/>
      <c r="D20" s="473"/>
      <c r="E20" s="475"/>
      <c r="F20" s="475" t="s">
        <v>43</v>
      </c>
      <c r="G20" s="475"/>
    </row>
    <row r="21" spans="1:7" ht="20.25" customHeight="1" thickBot="1" x14ac:dyDescent="0.25">
      <c r="A21" s="472" t="s">
        <v>1051</v>
      </c>
      <c r="B21" s="473"/>
      <c r="C21" s="473"/>
      <c r="D21" s="473"/>
      <c r="E21" s="475"/>
      <c r="F21" s="475"/>
      <c r="G21" s="478">
        <f>SUM(G16:G20)</f>
        <v>38809.07</v>
      </c>
    </row>
    <row r="22" spans="1:7" ht="20.25" customHeight="1" thickTop="1" x14ac:dyDescent="0.2">
      <c r="A22" s="473"/>
      <c r="B22" s="473"/>
      <c r="C22" s="473"/>
      <c r="D22" s="473"/>
      <c r="E22" s="475"/>
      <c r="F22" s="475"/>
      <c r="G22" s="475"/>
    </row>
    <row r="23" spans="1:7" ht="20.25" customHeight="1" x14ac:dyDescent="0.2">
      <c r="A23" s="473"/>
      <c r="B23" s="473"/>
      <c r="C23" s="473"/>
      <c r="D23" s="473"/>
      <c r="E23" s="475"/>
      <c r="F23" s="475"/>
      <c r="G23" s="475"/>
    </row>
    <row r="24" spans="1:7" ht="20.25" customHeight="1" x14ac:dyDescent="0.2">
      <c r="A24" s="46" t="s">
        <v>1052</v>
      </c>
      <c r="B24" s="46"/>
      <c r="C24" s="46"/>
      <c r="D24" s="46"/>
      <c r="E24" s="412"/>
      <c r="F24" s="413"/>
      <c r="G24" s="479">
        <v>38984.07</v>
      </c>
    </row>
    <row r="25" spans="1:7" ht="20.25" customHeight="1" x14ac:dyDescent="0.25">
      <c r="A25" s="46" t="s">
        <v>1053</v>
      </c>
      <c r="B25" s="46"/>
      <c r="C25" s="46"/>
      <c r="D25" s="480"/>
      <c r="E25" s="413"/>
      <c r="F25" s="413"/>
      <c r="G25" s="481">
        <f>+'[2]LIBRO BCO.'!D13</f>
        <v>0</v>
      </c>
    </row>
    <row r="26" spans="1:7" ht="20.25" customHeight="1" x14ac:dyDescent="0.25">
      <c r="A26" s="46" t="s">
        <v>1054</v>
      </c>
      <c r="B26" s="46"/>
      <c r="C26" s="46"/>
      <c r="D26" s="480"/>
      <c r="E26" s="413"/>
      <c r="F26" s="413"/>
      <c r="G26" s="482">
        <f>+G25</f>
        <v>0</v>
      </c>
    </row>
    <row r="27" spans="1:7" ht="20.25" customHeight="1" x14ac:dyDescent="0.25">
      <c r="A27" s="46"/>
      <c r="B27" s="46"/>
      <c r="C27" s="46"/>
      <c r="D27" s="480"/>
      <c r="E27" s="413"/>
      <c r="F27" s="413"/>
      <c r="G27" s="483"/>
    </row>
    <row r="28" spans="1:7" ht="20.25" customHeight="1" x14ac:dyDescent="0.25">
      <c r="A28" s="46" t="s">
        <v>1055</v>
      </c>
      <c r="B28" s="46"/>
      <c r="C28" s="46"/>
      <c r="D28" s="480"/>
      <c r="E28" s="413"/>
      <c r="F28" s="413"/>
      <c r="G28" s="482">
        <f>G24+G25</f>
        <v>38984.07</v>
      </c>
    </row>
    <row r="29" spans="1:7" ht="20.25" customHeight="1" x14ac:dyDescent="0.25">
      <c r="A29" s="46"/>
      <c r="B29" s="46"/>
      <c r="C29" s="46"/>
      <c r="D29" s="480"/>
      <c r="E29" s="413"/>
      <c r="F29" s="413"/>
      <c r="G29" s="482"/>
    </row>
    <row r="30" spans="1:7" ht="20.25" customHeight="1" x14ac:dyDescent="0.25">
      <c r="A30" s="46" t="s">
        <v>1056</v>
      </c>
      <c r="B30" s="46"/>
      <c r="C30" s="46"/>
      <c r="D30" s="480"/>
      <c r="E30" s="413"/>
      <c r="F30" s="413"/>
      <c r="G30" s="484"/>
    </row>
    <row r="31" spans="1:7" ht="20.25" customHeight="1" x14ac:dyDescent="0.25">
      <c r="A31" s="46" t="s">
        <v>1057</v>
      </c>
      <c r="B31" s="46"/>
      <c r="C31" s="46"/>
      <c r="D31" s="480"/>
      <c r="E31" s="413"/>
      <c r="F31" s="413"/>
      <c r="G31" s="477">
        <v>0</v>
      </c>
    </row>
    <row r="32" spans="1:7" ht="20.25" customHeight="1" x14ac:dyDescent="0.25">
      <c r="A32" s="46" t="s">
        <v>1058</v>
      </c>
      <c r="B32" s="46"/>
      <c r="C32" s="46"/>
      <c r="D32" s="480"/>
      <c r="E32" s="413"/>
      <c r="F32" s="413"/>
      <c r="G32" s="485">
        <v>175</v>
      </c>
    </row>
    <row r="33" spans="1:7" ht="20.25" customHeight="1" x14ac:dyDescent="0.25">
      <c r="A33" s="46" t="s">
        <v>1059</v>
      </c>
      <c r="B33" s="46"/>
      <c r="C33" s="46"/>
      <c r="D33" s="480"/>
      <c r="E33" s="413"/>
      <c r="F33" s="413"/>
      <c r="G33" s="482">
        <f>+G31+G32</f>
        <v>175</v>
      </c>
    </row>
    <row r="34" spans="1:7" ht="20.25" customHeight="1" x14ac:dyDescent="0.2">
      <c r="A34" s="472"/>
      <c r="B34" s="472"/>
      <c r="C34" s="472"/>
      <c r="D34" s="472"/>
      <c r="E34" s="475"/>
      <c r="F34"/>
      <c r="G34" s="486"/>
    </row>
    <row r="35" spans="1:7" ht="20.25" customHeight="1" x14ac:dyDescent="0.2">
      <c r="A35" s="472"/>
      <c r="B35" s="472"/>
      <c r="C35" s="472"/>
      <c r="D35" s="472"/>
      <c r="E35" s="475"/>
      <c r="F35" s="475"/>
      <c r="G35" s="477"/>
    </row>
    <row r="36" spans="1:7" ht="20.25" customHeight="1" thickBot="1" x14ac:dyDescent="0.25">
      <c r="A36" s="472" t="s">
        <v>1060</v>
      </c>
      <c r="B36" s="472"/>
      <c r="C36" s="472"/>
      <c r="D36" s="472"/>
      <c r="E36" s="475"/>
      <c r="F36" s="475"/>
      <c r="G36" s="487">
        <f>G28-G33</f>
        <v>38809.07</v>
      </c>
    </row>
    <row r="37" spans="1:7" ht="20.25" customHeight="1" thickTop="1" x14ac:dyDescent="0.2">
      <c r="A37" s="472"/>
      <c r="B37" s="472"/>
      <c r="C37" s="472"/>
      <c r="D37" s="472"/>
      <c r="E37" s="475"/>
      <c r="F37" s="475"/>
      <c r="G37" s="486"/>
    </row>
    <row r="38" spans="1:7" ht="20.25" customHeight="1" x14ac:dyDescent="0.2">
      <c r="A38" s="475"/>
      <c r="B38" s="475"/>
      <c r="C38" s="475"/>
      <c r="D38" s="475"/>
      <c r="E38" s="475"/>
      <c r="F38" s="475"/>
      <c r="G38" s="486"/>
    </row>
    <row r="39" spans="1:7" ht="20.25" customHeight="1" x14ac:dyDescent="0.2">
      <c r="A39" s="475"/>
      <c r="B39" s="475"/>
      <c r="C39" s="475"/>
      <c r="D39" s="475"/>
      <c r="E39" s="475"/>
      <c r="F39" s="475"/>
      <c r="G39" s="475"/>
    </row>
    <row r="40" spans="1:7" ht="20.25" customHeight="1" x14ac:dyDescent="0.2">
      <c r="A40" s="475"/>
      <c r="B40" s="646"/>
      <c r="C40" s="475"/>
      <c r="D40" s="647"/>
      <c r="E40" s="647"/>
      <c r="F40" s="647"/>
      <c r="G40" s="647"/>
    </row>
    <row r="41" spans="1:7" ht="20.25" customHeight="1" x14ac:dyDescent="0.35">
      <c r="A41" s="731" t="s">
        <v>1061</v>
      </c>
      <c r="B41" s="731"/>
      <c r="C41" s="731"/>
      <c r="D41" s="733" t="s">
        <v>1062</v>
      </c>
      <c r="E41" s="733"/>
      <c r="F41" s="731" t="s">
        <v>1063</v>
      </c>
      <c r="G41" s="731"/>
    </row>
    <row r="42" spans="1:7" ht="20.25" customHeight="1" x14ac:dyDescent="0.2">
      <c r="A42" s="732" t="s">
        <v>1064</v>
      </c>
      <c r="B42" s="732"/>
      <c r="C42" s="732"/>
      <c r="D42" t="s">
        <v>1065</v>
      </c>
      <c r="E42" s="488"/>
      <c r="F42" s="732" t="s">
        <v>1066</v>
      </c>
      <c r="G42" s="732"/>
    </row>
    <row r="43" spans="1:7" ht="20.25" customHeight="1" x14ac:dyDescent="0.2">
      <c r="A43"/>
      <c r="B43"/>
      <c r="C43"/>
      <c r="D43"/>
      <c r="E43"/>
      <c r="F43"/>
      <c r="G43"/>
    </row>
    <row r="44" spans="1:7" ht="20.25" customHeight="1" x14ac:dyDescent="0.2">
      <c r="A44"/>
      <c r="B44"/>
      <c r="C44"/>
      <c r="D44"/>
      <c r="E44"/>
      <c r="F44"/>
      <c r="G44"/>
    </row>
    <row r="45" spans="1:7" ht="20.25" customHeight="1" x14ac:dyDescent="0.2">
      <c r="A45"/>
      <c r="B45"/>
      <c r="C45"/>
      <c r="D45"/>
      <c r="E45"/>
      <c r="F45"/>
      <c r="G45"/>
    </row>
    <row r="46" spans="1:7" ht="20.25" customHeight="1" x14ac:dyDescent="0.35">
      <c r="A46"/>
      <c r="B46"/>
      <c r="C46" s="731"/>
      <c r="D46" s="731"/>
      <c r="E46" s="731"/>
      <c r="F46" s="731"/>
      <c r="G46"/>
    </row>
    <row r="47" spans="1:7" ht="20.25" customHeight="1" x14ac:dyDescent="0.2">
      <c r="A47"/>
      <c r="B47"/>
      <c r="C47"/>
      <c r="D47"/>
      <c r="E47"/>
      <c r="F47"/>
      <c r="G47" s="318"/>
    </row>
    <row r="48" spans="1:7" ht="20.25" customHeight="1" x14ac:dyDescent="0.2">
      <c r="A48"/>
      <c r="B48"/>
      <c r="C48"/>
      <c r="D48"/>
      <c r="E48"/>
      <c r="F48"/>
      <c r="G48" s="318"/>
    </row>
  </sheetData>
  <mergeCells count="12">
    <mergeCell ref="C46:F46"/>
    <mergeCell ref="A13:G13"/>
    <mergeCell ref="A41:C41"/>
    <mergeCell ref="F41:G41"/>
    <mergeCell ref="A42:C42"/>
    <mergeCell ref="F42:G42"/>
    <mergeCell ref="D41:E41"/>
    <mergeCell ref="A8:G8"/>
    <mergeCell ref="A9:G9"/>
    <mergeCell ref="A10:G10"/>
    <mergeCell ref="A11:G11"/>
    <mergeCell ref="A12:G12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43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4</xdr:row>
                <xdr:rowOff>0</xdr:rowOff>
              </to>
            </anchor>
          </objectPr>
        </oleObject>
      </mc:Choice>
      <mc:Fallback>
        <oleObject progId="Word.Picture.8" shapeId="10243" r:id="rId4"/>
      </mc:Fallback>
    </mc:AlternateContent>
    <mc:AlternateContent xmlns:mc="http://schemas.openxmlformats.org/markup-compatibility/2006">
      <mc:Choice Requires="x14">
        <oleObject progId="Word.Picture.8" shapeId="10244" r:id="rId6">
          <objectPr defaultSize="0" autoPict="0" r:id="rId7">
            <anchor moveWithCells="1" sizeWithCells="1">
              <from>
                <xdr:col>3</xdr:col>
                <xdr:colOff>85725</xdr:colOff>
                <xdr:row>1</xdr:row>
                <xdr:rowOff>85725</xdr:rowOff>
              </from>
              <to>
                <xdr:col>3</xdr:col>
                <xdr:colOff>876300</xdr:colOff>
                <xdr:row>4</xdr:row>
                <xdr:rowOff>38100</xdr:rowOff>
              </to>
            </anchor>
          </objectPr>
        </oleObject>
      </mc:Choice>
      <mc:Fallback>
        <oleObject progId="Word.Picture.8" shapeId="10244" r:id="rId6"/>
      </mc:Fallback>
    </mc:AlternateContent>
    <mc:AlternateContent xmlns:mc="http://schemas.openxmlformats.org/markup-compatibility/2006">
      <mc:Choice Requires="x14">
        <oleObject progId="Word.Picture.8" shapeId="10251" r:id="rId8">
          <objectPr defaultSize="0" autoPict="0" r:id="rId5">
            <anchor moveWithCells="1" sizeWithCells="1">
              <from>
                <xdr:col>3</xdr:col>
                <xdr:colOff>114300</xdr:colOff>
                <xdr:row>4</xdr:row>
                <xdr:rowOff>0</xdr:rowOff>
              </from>
              <to>
                <xdr:col>4</xdr:col>
                <xdr:colOff>19050</xdr:colOff>
                <xdr:row>5</xdr:row>
                <xdr:rowOff>66675</xdr:rowOff>
              </to>
            </anchor>
          </objectPr>
        </oleObject>
      </mc:Choice>
      <mc:Fallback>
        <oleObject progId="Word.Picture.8" shapeId="10251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4</vt:i4>
      </vt:variant>
    </vt:vector>
  </HeadingPairs>
  <TitlesOfParts>
    <vt:vector size="19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TT DEL MES Y DISPON.</vt:lpstr>
      <vt:lpstr>EGRESOS TT DEL MES</vt:lpstr>
      <vt:lpstr>RES. CODIF. F. REP. ANT.FIN</vt:lpstr>
      <vt:lpstr>DESEM. COD. F. Rep. AF</vt:lpstr>
      <vt:lpstr>LIBRO BCO. CTA. F .REPON.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2026-02-12T19:46:56Z</cp:lastPrinted>
  <dcterms:created xsi:type="dcterms:W3CDTF">2007-03-20T14:00:55Z</dcterms:created>
  <dcterms:modified xsi:type="dcterms:W3CDTF">2026-02-16T15:21:00Z</dcterms:modified>
</cp:coreProperties>
</file>