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os Cabral\Desktop\1 A OIA DIGEGA MC  (OF. LIBRE ACCESO A LA INFORMACION\DOCUMENTACION QUE SE DEBE SUBIR AL PORTAL DE DIGEGA\2024\12 Diciembre\INFORME FINANCIERO DICIEMBRE\"/>
    </mc:Choice>
  </mc:AlternateContent>
  <xr:revisionPtr revIDLastSave="0" documentId="8_{BF0797E2-B2AE-4B51-9999-29F4259676AA}" xr6:coauthVersionLast="47" xr6:coauthVersionMax="47" xr10:uidLastSave="{00000000-0000-0000-0000-000000000000}"/>
  <bookViews>
    <workbookView xWindow="18480" yWindow="285" windowWidth="19920" windowHeight="20055" tabRatio="605" activeTab="11" xr2:uid="{00000000-000D-0000-FFFF-FFFF00000000}"/>
  </bookViews>
  <sheets>
    <sheet name=" BALANCE GRAL. DIC. 2024" sheetId="233" r:id="rId1"/>
    <sheet name="G Y P  DIC.  2024" sheetId="234" r:id="rId2"/>
    <sheet name="RESUMEN UNIFIC. DIC. 2024" sheetId="57" r:id="rId3"/>
    <sheet name="LIBRO GRAL .MEGAL. DIC. 2024" sheetId="205" r:id="rId4"/>
    <sheet name="DESEM. SAN.A. CODIF. DIC.  2024" sheetId="224" r:id="rId5"/>
    <sheet name="RES. CODIF. MEGAL. DIC, 24" sheetId="246" r:id="rId6"/>
    <sheet name="LIBRO BCO. CTA. PPC. DIC. 24" sheetId="46" r:id="rId7"/>
    <sheet name="DESEM.  PPC CODIF. DIC. 24." sheetId="255" r:id="rId8"/>
    <sheet name="RES. CODIF.  PPC DIC. 24" sheetId="256" r:id="rId9"/>
    <sheet name="Imputacion DIC. 2024" sheetId="238" r:id="rId10"/>
    <sheet name="CONC.NOM. ELECT. DIC. 24" sheetId="245" r:id="rId11"/>
    <sheet name="CTAS.X P. DIC. 2024" sheetId="242" r:id="rId12"/>
  </sheets>
  <externalReferences>
    <externalReference r:id="rId13"/>
    <externalReference r:id="rId14"/>
  </externalReferences>
  <definedNames>
    <definedName name="_0">#REF!</definedName>
    <definedName name="_xlnm._FilterDatabase" localSheetId="7" hidden="1">'DESEM.  PPC CODIF. DIC. 24.'!#REF!</definedName>
    <definedName name="_xlnm._FilterDatabase" localSheetId="4" hidden="1">'DESEM. SAN.A. CODIF. DIC.  2024'!$A$14:$G$27</definedName>
    <definedName name="_xlnm._FilterDatabase" localSheetId="6" hidden="1">'LIBRO BCO. CTA. PPC. DIC. 24'!$A$14:$F$14</definedName>
    <definedName name="_xlnm._FilterDatabase" localSheetId="8" hidden="1">'RES. CODIF.  PPC DIC. 24'!#REF!</definedName>
    <definedName name="_xlnm._FilterDatabase" localSheetId="5" hidden="1">'RES. CODIF. MEGAL. DIC, 24'!#REF!</definedName>
    <definedName name="_xlnm.Print_Area" localSheetId="0">' BALANCE GRAL. DIC. 2024'!$B$1:$D$78</definedName>
    <definedName name="_xlnm.Print_Area" localSheetId="7">'DESEM. SAN.A. CODIF. DIC.  2024'!$A$16:$G$16</definedName>
    <definedName name="_xlnm.Print_Area" localSheetId="4">'DESEM. SAN.A. CODIF. DIC.  2024'!$14:$14</definedName>
    <definedName name="_xlnm.Print_Area" localSheetId="6">'LIBRO BCO. CTA. PPC. DIC. 24'!$A$1:$F$14</definedName>
    <definedName name="_xlnm.Print_Area" localSheetId="3">'LIBRO GRAL .MEGAL. DIC. 2024'!$A$1:$G$14</definedName>
    <definedName name="_xlnm.Print_Area" localSheetId="5">'RES. CODIF. MEGAL. DIC, 24'!#REF!</definedName>
    <definedName name="_xlnm.Print_Area" localSheetId="2">'RESUMEN UNIFIC. DIC. 2024'!$A$1:$G$207</definedName>
    <definedName name="_xlnm.Print_Titles" localSheetId="11">'CTAS.X P. DIC. 2024'!#REF!</definedName>
    <definedName name="_xlnm.Print_Titles" localSheetId="7">'DESEM.  PPC CODIF. DIC. 24.'!#REF!</definedName>
    <definedName name="_xlnm.Print_Titles" localSheetId="6">'LIBRO BCO. CTA. PPC. DIC. 24'!$14:$14</definedName>
    <definedName name="_xlnm.Print_Titles" localSheetId="3">'LIBRO GRAL .MEGAL. DIC. 2024'!$14:$14</definedName>
    <definedName name="_xlnm.Print_Titles" localSheetId="2">'RESUMEN UNIFIC. DIC. 2024'!$12:$12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34" i="242" l="1"/>
  <c r="I134" i="242"/>
  <c r="G134" i="242"/>
  <c r="D134" i="242"/>
  <c r="L82" i="242"/>
  <c r="I82" i="242"/>
  <c r="G82" i="242"/>
  <c r="D82" i="242"/>
  <c r="L67" i="242"/>
  <c r="I67" i="242"/>
  <c r="G67" i="242"/>
  <c r="D67" i="242"/>
  <c r="L63" i="242"/>
  <c r="I63" i="242"/>
  <c r="G63" i="242"/>
  <c r="D63" i="242"/>
  <c r="L60" i="242"/>
  <c r="I60" i="242"/>
  <c r="G60" i="242"/>
  <c r="D60" i="242"/>
  <c r="L57" i="242"/>
  <c r="I57" i="242"/>
  <c r="G57" i="242"/>
  <c r="D57" i="242"/>
  <c r="L54" i="242"/>
  <c r="I54" i="242"/>
  <c r="I135" i="242" s="1"/>
  <c r="G54" i="242"/>
  <c r="G135" i="242" s="1"/>
  <c r="D54" i="242"/>
  <c r="D51" i="242"/>
  <c r="D17" i="242"/>
  <c r="D135" i="242" s="1"/>
  <c r="L135" i="242" l="1"/>
  <c r="C23" i="233"/>
  <c r="C92" i="233"/>
  <c r="C44" i="233"/>
  <c r="C46" i="233"/>
  <c r="C49" i="233"/>
  <c r="C48" i="233"/>
  <c r="C37" i="233"/>
  <c r="C36" i="233"/>
  <c r="F86" i="205"/>
  <c r="F87" i="205" s="1"/>
  <c r="F88" i="205" s="1"/>
  <c r="F89" i="205" s="1"/>
  <c r="F90" i="205" s="1"/>
  <c r="F91" i="205" s="1"/>
  <c r="F92" i="205" s="1"/>
  <c r="F93" i="205" s="1"/>
  <c r="F94" i="205" s="1"/>
  <c r="F95" i="205" s="1"/>
  <c r="F96" i="205" s="1"/>
  <c r="F97" i="205" s="1"/>
  <c r="F98" i="205" s="1"/>
  <c r="F99" i="205" s="1"/>
  <c r="F100" i="205" s="1"/>
  <c r="F101" i="205" s="1"/>
  <c r="F102" i="205" s="1"/>
  <c r="F103" i="205" s="1"/>
  <c r="F104" i="205" s="1"/>
  <c r="F105" i="205" s="1"/>
  <c r="F106" i="205" s="1"/>
  <c r="F107" i="205" s="1"/>
  <c r="F108" i="205" s="1"/>
  <c r="F109" i="205" s="1"/>
  <c r="F110" i="205" s="1"/>
  <c r="F111" i="205" s="1"/>
  <c r="F112" i="205" s="1"/>
  <c r="F113" i="205" s="1"/>
  <c r="F114" i="205" s="1"/>
  <c r="F115" i="205" s="1"/>
  <c r="F116" i="205" s="1"/>
  <c r="F117" i="205" s="1"/>
  <c r="F118" i="205" s="1"/>
  <c r="F119" i="205" s="1"/>
  <c r="F120" i="205" s="1"/>
  <c r="F121" i="205" s="1"/>
  <c r="F122" i="205" s="1"/>
  <c r="F123" i="205" s="1"/>
  <c r="F124" i="205" s="1"/>
  <c r="F125" i="205" s="1"/>
  <c r="F126" i="205" s="1"/>
  <c r="F127" i="205" s="1"/>
  <c r="F128" i="205" s="1"/>
  <c r="F129" i="205" s="1"/>
  <c r="F130" i="205" s="1"/>
  <c r="F131" i="205" s="1"/>
  <c r="F132" i="205" s="1"/>
  <c r="F133" i="205" s="1"/>
  <c r="F134" i="205" s="1"/>
  <c r="F135" i="205" s="1"/>
  <c r="F136" i="205" s="1"/>
  <c r="F137" i="205" s="1"/>
  <c r="F138" i="205" s="1"/>
  <c r="F139" i="205" s="1"/>
  <c r="F140" i="205" s="1"/>
  <c r="F141" i="205" s="1"/>
  <c r="F142" i="205" s="1"/>
  <c r="F143" i="205" s="1"/>
  <c r="F144" i="205" s="1"/>
  <c r="F145" i="205" s="1"/>
  <c r="F146" i="205" s="1"/>
  <c r="F147" i="205" s="1"/>
  <c r="F148" i="205" s="1"/>
  <c r="F149" i="205" s="1"/>
  <c r="F150" i="205" s="1"/>
  <c r="F151" i="205" s="1"/>
  <c r="F152" i="205" s="1"/>
  <c r="F153" i="205" s="1"/>
  <c r="F154" i="205" s="1"/>
  <c r="F155" i="205" s="1"/>
  <c r="F156" i="205" s="1"/>
  <c r="F157" i="205" s="1"/>
  <c r="F158" i="205" s="1"/>
  <c r="F159" i="205" s="1"/>
  <c r="F160" i="205" s="1"/>
  <c r="F161" i="205" s="1"/>
  <c r="F162" i="205" s="1"/>
  <c r="F163" i="205" s="1"/>
  <c r="F164" i="205" s="1"/>
  <c r="F165" i="205" s="1"/>
  <c r="F166" i="205" s="1"/>
  <c r="F167" i="205" s="1"/>
  <c r="F168" i="205" s="1"/>
  <c r="F169" i="205" s="1"/>
  <c r="F170" i="205" s="1"/>
  <c r="F171" i="205" s="1"/>
  <c r="F172" i="205" s="1"/>
  <c r="F173" i="205" s="1"/>
  <c r="F174" i="205" s="1"/>
  <c r="F175" i="205" s="1"/>
  <c r="F176" i="205" s="1"/>
  <c r="F177" i="205" s="1"/>
  <c r="F178" i="205" s="1"/>
  <c r="F179" i="205" s="1"/>
  <c r="F180" i="205" s="1"/>
  <c r="F181" i="205" s="1"/>
  <c r="F182" i="205" s="1"/>
  <c r="F183" i="205" s="1"/>
  <c r="F184" i="205" s="1"/>
  <c r="F185" i="205" s="1"/>
  <c r="F186" i="205" s="1"/>
  <c r="F187" i="205" s="1"/>
  <c r="F188" i="205" s="1"/>
  <c r="F189" i="205" s="1"/>
  <c r="F190" i="205" s="1"/>
  <c r="F191" i="205" s="1"/>
  <c r="F192" i="205" s="1"/>
  <c r="F193" i="205" s="1"/>
  <c r="F194" i="205" s="1"/>
  <c r="E28" i="224"/>
  <c r="F28" i="224"/>
  <c r="G34" i="245"/>
  <c r="G29" i="245"/>
  <c r="G37" i="245" s="1"/>
  <c r="C87" i="233"/>
  <c r="E196" i="205" l="1"/>
  <c r="D196" i="205"/>
  <c r="F16" i="205"/>
  <c r="F17" i="205" s="1"/>
  <c r="F18" i="205" s="1"/>
  <c r="F19" i="205" s="1"/>
  <c r="F20" i="205" s="1"/>
  <c r="F21" i="205" s="1"/>
  <c r="F22" i="205" s="1"/>
  <c r="F23" i="205" s="1"/>
  <c r="F24" i="205" s="1"/>
  <c r="F25" i="205" s="1"/>
  <c r="F26" i="205" s="1"/>
  <c r="F27" i="205" s="1"/>
  <c r="F28" i="205" s="1"/>
  <c r="F29" i="205" s="1"/>
  <c r="F30" i="205" s="1"/>
  <c r="F31" i="205" s="1"/>
  <c r="F32" i="205" s="1"/>
  <c r="F33" i="205" s="1"/>
  <c r="F34" i="205" s="1"/>
  <c r="F35" i="205" s="1"/>
  <c r="F36" i="205" s="1"/>
  <c r="F37" i="205" s="1"/>
  <c r="F38" i="205" s="1"/>
  <c r="F39" i="205" s="1"/>
  <c r="F40" i="205" s="1"/>
  <c r="F41" i="205" s="1"/>
  <c r="F42" i="205" s="1"/>
  <c r="F43" i="205" s="1"/>
  <c r="F44" i="205" s="1"/>
  <c r="F45" i="205" s="1"/>
  <c r="F46" i="205" s="1"/>
  <c r="F47" i="205" s="1"/>
  <c r="F48" i="205" s="1"/>
  <c r="F49" i="205" s="1"/>
  <c r="F50" i="205" s="1"/>
  <c r="F51" i="205" s="1"/>
  <c r="F52" i="205" s="1"/>
  <c r="F53" i="205" s="1"/>
  <c r="F54" i="205" s="1"/>
  <c r="F55" i="205" s="1"/>
  <c r="F56" i="205" s="1"/>
  <c r="F57" i="205" s="1"/>
  <c r="F58" i="205" s="1"/>
  <c r="F59" i="205" s="1"/>
  <c r="F60" i="205" s="1"/>
  <c r="F61" i="205" s="1"/>
  <c r="F62" i="205" s="1"/>
  <c r="F63" i="205" s="1"/>
  <c r="F64" i="205" s="1"/>
  <c r="F65" i="205" s="1"/>
  <c r="F66" i="205" s="1"/>
  <c r="F67" i="205" s="1"/>
  <c r="F68" i="205" s="1"/>
  <c r="F69" i="205" s="1"/>
  <c r="F70" i="205" s="1"/>
  <c r="F71" i="205" s="1"/>
  <c r="F72" i="205" s="1"/>
  <c r="F73" i="205" s="1"/>
  <c r="F74" i="205" s="1"/>
  <c r="F75" i="205" s="1"/>
  <c r="F76" i="205" s="1"/>
  <c r="F77" i="205" s="1"/>
  <c r="F78" i="205" s="1"/>
  <c r="F79" i="205" s="1"/>
  <c r="F80" i="205" s="1"/>
  <c r="F81" i="205" s="1"/>
  <c r="F82" i="205" s="1"/>
  <c r="F83" i="205" s="1"/>
  <c r="F84" i="205" s="1"/>
  <c r="F85" i="205" s="1"/>
  <c r="F195" i="205" s="1"/>
  <c r="E33" i="57" l="1"/>
  <c r="E81" i="234"/>
  <c r="E142" i="57"/>
  <c r="G33" i="57"/>
  <c r="G52" i="57"/>
  <c r="G55" i="57"/>
  <c r="E95" i="234"/>
  <c r="E168" i="234"/>
  <c r="E164" i="234"/>
  <c r="E140" i="234"/>
  <c r="E138" i="234" s="1"/>
  <c r="E137" i="234"/>
  <c r="E41" i="234"/>
  <c r="C15" i="57"/>
  <c r="D47" i="46"/>
  <c r="E47" i="46"/>
  <c r="F16" i="46"/>
  <c r="F17" i="46" s="1"/>
  <c r="F18" i="46" s="1"/>
  <c r="F19" i="46" s="1"/>
  <c r="F20" i="46" s="1"/>
  <c r="F21" i="46" s="1"/>
  <c r="F22" i="46" s="1"/>
  <c r="F23" i="46" s="1"/>
  <c r="F24" i="46" s="1"/>
  <c r="F25" i="46" s="1"/>
  <c r="F26" i="46" s="1"/>
  <c r="F27" i="46" s="1"/>
  <c r="F28" i="46" s="1"/>
  <c r="F29" i="46" s="1"/>
  <c r="F30" i="46" s="1"/>
  <c r="F31" i="46" s="1"/>
  <c r="F32" i="46" s="1"/>
  <c r="F33" i="46" s="1"/>
  <c r="F34" i="46" s="1"/>
  <c r="F35" i="46" s="1"/>
  <c r="F36" i="46" s="1"/>
  <c r="F37" i="46" s="1"/>
  <c r="F38" i="46" s="1"/>
  <c r="F39" i="46" s="1"/>
  <c r="F40" i="46" s="1"/>
  <c r="F41" i="46" s="1"/>
  <c r="F42" i="46" s="1"/>
  <c r="F43" i="46" s="1"/>
  <c r="F44" i="46" s="1"/>
  <c r="F45" i="46" s="1"/>
  <c r="F46" i="46" s="1"/>
  <c r="G48" i="46" s="1"/>
  <c r="E77" i="57" l="1"/>
  <c r="D77" i="57"/>
  <c r="E87" i="57"/>
  <c r="G91" i="57"/>
  <c r="E18" i="255"/>
  <c r="F18" i="255"/>
  <c r="W93" i="238" l="1"/>
  <c r="V93" i="238"/>
  <c r="D93" i="238"/>
  <c r="C93" i="238"/>
  <c r="G173" i="57" l="1" a="1"/>
  <c r="G173" i="57" s="1"/>
  <c r="G174" i="57" a="1"/>
  <c r="G174" i="57" s="1"/>
  <c r="G175" i="57" a="1"/>
  <c r="G175" i="57" s="1"/>
  <c r="E19" i="256"/>
  <c r="D22" i="256" l="1"/>
  <c r="C34" i="233" l="1"/>
  <c r="C33" i="233"/>
  <c r="E181" i="234"/>
  <c r="E171" i="234"/>
  <c r="E101" i="234"/>
  <c r="E85" i="234"/>
  <c r="E113" i="234"/>
  <c r="E117" i="234"/>
  <c r="E108" i="234"/>
  <c r="E104" i="234"/>
  <c r="E90" i="234" l="1"/>
  <c r="E84" i="234" s="1"/>
  <c r="G67" i="57"/>
  <c r="G66" i="57"/>
  <c r="E72" i="234"/>
  <c r="E69" i="234"/>
  <c r="E52" i="57"/>
  <c r="E34" i="57"/>
  <c r="E15" i="57"/>
  <c r="G54" i="57"/>
  <c r="G46" i="57"/>
  <c r="D52" i="57"/>
  <c r="C52" i="57"/>
  <c r="C40" i="233" l="1"/>
  <c r="C22" i="233"/>
  <c r="E57" i="57"/>
  <c r="D57" i="57"/>
  <c r="G35" i="57"/>
  <c r="G31" i="57"/>
  <c r="D101" i="57"/>
  <c r="C101" i="57"/>
  <c r="E111" i="57" l="1"/>
  <c r="G43" i="57"/>
  <c r="D21" i="246"/>
  <c r="D82" i="57"/>
  <c r="D48" i="57"/>
  <c r="D24" i="246" l="1"/>
  <c r="G71" i="57" l="1"/>
  <c r="G72" i="57"/>
  <c r="C47" i="233" l="1"/>
  <c r="C43" i="233"/>
  <c r="C24" i="233"/>
  <c r="E160" i="234"/>
  <c r="E155" i="234" s="1"/>
  <c r="E154" i="234" s="1"/>
  <c r="D73" i="57"/>
  <c r="D106" i="57"/>
  <c r="D42" i="57"/>
  <c r="D45" i="57"/>
  <c r="C111" i="57"/>
  <c r="D111" i="57"/>
  <c r="G113" i="57" l="1"/>
  <c r="G112" i="57"/>
  <c r="G153" i="57"/>
  <c r="E169" i="57"/>
  <c r="E143" i="57"/>
  <c r="E96" i="57"/>
  <c r="C96" i="57"/>
  <c r="D96" i="57"/>
  <c r="E149" i="57"/>
  <c r="D149" i="57"/>
  <c r="E45" i="57"/>
  <c r="C29" i="233" l="1"/>
  <c r="E127" i="234"/>
  <c r="E135" i="234"/>
  <c r="G39" i="57"/>
  <c r="G38" i="57"/>
  <c r="G37" i="57" l="1"/>
  <c r="E29" i="57"/>
  <c r="D121" i="57"/>
  <c r="C42" i="57"/>
  <c r="C131" i="57"/>
  <c r="C121" i="57"/>
  <c r="D65" i="57"/>
  <c r="C65" i="57"/>
  <c r="C169" i="57"/>
  <c r="D143" i="57"/>
  <c r="E52" i="234" l="1"/>
  <c r="G26" i="57"/>
  <c r="G47" i="57"/>
  <c r="C45" i="57"/>
  <c r="C27" i="233" l="1"/>
  <c r="E17" i="234" l="1"/>
  <c r="E129" i="234"/>
  <c r="E31" i="234"/>
  <c r="E22" i="234"/>
  <c r="D169" i="57"/>
  <c r="C123" i="57"/>
  <c r="G124" i="57"/>
  <c r="F123" i="57"/>
  <c r="E123" i="57"/>
  <c r="D123" i="57"/>
  <c r="D158" i="57"/>
  <c r="G169" i="57" l="1"/>
  <c r="G123" i="57"/>
  <c r="E49" i="234" l="1"/>
  <c r="G36" i="57"/>
  <c r="C73" i="57" l="1"/>
  <c r="B112" i="57"/>
  <c r="B113" i="57"/>
  <c r="C51" i="233" l="1"/>
  <c r="C94" i="233" s="1"/>
  <c r="C61" i="233"/>
  <c r="D63" i="233" s="1"/>
  <c r="D67" i="233" s="1"/>
  <c r="C14" i="233"/>
  <c r="D53" i="233" l="1"/>
  <c r="E59" i="234"/>
  <c r="E40" i="234" s="1"/>
  <c r="E55" i="234"/>
  <c r="C133" i="57"/>
  <c r="E36" i="234" l="1"/>
  <c r="E29" i="234"/>
  <c r="E131" i="234"/>
  <c r="E126" i="234" s="1"/>
  <c r="E184" i="234"/>
  <c r="E21" i="234" l="1"/>
  <c r="G132" i="57"/>
  <c r="D131" i="57"/>
  <c r="E20" i="234" l="1"/>
  <c r="E205" i="234"/>
  <c r="E206" i="234" s="1"/>
  <c r="C68" i="233" s="1"/>
  <c r="C69" i="233" s="1"/>
  <c r="E158" i="57"/>
  <c r="G168" i="57" l="1"/>
  <c r="E161" i="57"/>
  <c r="E82" i="57"/>
  <c r="G172" i="57" a="1"/>
  <c r="G172" i="57" s="1"/>
  <c r="G167" i="57"/>
  <c r="E101" i="57"/>
  <c r="G105" i="57"/>
  <c r="E106" i="57"/>
  <c r="E171" i="57" l="1"/>
  <c r="G171" i="57" s="1"/>
  <c r="E93" i="57" l="1"/>
  <c r="E76" i="57" s="1"/>
  <c r="E73" i="57"/>
  <c r="C48" i="57"/>
  <c r="C106" i="57"/>
  <c r="C34" i="57"/>
  <c r="G165" i="57" l="1"/>
  <c r="D34" i="57"/>
  <c r="C87" i="57"/>
  <c r="C62" i="57"/>
  <c r="C22" i="57"/>
  <c r="C29" i="57"/>
  <c r="C14" i="57" l="1"/>
  <c r="G98" i="57"/>
  <c r="E22" i="57" l="1"/>
  <c r="G25" i="57" l="1"/>
  <c r="G60" i="57" l="1"/>
  <c r="G61" i="57"/>
  <c r="C57" i="57"/>
  <c r="C82" i="57"/>
  <c r="C80" i="57" s="1"/>
  <c r="C77" i="57" s="1"/>
  <c r="C24" i="57"/>
  <c r="G180" i="57" l="1"/>
  <c r="G181" i="57"/>
  <c r="G177" i="57" a="1"/>
  <c r="G177" i="57" s="1"/>
  <c r="G83" i="57" l="1"/>
  <c r="G79" i="57"/>
  <c r="C161" i="57" l="1"/>
  <c r="E62" i="57" l="1"/>
  <c r="E65" i="57" l="1"/>
  <c r="E42" i="57"/>
  <c r="D62" i="57"/>
  <c r="D33" i="57" s="1"/>
  <c r="C93" i="57"/>
  <c r="C33" i="57" l="1"/>
  <c r="C27" i="57"/>
  <c r="G44" i="57" l="1"/>
  <c r="G41" i="57"/>
  <c r="E24" i="57"/>
  <c r="E48" i="57"/>
  <c r="E154" i="57"/>
  <c r="G69" i="57" l="1"/>
  <c r="G56" i="57"/>
  <c r="G64" i="57" l="1"/>
  <c r="G178" i="57"/>
  <c r="G179" i="57"/>
  <c r="G74" i="57"/>
  <c r="F176" i="57" l="1"/>
  <c r="D176" i="57"/>
  <c r="F82" i="57"/>
  <c r="G176" i="57" l="1" a="1"/>
  <c r="G176" i="57" s="1"/>
  <c r="D15" i="57"/>
  <c r="G78" i="57"/>
  <c r="G80" i="57"/>
  <c r="G81" i="57"/>
  <c r="F65" i="57"/>
  <c r="G122" i="57" l="1"/>
  <c r="G125" i="57"/>
  <c r="C128" i="57"/>
  <c r="C120" i="57" s="1"/>
  <c r="G164" i="57"/>
  <c r="G166" i="57"/>
  <c r="G163" i="57"/>
  <c r="G23" i="57"/>
  <c r="G22" i="57" s="1"/>
  <c r="G21" i="57"/>
  <c r="G53" i="57"/>
  <c r="G97" i="57"/>
  <c r="F128" i="57"/>
  <c r="E128" i="57"/>
  <c r="D154" i="57"/>
  <c r="C154" i="57"/>
  <c r="D128" i="57"/>
  <c r="D120" i="57" s="1"/>
  <c r="E27" i="57"/>
  <c r="E14" i="57" s="1"/>
  <c r="D29" i="57"/>
  <c r="G128" i="57" l="1"/>
  <c r="G162" i="57" l="1"/>
  <c r="F161" i="57"/>
  <c r="G160" i="57"/>
  <c r="G159" i="57"/>
  <c r="F158" i="57"/>
  <c r="F157" i="57" s="1"/>
  <c r="C158" i="57"/>
  <c r="G136" i="57"/>
  <c r="G135" i="57"/>
  <c r="G134" i="57" s="1"/>
  <c r="G133" i="57" s="1"/>
  <c r="F133" i="57"/>
  <c r="E133" i="57"/>
  <c r="E190" i="57" s="1"/>
  <c r="D133" i="57"/>
  <c r="E131" i="57"/>
  <c r="G130" i="57"/>
  <c r="G127" i="57"/>
  <c r="G126" i="57"/>
  <c r="F121" i="57"/>
  <c r="F120" i="57" s="1"/>
  <c r="G119" i="57"/>
  <c r="G118" i="57"/>
  <c r="G117" i="57"/>
  <c r="G116" i="57"/>
  <c r="G115" i="57"/>
  <c r="G114" i="57"/>
  <c r="F111" i="57"/>
  <c r="C109" i="57"/>
  <c r="C76" i="57" s="1"/>
  <c r="G108" i="57"/>
  <c r="G107" i="57"/>
  <c r="F106" i="57"/>
  <c r="G104" i="57"/>
  <c r="G103" i="57"/>
  <c r="G102" i="57"/>
  <c r="F101" i="57"/>
  <c r="G100" i="57"/>
  <c r="G99" i="57"/>
  <c r="G95" i="57"/>
  <c r="G94" i="57"/>
  <c r="D93" i="57"/>
  <c r="G92" i="57"/>
  <c r="G90" i="57"/>
  <c r="G89" i="57"/>
  <c r="G88" i="57"/>
  <c r="F87" i="57"/>
  <c r="D87" i="57"/>
  <c r="G86" i="57"/>
  <c r="G85" i="57"/>
  <c r="G84" i="57"/>
  <c r="F77" i="57"/>
  <c r="F73" i="57"/>
  <c r="G70" i="57"/>
  <c r="G68" i="57"/>
  <c r="G63" i="57"/>
  <c r="F62" i="57"/>
  <c r="G62" i="57" s="1"/>
  <c r="G59" i="57"/>
  <c r="G58" i="57"/>
  <c r="F57" i="57"/>
  <c r="G51" i="57"/>
  <c r="G50" i="57"/>
  <c r="G49" i="57"/>
  <c r="F48" i="57"/>
  <c r="G48" i="57" s="1"/>
  <c r="G45" i="57"/>
  <c r="F45" i="57"/>
  <c r="F42" i="57"/>
  <c r="G42" i="57" s="1"/>
  <c r="G32" i="57"/>
  <c r="G30" i="57"/>
  <c r="F29" i="57"/>
  <c r="G28" i="57"/>
  <c r="G27" i="57" s="1"/>
  <c r="F27" i="57"/>
  <c r="D27" i="57"/>
  <c r="F24" i="57"/>
  <c r="D24" i="57"/>
  <c r="G24" i="57" s="1"/>
  <c r="F22" i="57"/>
  <c r="D22" i="57"/>
  <c r="D14" i="57" s="1"/>
  <c r="H191" i="57" l="1"/>
  <c r="E201" i="57"/>
  <c r="G65" i="57"/>
  <c r="D76" i="57"/>
  <c r="D13" i="57" s="1"/>
  <c r="G111" i="57"/>
  <c r="G29" i="57"/>
  <c r="E121" i="57"/>
  <c r="E120" i="57" s="1"/>
  <c r="E13" i="57" s="1"/>
  <c r="G131" i="57"/>
  <c r="G101" i="57"/>
  <c r="G96" i="57"/>
  <c r="G57" i="57"/>
  <c r="F156" i="57"/>
  <c r="G157" i="57"/>
  <c r="G82" i="57"/>
  <c r="F19" i="57"/>
  <c r="G19" i="57" s="1"/>
  <c r="G161" i="57"/>
  <c r="G93" i="57"/>
  <c r="G87" i="57"/>
  <c r="G158" i="57"/>
  <c r="G77" i="57"/>
  <c r="F20" i="57"/>
  <c r="C151" i="57"/>
  <c r="F76" i="57"/>
  <c r="F40" i="57"/>
  <c r="G40" i="57" s="1"/>
  <c r="G34" i="57" s="1"/>
  <c r="G106" i="57"/>
  <c r="G121" i="57" l="1"/>
  <c r="G76" i="57"/>
  <c r="C149" i="57"/>
  <c r="D190" i="57"/>
  <c r="G120" i="57"/>
  <c r="F155" i="57"/>
  <c r="F152" i="57" s="1"/>
  <c r="G152" i="57" s="1"/>
  <c r="G156" i="57"/>
  <c r="G75" i="57"/>
  <c r="F39" i="57"/>
  <c r="F38" i="57" s="1"/>
  <c r="F36" i="57" s="1"/>
  <c r="F18" i="57"/>
  <c r="G20" i="57"/>
  <c r="D201" i="57" l="1"/>
  <c r="G155" i="57"/>
  <c r="F154" i="57"/>
  <c r="G73" i="57"/>
  <c r="F17" i="57"/>
  <c r="G18" i="57"/>
  <c r="G146" i="57"/>
  <c r="G154" i="57" l="1"/>
  <c r="F151" i="57"/>
  <c r="G17" i="57"/>
  <c r="F16" i="57"/>
  <c r="C143" i="57"/>
  <c r="C142" i="57" s="1"/>
  <c r="F148" i="57" l="1"/>
  <c r="G148" i="57" s="1"/>
  <c r="G151" i="57"/>
  <c r="G149" i="57" s="1"/>
  <c r="C190" i="57"/>
  <c r="C13" i="57"/>
  <c r="F149" i="57"/>
  <c r="F147" i="57" s="1"/>
  <c r="G147" i="57" s="1"/>
  <c r="F34" i="57"/>
  <c r="F33" i="57" s="1"/>
  <c r="G145" i="57"/>
  <c r="F15" i="57"/>
  <c r="F14" i="57" s="1"/>
  <c r="G16" i="57"/>
  <c r="G144" i="57"/>
  <c r="G15" i="57" l="1"/>
  <c r="G14" i="57" s="1"/>
  <c r="C201" i="57"/>
  <c r="G143" i="57"/>
  <c r="F190" i="57"/>
  <c r="G190" i="57" s="1"/>
  <c r="G201" i="57" s="1"/>
  <c r="F201" i="57" l="1"/>
  <c r="G142" i="57" l="1"/>
  <c r="G13" i="57" s="1"/>
  <c r="D71" i="23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Contabilidad</author>
  </authors>
  <commentList>
    <comment ref="J9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R9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9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P9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X9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F9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N9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V9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D9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L9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T9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B9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J9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R9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Z9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H9" authorId="0" shapeId="0" xr:uid="{00000000-0006-0000-0800-000011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P9" authorId="0" shapeId="0" xr:uid="{00000000-0006-0000-0800-000012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X9" authorId="0" shapeId="0" xr:uid="{00000000-0006-0000-0800-000013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F9" authorId="0" shapeId="0" xr:uid="{00000000-0006-0000-0800-000014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N9" authorId="0" shapeId="0" xr:uid="{00000000-0006-0000-0800-000015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V9" authorId="0" shapeId="0" xr:uid="{00000000-0006-0000-0800-000016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D9" authorId="0" shapeId="0" xr:uid="{00000000-0006-0000-0800-000017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L9" authorId="0" shapeId="0" xr:uid="{00000000-0006-0000-0800-000018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T9" authorId="0" shapeId="0" xr:uid="{00000000-0006-0000-0800-000019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B9" authorId="0" shapeId="0" xr:uid="{00000000-0006-0000-0800-00001A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J9" authorId="0" shapeId="0" xr:uid="{00000000-0006-0000-0800-00001B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R9" authorId="0" shapeId="0" xr:uid="{00000000-0006-0000-0800-00001C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Z9" authorId="0" shapeId="0" xr:uid="{00000000-0006-0000-0800-00001D000000}">
      <text>
        <r>
          <rPr>
            <b/>
            <sz val="9"/>
            <color indexed="81"/>
            <rFont val="Tahoma"/>
            <family val="2"/>
          </rPr>
          <t>Contabilidad: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<sst xmlns="http://schemas.openxmlformats.org/spreadsheetml/2006/main" count="2837" uniqueCount="1224">
  <si>
    <t>FECHA</t>
  </si>
  <si>
    <t>CHEQUE #</t>
  </si>
  <si>
    <t>BENEFICIARIO</t>
  </si>
  <si>
    <t>CONCEPTO</t>
  </si>
  <si>
    <t>OBJETAL</t>
  </si>
  <si>
    <t>VALOR CODF.</t>
  </si>
  <si>
    <t>DEBITO (TOTAL CHEQUE EMITIDO)</t>
  </si>
  <si>
    <t>PREPARADO POR:</t>
  </si>
  <si>
    <t>REVISADO POR:</t>
  </si>
  <si>
    <t>REPUBLICA DOMINICANA</t>
  </si>
  <si>
    <t>MINISTERIO DE AGRICULTURA</t>
  </si>
  <si>
    <t>DIRECCION GENERAL DE GANADERIA</t>
  </si>
  <si>
    <t>DEPARTAMENTO  FINANCIERO</t>
  </si>
  <si>
    <t>CUENTA  ERRADICACION DE LA FIEBRE PORCINA CLASICA "PPC"</t>
  </si>
  <si>
    <t>OBJ</t>
  </si>
  <si>
    <t>TOTAL</t>
  </si>
  <si>
    <t>VALORES EN RD$</t>
  </si>
  <si>
    <t>DETALLE</t>
  </si>
  <si>
    <t>EJECUCION PRESUP.</t>
  </si>
  <si>
    <t xml:space="preserve"> TOTAL</t>
  </si>
  <si>
    <t>Teléfono local</t>
  </si>
  <si>
    <t xml:space="preserve">Comisiones y gastos bancarios </t>
  </si>
  <si>
    <t>Combustibles y lubricantes</t>
  </si>
  <si>
    <t>CUENTA SANIDAD ANIMAL Y EXTENSION</t>
  </si>
  <si>
    <t>2.1.1.2</t>
  </si>
  <si>
    <t>Remuneraciones al personal con carácter transitorio</t>
  </si>
  <si>
    <t>2.2.1.3</t>
  </si>
  <si>
    <t>2.1.5.3</t>
  </si>
  <si>
    <t>Contribuciones al seguro de riesgo laboral</t>
  </si>
  <si>
    <t>2.1.1.3</t>
  </si>
  <si>
    <t>Sueldos al personal fijo en trámite de pensiones</t>
  </si>
  <si>
    <t>2.1.5.1</t>
  </si>
  <si>
    <t>Contribuciones al seguro de salud</t>
  </si>
  <si>
    <t>2.1.5.2</t>
  </si>
  <si>
    <t>Contribuciones al seguro de pensiones</t>
  </si>
  <si>
    <t>2.1.1.1</t>
  </si>
  <si>
    <t>Remuneraciones al personal fijo</t>
  </si>
  <si>
    <t>INGRESOS:</t>
  </si>
  <si>
    <t>TRANSF. DE LA TESORERIA</t>
  </si>
  <si>
    <t>INGRESOS  PROGRAMA COLERA PORCINO</t>
  </si>
  <si>
    <t>INGRESOS CUENTA SANIDAD ANIMAL Y EXTENSION</t>
  </si>
  <si>
    <t>TOTAL INGRESOS</t>
  </si>
  <si>
    <t>2.3.2.4</t>
  </si>
  <si>
    <t>Calzados</t>
  </si>
  <si>
    <t>ACTIVOS</t>
  </si>
  <si>
    <t>ACTIVOS CORRIENTES</t>
  </si>
  <si>
    <t>DISPONIBILIDAD EN CAJA Y BANCO</t>
  </si>
  <si>
    <t>ACTIVOS FIJOS</t>
  </si>
  <si>
    <t>TERRENOS</t>
  </si>
  <si>
    <t>EDIFICIOS</t>
  </si>
  <si>
    <t xml:space="preserve">MAQUINARIA Y EQUIPO AGROPECUARIO </t>
  </si>
  <si>
    <t xml:space="preserve">MAQUINARIA Y EQUIPO INDUSTRIAL  </t>
  </si>
  <si>
    <t>MUEBLES DE ALOJAMIENTO</t>
  </si>
  <si>
    <t xml:space="preserve">MUEBLES DE OFICINA  Y ESTANTERÍA  </t>
  </si>
  <si>
    <t>EQUIPO DE TRANSPORTE</t>
  </si>
  <si>
    <t>EQUIPO DE COMPUTACION</t>
  </si>
  <si>
    <t xml:space="preserve">CÁMARAS FOTOGRÁFICAS Y DE VIDEO  </t>
  </si>
  <si>
    <t>EQUIPOS DE COMUNICACIÓN Y SEÑALAMIENTO</t>
  </si>
  <si>
    <t>EQUIPOS DE SEGURIDAD</t>
  </si>
  <si>
    <t xml:space="preserve">EQUIPO DE ELEVACIÓN  </t>
  </si>
  <si>
    <t>OTROS MOBILIARIOS Y EQUIPOS NO IDENTIFICADOS PRECEDENTEMENTE</t>
  </si>
  <si>
    <t>PROGRAMAS DE INFORMÁTICA Y BASE DE DATOS</t>
  </si>
  <si>
    <t>OTRAS ESTRUCTURAS</t>
  </si>
  <si>
    <t>OTROS EQUIPOS</t>
  </si>
  <si>
    <t>ANTIGÜEDADES, BIENES ARTÍSTICOS Y OTROS OBJETOS DE ARTE</t>
  </si>
  <si>
    <t>ELECTRODOMÉSTICOS</t>
  </si>
  <si>
    <t xml:space="preserve">INSTRUMENTAL MÉDICO Y DE LABORATORIO  </t>
  </si>
  <si>
    <t xml:space="preserve">HERRAMIENTAS Y MÁQUINAS-HERRAMIENTAS  </t>
  </si>
  <si>
    <t xml:space="preserve">CARROCERÍAS Y REMOLQUES </t>
  </si>
  <si>
    <t xml:space="preserve">EQUIPO MÉDICO Y DE LABORATORIO  </t>
  </si>
  <si>
    <t>SISTEMAS DE AIRE ACONDICIONADO, CALEFACCIÓN Y DE REFRIGERACIÓN IND.</t>
  </si>
  <si>
    <t xml:space="preserve">EQUIPOS DE GENERACIÓN ELÉCTRICA, APARATOS Y ACCESORIOS ELÉCTRICOS  </t>
  </si>
  <si>
    <t xml:space="preserve">EQUIPOS Y APARATOS AUDIOVISUALES  </t>
  </si>
  <si>
    <t>PASIVOS CORRIENTES</t>
  </si>
  <si>
    <t>CUENTA POR PAGAR A CORTO PLAZO</t>
  </si>
  <si>
    <t>TOTAL DE PASIVOS</t>
  </si>
  <si>
    <t>PATRIMONIO NETO</t>
  </si>
  <si>
    <t>RESULTADO DEL PERIODO</t>
  </si>
  <si>
    <t>TOTAL PATRIMONIO</t>
  </si>
  <si>
    <t>TOTAL PASIVO Y  PATRIMONIO NETO</t>
  </si>
  <si>
    <t xml:space="preserve"> </t>
  </si>
  <si>
    <t xml:space="preserve">PATRIMONIO (ANTE RESULTADO DEL PERIODO) </t>
  </si>
  <si>
    <t>CUENTA ERRADI. DE FIEBRE PORCINA CLASICA PPC</t>
  </si>
  <si>
    <t>No. Ck/Transf.</t>
  </si>
  <si>
    <t>LICENCIAS INFORMÁTICAS, INTELECTUALES, INDUSTRIALES Y COMERCIALES</t>
  </si>
  <si>
    <t>Mantenimiento y reparación  de maquinarias y equipos</t>
  </si>
  <si>
    <t>2.2.1.5</t>
  </si>
  <si>
    <t>Servicio de internet y televisión por cable</t>
  </si>
  <si>
    <t>PASIVOS NO CORRIENTES</t>
  </si>
  <si>
    <t>CUENTA POR PAGAR A LARGO  PLAZO</t>
  </si>
  <si>
    <t>2.3.1.1</t>
  </si>
  <si>
    <t>Alimentos y bebidas para personas</t>
  </si>
  <si>
    <t>2.3.9.8</t>
  </si>
  <si>
    <t>Repuestos y accesorios menores</t>
  </si>
  <si>
    <t>2.3.7.1</t>
  </si>
  <si>
    <t>EQUIPOS DE TECNOLOGÍA DE LA INFORMACIÓN Y COMUNICACIÓN</t>
  </si>
  <si>
    <t>2.2.7.2</t>
  </si>
  <si>
    <t>2.3.3.2</t>
  </si>
  <si>
    <t>Productos de papel y cartón</t>
  </si>
  <si>
    <t>2.3.5.5</t>
  </si>
  <si>
    <t>Artículos de plástico</t>
  </si>
  <si>
    <t>2.3.9.1</t>
  </si>
  <si>
    <t>2.3.9.9</t>
  </si>
  <si>
    <t>Productos y útiles varios no identificados precedentemente (n.i.p.)</t>
  </si>
  <si>
    <t>2.1.2.2</t>
  </si>
  <si>
    <t>Compensación</t>
  </si>
  <si>
    <t>2.2.8.2</t>
  </si>
  <si>
    <t>2.2.8.8</t>
  </si>
  <si>
    <t xml:space="preserve">Impuestos, derechos y tasas  </t>
  </si>
  <si>
    <t>Electricidad</t>
  </si>
  <si>
    <t>2.2.1.6</t>
  </si>
  <si>
    <t>2.3.6.3</t>
  </si>
  <si>
    <t>2.3.9.6</t>
  </si>
  <si>
    <t>2.3.1.2</t>
  </si>
  <si>
    <t>2.2.8.7</t>
  </si>
  <si>
    <t>Servicios Técnicos y Profesionales</t>
  </si>
  <si>
    <t>2.3.4.2</t>
  </si>
  <si>
    <t>2.2.4.4</t>
  </si>
  <si>
    <t>2.3.7.2</t>
  </si>
  <si>
    <t>Peaje</t>
  </si>
  <si>
    <t>2.2.2.1</t>
  </si>
  <si>
    <t>2.2.4.1</t>
  </si>
  <si>
    <t>2.3.1.3</t>
  </si>
  <si>
    <t>2.3.2.2</t>
  </si>
  <si>
    <t>2.3.5.4</t>
  </si>
  <si>
    <t>2.3.9.2</t>
  </si>
  <si>
    <t>2.3.2.3</t>
  </si>
  <si>
    <t>2.2.3.1</t>
  </si>
  <si>
    <t>2.3.4.1</t>
  </si>
  <si>
    <t>Productos metálicos y sus derivados</t>
  </si>
  <si>
    <t>Productos eléctricos y afines</t>
  </si>
  <si>
    <t>2.6.5.2</t>
  </si>
  <si>
    <t>Maquinaria y equipo industrial</t>
  </si>
  <si>
    <t xml:space="preserve">Prendas de vestir </t>
  </si>
  <si>
    <t xml:space="preserve">Artículos de caucho </t>
  </si>
  <si>
    <t xml:space="preserve">Pasajes </t>
  </si>
  <si>
    <t xml:space="preserve">CONTRATACION DE  SERVICIOS  </t>
  </si>
  <si>
    <t xml:space="preserve">Publicidad y propaganda  </t>
  </si>
  <si>
    <t xml:space="preserve">BIENES MUEBLES, INMUEBLES E INTANGIBLES </t>
  </si>
  <si>
    <t>2.2.1.8</t>
  </si>
  <si>
    <t>2.3.3.3</t>
  </si>
  <si>
    <t>2.2.9.2</t>
  </si>
  <si>
    <t>2.3.6.1</t>
  </si>
  <si>
    <t>2.2.2.2</t>
  </si>
  <si>
    <t>2.3.5.3</t>
  </si>
  <si>
    <t>2.3.1.4</t>
  </si>
  <si>
    <t>2.6.1.1</t>
  </si>
  <si>
    <t>2.2.6.1</t>
  </si>
  <si>
    <t>Seguro de bienes inmuebles</t>
  </si>
  <si>
    <t>2.2.6.2</t>
  </si>
  <si>
    <t>Seguro de bienes muebles</t>
  </si>
  <si>
    <t>2.2.7.1</t>
  </si>
  <si>
    <t>Productos de artes gráficas</t>
  </si>
  <si>
    <t>Productos químicos y conexos</t>
  </si>
  <si>
    <t>Muebles, equipos de oficina y estantería</t>
  </si>
  <si>
    <t>2.6.1.3</t>
  </si>
  <si>
    <t>2.6.3.1</t>
  </si>
  <si>
    <t>Equipo médico y de laboratorio</t>
  </si>
  <si>
    <t>2.6.4.8</t>
  </si>
  <si>
    <t>Otros equipos de transporte</t>
  </si>
  <si>
    <t>2.6.5.1</t>
  </si>
  <si>
    <t>Maquinaria y equipo agropecuario</t>
  </si>
  <si>
    <t>2.6.5.6</t>
  </si>
  <si>
    <t>Equipo de generación eléctrica</t>
  </si>
  <si>
    <t>2.6.5.8</t>
  </si>
  <si>
    <t>Otros equipos</t>
  </si>
  <si>
    <t xml:space="preserve">Impresión y encuadernación </t>
  </si>
  <si>
    <t xml:space="preserve">Recolección de residuos sólidos </t>
  </si>
  <si>
    <t xml:space="preserve">Productos de cemento, cal asbesto, yeso y arcilla  </t>
  </si>
  <si>
    <t>2 -</t>
  </si>
  <si>
    <t xml:space="preserve"> GASTOS</t>
  </si>
  <si>
    <t xml:space="preserve">2.1 - </t>
  </si>
  <si>
    <t>REMUNERACIONES Y CONTRIBUCIONES</t>
  </si>
  <si>
    <t xml:space="preserve"> GRATIFICACIONES Y BONIFICACIONES </t>
  </si>
  <si>
    <t>2.1.4</t>
  </si>
  <si>
    <t xml:space="preserve">2.1.5 </t>
  </si>
  <si>
    <t xml:space="preserve">CONTRIBUCIONES A LA SEGURIDAD SOCIAL </t>
  </si>
  <si>
    <t>2.2.1</t>
  </si>
  <si>
    <t xml:space="preserve">SERVICIOS BÁSICOS </t>
  </si>
  <si>
    <t>2.2.2</t>
  </si>
  <si>
    <t xml:space="preserve">PUBLICIDAD, IMPRESIÓN Y ENCUADERNACIÓN </t>
  </si>
  <si>
    <t xml:space="preserve">VIÁTICOS </t>
  </si>
  <si>
    <t>2.2.3</t>
  </si>
  <si>
    <t>2.2.4</t>
  </si>
  <si>
    <t xml:space="preserve">TRANSPORTE Y ALMACENAJE </t>
  </si>
  <si>
    <t xml:space="preserve"> ALQUILERES Y RENTAS  </t>
  </si>
  <si>
    <t>2.2.5</t>
  </si>
  <si>
    <t>2.2.6</t>
  </si>
  <si>
    <t xml:space="preserve">SEGUROS </t>
  </si>
  <si>
    <t xml:space="preserve">2.2.7 </t>
  </si>
  <si>
    <t>SERVICIOS DE CONSERVACIÓN, REPARACIONES MENORES E INSTALACIONES TEMPORALES</t>
  </si>
  <si>
    <t>OTROS SERVICIOS NO INCLUIDOS EN CONCEPTOS ANTERIORES</t>
  </si>
  <si>
    <t>2.2.8</t>
  </si>
  <si>
    <t>2.2.9</t>
  </si>
  <si>
    <t>OTRAS CONTRATACIONES DE SERVICIOS</t>
  </si>
  <si>
    <t xml:space="preserve"> MATERIALES Y SUMINISTROS  </t>
  </si>
  <si>
    <t>2.3.1</t>
  </si>
  <si>
    <t xml:space="preserve">ALIMENTOS Y PRODUCTOS AGROFORESTALES </t>
  </si>
  <si>
    <t>2.3.2</t>
  </si>
  <si>
    <t xml:space="preserve">TEXTILES Y VESTUARIOS </t>
  </si>
  <si>
    <t>2.3.3</t>
  </si>
  <si>
    <t xml:space="preserve">PRODUCTOS DE PAPEL, CARTÓN E IMPRESOS </t>
  </si>
  <si>
    <t>2.3.4</t>
  </si>
  <si>
    <t xml:space="preserve">PRODUCTOS FARMACÉUTICOS  </t>
  </si>
  <si>
    <t>2.3.5</t>
  </si>
  <si>
    <t xml:space="preserve">PRODUCTOS DE CUERO, CAUCHO Y PLÁSTICO </t>
  </si>
  <si>
    <t xml:space="preserve">PRODUCTOS DE MINERALES, METÁLICOS Y NO METÁLICOS  </t>
  </si>
  <si>
    <t xml:space="preserve">2.3.6 </t>
  </si>
  <si>
    <t>2.3.7</t>
  </si>
  <si>
    <t xml:space="preserve">COMBUSTIBLES, LUBRICANTES, PRODUCTOS QUÍMICOS Y CONEXOS </t>
  </si>
  <si>
    <t>2.3.8</t>
  </si>
  <si>
    <t xml:space="preserve">GASTOS A SER ASIGNADOS DURANTE EL EJERCICIO (ART. 32 Y 33, LEY 423-06) </t>
  </si>
  <si>
    <t>2.3.9</t>
  </si>
  <si>
    <t xml:space="preserve">PRODUCTOS Y ÚTILES VARIOS  </t>
  </si>
  <si>
    <t>2.4</t>
  </si>
  <si>
    <t>TRANSFERENCIAS CORRIENTES</t>
  </si>
  <si>
    <t>2.4.1</t>
  </si>
  <si>
    <t>2.4.2</t>
  </si>
  <si>
    <t>2.4.3</t>
  </si>
  <si>
    <t>2.4.4</t>
  </si>
  <si>
    <t>2.4.5</t>
  </si>
  <si>
    <t>2.4.7</t>
  </si>
  <si>
    <t>2.5</t>
  </si>
  <si>
    <t>2.5.1</t>
  </si>
  <si>
    <t>2.5.2</t>
  </si>
  <si>
    <t>2.5.3</t>
  </si>
  <si>
    <t>2.5.4</t>
  </si>
  <si>
    <t>2.5.5</t>
  </si>
  <si>
    <t>2.5.6</t>
  </si>
  <si>
    <t>2.5.9</t>
  </si>
  <si>
    <t>TRANSFERENCIAS DE CAPITAL</t>
  </si>
  <si>
    <t>2.6</t>
  </si>
  <si>
    <t xml:space="preserve">2.6.1 MOBILIARIO Y EQUIPO  </t>
  </si>
  <si>
    <t>2.6.1</t>
  </si>
  <si>
    <t>2.6.2</t>
  </si>
  <si>
    <t xml:space="preserve">MOBILIARIO Y EQUIPO EDUCACIONAL Y RECREATIVO </t>
  </si>
  <si>
    <t>2.6.3</t>
  </si>
  <si>
    <t xml:space="preserve">EQUIPO E INSTRUMENTAL CIENTIFICO  Y LABORATORIO </t>
  </si>
  <si>
    <t>2.6.4</t>
  </si>
  <si>
    <t xml:space="preserve">VEHÍCULOS Y EQUIPOS DE TRANSPORTE, TRACCIÓN Y ELEVACIÓN  </t>
  </si>
  <si>
    <t>2.6.5</t>
  </si>
  <si>
    <t xml:space="preserve">MAQUINARIA, OTROS EQUIPOS Y HERRAMIENTAS  </t>
  </si>
  <si>
    <t>2.6.6</t>
  </si>
  <si>
    <t>EQUIPOS DE DEFENSA Y SEGURIDAD</t>
  </si>
  <si>
    <t>2.6.7</t>
  </si>
  <si>
    <t>2.6.8</t>
  </si>
  <si>
    <t>2.6.9</t>
  </si>
  <si>
    <t>BIENES INTANGIBLES</t>
  </si>
  <si>
    <t>ACTIVOS BIÓLOGICOS CULTIVABLES</t>
  </si>
  <si>
    <t>EDIFICIOS, ESTRUCTURAS, TIERRAS, TERRENOS Y OBJETOS DE VALOR</t>
  </si>
  <si>
    <t>2.7</t>
  </si>
  <si>
    <t>2.7.1</t>
  </si>
  <si>
    <t>2.7.2</t>
  </si>
  <si>
    <t>2.7.3</t>
  </si>
  <si>
    <t>2.7.4</t>
  </si>
  <si>
    <t>2.8</t>
  </si>
  <si>
    <t>2.8.1</t>
  </si>
  <si>
    <t>OBRAS</t>
  </si>
  <si>
    <t>OBRAS EN EDIFICACIONES</t>
  </si>
  <si>
    <t>INFRAESTRUCTURA</t>
  </si>
  <si>
    <t>CONSTRUCCIONES EN BIENES
CONCESIONADOS</t>
  </si>
  <si>
    <t>GASTOS QUE SE ASIGNARÁN DURANTE EL EJERCICIO PARA INVERSIÓN
(ART. 32 Y 33 LEY 423-06)</t>
  </si>
  <si>
    <t>2.8.2</t>
  </si>
  <si>
    <t>2.9</t>
  </si>
  <si>
    <t>2.9.1</t>
  </si>
  <si>
    <t>2.9.2</t>
  </si>
  <si>
    <t>2.9.4</t>
  </si>
  <si>
    <t>4</t>
  </si>
  <si>
    <t>4.1</t>
  </si>
  <si>
    <t>4.1.1</t>
  </si>
  <si>
    <t>4.1.2</t>
  </si>
  <si>
    <t>CONCESIÓN DE PRESTAMOS</t>
  </si>
  <si>
    <t>4.2.1</t>
  </si>
  <si>
    <t>4.2.2</t>
  </si>
  <si>
    <t>4.3</t>
  </si>
  <si>
    <t>4.3.5</t>
  </si>
  <si>
    <t>GASTOS FINANCIEROS</t>
  </si>
  <si>
    <t>APLICACIONES FINANCIERAS</t>
  </si>
  <si>
    <t>INCREMENTO DE ACTIVOS FINANCIEROS</t>
  </si>
  <si>
    <t>INCREMENTO DE ACTIVOS FINANCIEROS CORRIENTES</t>
  </si>
  <si>
    <t>INCREMENTO DE ACTIVOS FINANCIEROS NO CORRIENTES</t>
  </si>
  <si>
    <t>DISMINUCIÓN DE PASIVOS</t>
  </si>
  <si>
    <t>DISMINUCIÓN DE PASIVOS CORRIENTES</t>
  </si>
  <si>
    <t>DISMINUCIÓN DE PASIVOS NO CORRIENTES</t>
  </si>
  <si>
    <t>DISMINUCIÓN DE FONDOS DE TERCEROS</t>
  </si>
  <si>
    <t>DISMINUCIÓN DEPÓSITOS FONDOS DE TERCEROS</t>
  </si>
  <si>
    <t>TRANSFERENCIAS CORRIENTES A
OTRAS INSTITUCIONES PÚBLICAS</t>
  </si>
  <si>
    <t>ADQUISICION DE ACTIVOS FINANCIEROS
CON FINES DE POLÍTICA</t>
  </si>
  <si>
    <t>ADQUISICIÓN DE TÍTULOS VALORES
REPRESENTATIVOS DE DEUDA</t>
  </si>
  <si>
    <t>TOTAL APLICACIONES FINANCIERAS</t>
  </si>
  <si>
    <t>2.1.1</t>
  </si>
  <si>
    <t>REMUNERACIONES</t>
  </si>
  <si>
    <t>EJECUCION GASTOS  Y APLICACIONES FINANCIERAS</t>
  </si>
  <si>
    <t>2.3.3.5</t>
  </si>
  <si>
    <t>Textos de enseñanza</t>
  </si>
  <si>
    <t>2.4.9.1</t>
  </si>
  <si>
    <t>Transferencias corrientes destinadas a otras Instituciones Públicas</t>
  </si>
  <si>
    <t>2.4.9</t>
  </si>
  <si>
    <t>OTRAS INSTITUCIONES PÚBLICAS</t>
  </si>
  <si>
    <t>2.2.5.8</t>
  </si>
  <si>
    <t>2.2.8.3</t>
  </si>
  <si>
    <t>2.3.6.2</t>
  </si>
  <si>
    <t>2.3.9.3</t>
  </si>
  <si>
    <t>2.3.9.5</t>
  </si>
  <si>
    <t>2.6.1.4</t>
  </si>
  <si>
    <t xml:space="preserve">Llantas y neumáticos </t>
  </si>
  <si>
    <t xml:space="preserve">Útiles de cocina y comedor </t>
  </si>
  <si>
    <t>Electrodomésticos</t>
  </si>
  <si>
    <t xml:space="preserve">Viáticos dentro del país </t>
  </si>
  <si>
    <t>Servicios de Alimentacion</t>
  </si>
  <si>
    <t xml:space="preserve">Útiles menores médico-quirúrgicos  </t>
  </si>
  <si>
    <t>Productos agroforestales y pecuarios</t>
  </si>
  <si>
    <t>2.1.4.2</t>
  </si>
  <si>
    <t>Otras gratificaciones y bonificaciones</t>
  </si>
  <si>
    <t xml:space="preserve">Productos médicos para uso veterinario  </t>
  </si>
  <si>
    <t>Productos de vidrio, loza y porcelana</t>
  </si>
  <si>
    <t>2.1.1.5</t>
  </si>
  <si>
    <t>Prestaciones económicas</t>
  </si>
  <si>
    <t>2.1.1.6</t>
  </si>
  <si>
    <t>Vacaciones</t>
  </si>
  <si>
    <t>Servicios sanitarios médicos y veterinarios</t>
  </si>
  <si>
    <t>Alimentos para animales</t>
  </si>
  <si>
    <t>2.3.3.1</t>
  </si>
  <si>
    <t>2.6.4.1</t>
  </si>
  <si>
    <t>Automóviles y camiones</t>
  </si>
  <si>
    <t>2.6.7.4</t>
  </si>
  <si>
    <t>Ovinos y caprinos</t>
  </si>
  <si>
    <t>2.6.8.8</t>
  </si>
  <si>
    <t>Licencias informáticas e intelectuales, industriales y comerciales</t>
  </si>
  <si>
    <t>2.5.1.2</t>
  </si>
  <si>
    <t xml:space="preserve">Transferencias de capital a Asociaciones Privadas sin Fines de Lucro </t>
  </si>
  <si>
    <t xml:space="preserve">Acabados textiles </t>
  </si>
  <si>
    <t>ADQUISICIÓN DE TÍTULOS VALORES</t>
  </si>
  <si>
    <t>REPRESENTATIVOS DE DEUDA</t>
  </si>
  <si>
    <t>TOTAL EGRESOS CONSOLIDADOS</t>
  </si>
  <si>
    <t>2.4.1.6</t>
  </si>
  <si>
    <t>2.6.1.2</t>
  </si>
  <si>
    <t>Muebles de alojamiento</t>
  </si>
  <si>
    <t>TRANSFERENCIAS CORRIENTES AL GOBIERNO GENERAL NACIONAL</t>
  </si>
  <si>
    <t>TRANSFERENCIAS CORRIENTES AGOBIERNOS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</si>
  <si>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</si>
  <si>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</si>
  <si>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</si>
  <si>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 xml:space="preserve">Transferencias corrientes a Asociaciones sin fines de lucro </t>
  </si>
  <si>
    <t>2.3.3.4</t>
  </si>
  <si>
    <t xml:space="preserve">Libros, revistas y periódicos </t>
  </si>
  <si>
    <t xml:space="preserve">Papel de escritorio </t>
  </si>
  <si>
    <t>Contratación de mantenimiento y reparaciones menores</t>
  </si>
  <si>
    <t>2.2.1.7</t>
  </si>
  <si>
    <t>Agua</t>
  </si>
  <si>
    <t xml:space="preserve">Madera, corcho y sus manufacturas  </t>
  </si>
  <si>
    <t>2.2.4.2</t>
  </si>
  <si>
    <t xml:space="preserve">Fletes </t>
  </si>
  <si>
    <t>Productos médicos  para uso humano</t>
  </si>
  <si>
    <t>2.1.3.2</t>
  </si>
  <si>
    <t>Otros alquileres</t>
  </si>
  <si>
    <t>Equipos de tecnología de la información y comunicación</t>
  </si>
  <si>
    <t>2.6.5.4</t>
  </si>
  <si>
    <t>Sistemas y equipos de climatización</t>
  </si>
  <si>
    <t>2.1.2</t>
  </si>
  <si>
    <t xml:space="preserve">DIETAS Y GASTOS DE REPRESENTACIÓN </t>
  </si>
  <si>
    <t>SISTEMAS Y EQUIPOS DE CLIMATIZACIÓN</t>
  </si>
  <si>
    <t>2.3.9.7</t>
  </si>
  <si>
    <t>Productos y útiles veterinarios</t>
  </si>
  <si>
    <t>CONSTRUCCIONES EN BIENES</t>
  </si>
  <si>
    <t>CONCESIONADOS</t>
  </si>
  <si>
    <t>2.9.1 - INTERESES DE LA DEUDA PÚBLICA</t>
  </si>
  <si>
    <t>INTERNA</t>
  </si>
  <si>
    <t>2.9.2 - INTERESES DE LA DEUDA PUBLICA</t>
  </si>
  <si>
    <t>EXTERNA</t>
  </si>
  <si>
    <t>2.9.4 - COMISIONES Y OTROS GASTOS</t>
  </si>
  <si>
    <t>BANCARIOS DE LA DEUDA PÚBLICA</t>
  </si>
  <si>
    <t xml:space="preserve"> Compensación  </t>
  </si>
  <si>
    <t xml:space="preserve"> LICDA. KELVIA REYES</t>
  </si>
  <si>
    <t>Enc. Division de Contabilidad</t>
  </si>
  <si>
    <t>INTERESES DE LA DEUDA PÚBLICA
INTERNA</t>
  </si>
  <si>
    <t xml:space="preserve"> INTERESES DE LA DEUDA PUBLICA
EXTERNA</t>
  </si>
  <si>
    <t xml:space="preserve"> COMISIONES Y OTROS GASTOS
BANCARIOS DE LA DEUDA PÚBLICA</t>
  </si>
  <si>
    <t>SANIDAD ANIMAL Y EXTENSION CUENTA No. 010-242424-1</t>
  </si>
  <si>
    <t>Cta.No. 010-242424-1</t>
  </si>
  <si>
    <t>2.2.8.6</t>
  </si>
  <si>
    <t>CAMARA FOTOGRAFICAS Y VIDEOS</t>
  </si>
  <si>
    <t xml:space="preserve"> Organización de eventos y festividades  </t>
  </si>
  <si>
    <t>2.3.8.1</t>
  </si>
  <si>
    <t xml:space="preserve">  5% a ser asignado durante el ejercicio para gastos corrientes </t>
  </si>
  <si>
    <t>2.2.5.1</t>
  </si>
  <si>
    <t>2.3.5.2</t>
  </si>
  <si>
    <t>LICDA . KELVIA REYES</t>
  </si>
  <si>
    <t xml:space="preserve"> Alquileres y rentas de edificios y locales </t>
  </si>
  <si>
    <t xml:space="preserve"> Artículos de cuero </t>
  </si>
  <si>
    <t>2.4.6</t>
  </si>
  <si>
    <t xml:space="preserve"> SUBVENCIONES  </t>
  </si>
  <si>
    <t>2.4.6.1</t>
  </si>
  <si>
    <t xml:space="preserve"> Subvenciones a empresas del Sector Privado  </t>
  </si>
  <si>
    <t>2.6.3.2</t>
  </si>
  <si>
    <t>Instrumental  médico y de laboratorio</t>
  </si>
  <si>
    <t>2.6.5.7</t>
  </si>
  <si>
    <t>Maquinarias -Herramientas</t>
  </si>
  <si>
    <t xml:space="preserve"> Aparatos deportivos  </t>
  </si>
  <si>
    <t>2.2.8.1</t>
  </si>
  <si>
    <t>2.1.3</t>
  </si>
  <si>
    <t>Gastos Juidiciales</t>
  </si>
  <si>
    <t>2.3.2.1</t>
  </si>
  <si>
    <t>2.6.9.9</t>
  </si>
  <si>
    <t xml:space="preserve">Otras estructuras y objetos de valor </t>
  </si>
  <si>
    <t>Hilados, fibras. Telas y utiles de costura</t>
  </si>
  <si>
    <t>2.2.1.4</t>
  </si>
  <si>
    <t>2.2.9.1</t>
  </si>
  <si>
    <t>Telefax y correos</t>
  </si>
  <si>
    <t>Otras contrataciones de servicios</t>
  </si>
  <si>
    <t>2.6.3.4</t>
  </si>
  <si>
    <t>Equipos e instrumentos de medición científica</t>
  </si>
  <si>
    <t>Gastos de representación en el pais</t>
  </si>
  <si>
    <t>2.2.8.5</t>
  </si>
  <si>
    <t>2.2.5.9</t>
  </si>
  <si>
    <t>Derecho de uso</t>
  </si>
  <si>
    <t>Fumigación, lavandería, limpieza e higiene</t>
  </si>
  <si>
    <t>2.1.1.4</t>
  </si>
  <si>
    <t xml:space="preserve"> Sueldo anual No.13</t>
  </si>
  <si>
    <t>2.2.1.2</t>
  </si>
  <si>
    <t>Servicios Telefónico larga distancia</t>
  </si>
  <si>
    <t>Equipos y aparatos Audiovisuales</t>
  </si>
  <si>
    <t>EQUIPO E INSTRUMENTOS DE MEDICION CIENTIFICA</t>
  </si>
  <si>
    <t>PASIVOS :</t>
  </si>
  <si>
    <t>sueldo anual No.13</t>
  </si>
  <si>
    <t>2.2.8.9</t>
  </si>
  <si>
    <t>Otros gastos operativos</t>
  </si>
  <si>
    <t>Materiales de Limpieza</t>
  </si>
  <si>
    <t>Utiles de escritorio, oficina, informatica y de enseñanzas</t>
  </si>
  <si>
    <t>2.6.1.9</t>
  </si>
  <si>
    <t>Otros mobiliarios y equipos no identificados precedentemente</t>
  </si>
  <si>
    <t>2.6.2.3</t>
  </si>
  <si>
    <t>Camara fotograficas y videos</t>
  </si>
  <si>
    <t>ADQUISICION DE ACTIVOS FINANCIEROS CON FINES DE POLITICAS</t>
  </si>
  <si>
    <t>GASTOS QUE SE ASIGNARÁN DURANTE EL EJERCICIO PARA INVERSIÓN (ART.32 Y 33, LEY 423-06)</t>
  </si>
  <si>
    <t>CREDITO</t>
  </si>
  <si>
    <t xml:space="preserve">FECHA </t>
  </si>
  <si>
    <t>2.1.3.1</t>
  </si>
  <si>
    <t xml:space="preserve">Gastos de representación en el exterior. </t>
  </si>
  <si>
    <t>2.2.6.3</t>
  </si>
  <si>
    <t>2.2.6.9</t>
  </si>
  <si>
    <t xml:space="preserve">Otros seguros </t>
  </si>
  <si>
    <t>Seguro de Personas</t>
  </si>
  <si>
    <t>Gastos de representación en el Pais</t>
  </si>
  <si>
    <t>DEBITO</t>
  </si>
  <si>
    <t>BALANCE</t>
  </si>
  <si>
    <t xml:space="preserve">SANIDAD ANIMAL Y EXTENSION </t>
  </si>
  <si>
    <t>2.6.5.5</t>
  </si>
  <si>
    <t>Equipo de comunicación, telecomunicaciones y señalamiento</t>
  </si>
  <si>
    <t>2.6.2.1</t>
  </si>
  <si>
    <t>2.6.2.2</t>
  </si>
  <si>
    <t>CUENTA                                   GASTOS OPERACIONALES</t>
  </si>
  <si>
    <t>LIBRO BANCO DE RESERVAS</t>
  </si>
  <si>
    <t>2.3.6.4</t>
  </si>
  <si>
    <t>2.6.7.8</t>
  </si>
  <si>
    <t xml:space="preserve">Cámara fotográfica y de video </t>
  </si>
  <si>
    <t>Otros activos biológicos que generan produccion  recurrente</t>
  </si>
  <si>
    <t>Productos Minerales</t>
  </si>
  <si>
    <t>CUENTA  No. 010-249112-7</t>
  </si>
  <si>
    <t>CUENTA No. 010-242424-1</t>
  </si>
  <si>
    <t>DEPRECIACION DEL PERIODO</t>
  </si>
  <si>
    <t xml:space="preserve">                                 -   </t>
  </si>
  <si>
    <t>Organización de Eventos y festividades</t>
  </si>
  <si>
    <t>SECTOR PRIVADO</t>
  </si>
  <si>
    <t>TRANSFERENCIAS DE CAPITAL AL</t>
  </si>
  <si>
    <t>GOBIERNO GENERAL  NACIONAL</t>
  </si>
  <si>
    <t>TRANSFERENCIAS DE CAPITAL A</t>
  </si>
  <si>
    <t>GOBIERNOS GENERALES LOCALES</t>
  </si>
  <si>
    <t>TRANSFERENCIAS DE CAPITAL  A</t>
  </si>
  <si>
    <t>EMPRESAS PÚBLICAS NO FINANCIERAS</t>
  </si>
  <si>
    <t>INSTITUCIONES PÚBLICAS FINANCIERAS</t>
  </si>
  <si>
    <t>SECTOR EXTERNO</t>
  </si>
  <si>
    <t xml:space="preserve">RESULTADO NETO DEL EJERCICIO </t>
  </si>
  <si>
    <t>OTROS BIOLOGICOS QUE GENEREN PRODUCCION RECURRENTE</t>
  </si>
  <si>
    <t>EQUIPO DE GENERAN ELECTRICA</t>
  </si>
  <si>
    <t>TOTAL  ACTIVOS CORRIENTES</t>
  </si>
  <si>
    <t>TOTAL DE ACTIVOS  FIJOS</t>
  </si>
  <si>
    <t xml:space="preserve">TOTAL ACTIVOS </t>
  </si>
  <si>
    <t>Alquiler y rentas de edificios y locales</t>
  </si>
  <si>
    <t>Fumigacion, Lavanderia, Limpieza e Higiene</t>
  </si>
  <si>
    <t>Maquinas-herramientas</t>
  </si>
  <si>
    <t>ESTADO DE INGRESOS Y  EGRESOS COMPARATIVO</t>
  </si>
  <si>
    <t>LIBRO BANCO DE RESERVAS CODIFICADOS</t>
  </si>
  <si>
    <t>Otros seguros</t>
  </si>
  <si>
    <t>Encargado Depto. Financiero</t>
  </si>
  <si>
    <t>Encargado -Depto. Financiero</t>
  </si>
  <si>
    <t>ServicioTeléfonico larga distancia</t>
  </si>
  <si>
    <t>Seguro de personas</t>
  </si>
  <si>
    <t>LICDA. KELVIA REYES</t>
  </si>
  <si>
    <t>Division de Contabilidad</t>
  </si>
  <si>
    <t xml:space="preserve">BALANCE GENERAL </t>
  </si>
  <si>
    <t>4.2</t>
  </si>
  <si>
    <t xml:space="preserve">TOTAL GASTOS  </t>
  </si>
  <si>
    <t xml:space="preserve">                PREPARADO POR:</t>
  </si>
  <si>
    <t xml:space="preserve">     Division de Contabilidad</t>
  </si>
  <si>
    <t xml:space="preserve">LCDO. JOSE ALFREDO CASTRO </t>
  </si>
  <si>
    <t>2.4.2.1</t>
  </si>
  <si>
    <t xml:space="preserve">Equipos de Seguridad </t>
  </si>
  <si>
    <t>2.6.6.1</t>
  </si>
  <si>
    <t>DIETAS Y GASTOS DE REPRESENTACION</t>
  </si>
  <si>
    <t>LICDO. JOSE ALFREDO CASTRO</t>
  </si>
  <si>
    <t>2.2.3.2</t>
  </si>
  <si>
    <t xml:space="preserve">Viáticos FUERA del país </t>
  </si>
  <si>
    <t xml:space="preserve">Viáticos fuera del país </t>
  </si>
  <si>
    <t xml:space="preserve">     LCDO. JOSE ALFREDO CASTRO </t>
  </si>
  <si>
    <t>TRANSFERENCIAS CORRIENTES A OTRAS INSTITUCIONES PUBLICAS</t>
  </si>
  <si>
    <t xml:space="preserve"> TRANSFERENCIAS CORRIENTES AL SECTOR PRIVADO</t>
  </si>
  <si>
    <t>CUENTA NOMINA ELECTRONICA O DIRECCION GENERAL DE GANADERIA</t>
  </si>
  <si>
    <t>2.6.2.4</t>
  </si>
  <si>
    <t>Mobiliario y equipo educacional y recreativo</t>
  </si>
  <si>
    <t>ACTIVOS BIOLOGICOS CULTIVABLES (OVINOS Y CAPRINOS,OTROS)</t>
  </si>
  <si>
    <t>República Dominicana</t>
  </si>
  <si>
    <t>Dirección General de Ganaderia</t>
  </si>
  <si>
    <t>CUENTA NO.240-011710-6</t>
  </si>
  <si>
    <t>CUENTA NOMINA ELECTRONICA</t>
  </si>
  <si>
    <t>CONCILIACION BANCARIA</t>
  </si>
  <si>
    <t>Publicidad y propaganda</t>
  </si>
  <si>
    <t>Servicios de alimentación</t>
  </si>
  <si>
    <t>Prendas y accesorios de vestir</t>
  </si>
  <si>
    <t>Papel de escritorio</t>
  </si>
  <si>
    <t xml:space="preserve">Imputacion del Gasto </t>
  </si>
  <si>
    <t>Programa 13, 18 y 19</t>
  </si>
  <si>
    <t>Cod.Ref CCP SubCuenta</t>
  </si>
  <si>
    <t>Ref CCP SubCuenta</t>
  </si>
  <si>
    <t>Total Devengado</t>
  </si>
  <si>
    <t>Total Pagado</t>
  </si>
  <si>
    <t>Remuneraciones al personal de carácter temporal</t>
  </si>
  <si>
    <t>Sueldo anual no.13</t>
  </si>
  <si>
    <t>Gastos de representación</t>
  </si>
  <si>
    <t>Impresión, encuadernación y rotulación</t>
  </si>
  <si>
    <t>Viáticos dentro del país</t>
  </si>
  <si>
    <t>Viáticos fuera del país</t>
  </si>
  <si>
    <t>Pasajes y gastos de transporte</t>
  </si>
  <si>
    <t>Fletes</t>
  </si>
  <si>
    <t>Alquileres y rentas de edificaciones y locales</t>
  </si>
  <si>
    <t>Seguros de personas</t>
  </si>
  <si>
    <t>Servicio de organización de eventos, festividades y actividades de entretenimiento</t>
  </si>
  <si>
    <t>Impuestos, derechos y tasas</t>
  </si>
  <si>
    <t>Madera, corcho y sus manufacturas</t>
  </si>
  <si>
    <t>Hilados, fibras, telas y útiles de costura</t>
  </si>
  <si>
    <t>Acabados textiles</t>
  </si>
  <si>
    <t>Papel y cartón</t>
  </si>
  <si>
    <t>Productos medicinales para uso humano</t>
  </si>
  <si>
    <t>Productos medicinales para uso veterinario</t>
  </si>
  <si>
    <t>Llantas y neumáticos</t>
  </si>
  <si>
    <t>Artículos de caucho</t>
  </si>
  <si>
    <t>Plástico</t>
  </si>
  <si>
    <t>Productos de cemento, cal, asbesto, yeso y arcilla</t>
  </si>
  <si>
    <t>Minerales</t>
  </si>
  <si>
    <t>Útiles y materiales de limpieza e higiene</t>
  </si>
  <si>
    <t>Útiles  y materiales de escritorio, oficina, informática, escolares y de enseñanza</t>
  </si>
  <si>
    <t>Útiles menores médico, quirúrgicos o de laboratorio</t>
  </si>
  <si>
    <t>Útiles de cocina y comedor</t>
  </si>
  <si>
    <t>Cámaras fotográficas y de video</t>
  </si>
  <si>
    <t>Instrumental médico y de laboratorio</t>
  </si>
  <si>
    <t>EQUIPO E INSTRUMENTOS DE MEDICIÓN CIENTÍFICA</t>
  </si>
  <si>
    <t>Equipo de generación eléctrica y a fines</t>
  </si>
  <si>
    <t>Máquinas-herramientas</t>
  </si>
  <si>
    <t>2.6.6.2</t>
  </si>
  <si>
    <t>Equipos de seguridad</t>
  </si>
  <si>
    <t>Otros activos biológicos que generan producción recurrente</t>
  </si>
  <si>
    <t xml:space="preserve">CARGOS BANCARIOS CONCILIADOS </t>
  </si>
  <si>
    <t xml:space="preserve">TOTALES GENERALES DB/CR. </t>
  </si>
  <si>
    <t>CB</t>
  </si>
  <si>
    <t>2.2.8.2.01</t>
  </si>
  <si>
    <t>DESCRIPCION</t>
  </si>
  <si>
    <t>Transferencias corrientes a asociaciones sin fines de lucro y partidos políticos</t>
  </si>
  <si>
    <t>Transferencias de capital a asociaciones  privadas sin fines de lucro</t>
  </si>
  <si>
    <t>31-11-2024</t>
  </si>
  <si>
    <t>CARGOS BANCARIOS CONCILIADOS MES NOVIEMBRE  2024</t>
  </si>
  <si>
    <t>2.2.1.8.01</t>
  </si>
  <si>
    <t>2.2.1.7.01</t>
  </si>
  <si>
    <t>2.2.5.4</t>
  </si>
  <si>
    <t>TOTAL GRAL. DEB/CRED.</t>
  </si>
  <si>
    <t xml:space="preserve">TOTAL GENERAL </t>
  </si>
  <si>
    <t>Alquileres de equipos de transporte, tracción y elevación</t>
  </si>
  <si>
    <t>TOTAL GASTOS Y APLICACIONES
FINANCIERAS, NOV.  2024</t>
  </si>
  <si>
    <t>.</t>
  </si>
  <si>
    <t xml:space="preserve">SUB-TOTAL </t>
  </si>
  <si>
    <t>LCDO. JOSE ALFREDO CASTRO</t>
  </si>
  <si>
    <t xml:space="preserve"> Encargado Depto. Financiero</t>
  </si>
  <si>
    <r>
      <rPr>
        <b/>
        <sz val="11"/>
        <color rgb="FF000000"/>
        <rFont val="Arial"/>
        <family val="2"/>
      </rPr>
      <t xml:space="preserve"> Compensación </t>
    </r>
    <r>
      <rPr>
        <sz val="11"/>
        <color rgb="FF000000"/>
        <rFont val="Arial"/>
        <family val="2"/>
      </rPr>
      <t xml:space="preserve"> </t>
    </r>
  </si>
  <si>
    <r>
      <t xml:space="preserve"> TRANSFERENCIAS CORRIENTES AL
</t>
    </r>
    <r>
      <rPr>
        <b/>
        <sz val="11"/>
        <rFont val="Arial"/>
        <family val="2"/>
      </rPr>
      <t>SECTOR PRIVADO</t>
    </r>
  </si>
  <si>
    <r>
      <rPr>
        <sz val="11"/>
        <rFont val="Arial"/>
        <family val="2"/>
      </rPr>
      <t>TRANSFERENCIAS DE CAPITAL AL
SECTOR PRIVADO</t>
    </r>
  </si>
  <si>
    <r>
      <rPr>
        <sz val="11"/>
        <rFont val="Arial"/>
        <family val="2"/>
      </rPr>
      <t>TRANSFERENCIAS DE CAPITAL AL
GOBIERNO GENERAL  NACIONAL</t>
    </r>
  </si>
  <si>
    <r>
      <rPr>
        <sz val="11"/>
        <rFont val="Arial"/>
        <family val="2"/>
      </rPr>
      <t>TRANSFERENCIAS DE CAPITAL A
GOBIERNOS GENERALES LOCALES</t>
    </r>
  </si>
  <si>
    <r>
      <rPr>
        <sz val="11"/>
        <rFont val="Arial"/>
        <family val="2"/>
      </rPr>
      <t>TRANSFERENCIAS DE CAPITAL  A
EMPRESAS PÚBLICAS NO FINANCIERAS</t>
    </r>
  </si>
  <si>
    <r>
      <rPr>
        <sz val="11"/>
        <rFont val="Arial"/>
        <family val="2"/>
      </rPr>
      <t>TRANSFERENCIAS DE CAPITAL A
INSTITUCIONES PÚBLICAS FINANCIERAS</t>
    </r>
  </si>
  <si>
    <r>
      <rPr>
        <sz val="11"/>
        <rFont val="Arial"/>
        <family val="2"/>
      </rPr>
      <t>TRANSFERENCIAS DE CAPITAL AL
SECTOR EXTERNO</t>
    </r>
  </si>
  <si>
    <r>
      <rPr>
        <sz val="11"/>
        <rFont val="Arial"/>
        <family val="2"/>
      </rPr>
      <t>TRANSFERENCIAS DE CAPITAL A
OTRAS INSTITUCIONES PÚBLICAS</t>
    </r>
  </si>
  <si>
    <t>RESUMEN POR CUENTA DEL 1RO. AL 31 DE DICIEMBRE 2024</t>
  </si>
  <si>
    <t>TOTAL EJECUTADO EN DICIEMBRE 2024.  CTA. COLERA PORCINA CLASICA  "PPC"</t>
  </si>
  <si>
    <t xml:space="preserve"> DEL 1RO. AL 31  DE DICIEMBRE  2024</t>
  </si>
  <si>
    <t xml:space="preserve"> DEL 1RO. AL 31 DE DICIEMBRE 2024</t>
  </si>
  <si>
    <t>DEL 1RO  AL 31 DE DICIEMBRE 2024</t>
  </si>
  <si>
    <t>1RO AL 31 DE DICIEMBRE 2024</t>
  </si>
  <si>
    <t>Diciembre, 2024</t>
  </si>
  <si>
    <t xml:space="preserve"> PAGO REGALIA PASCUAL CORRESPONDIENTE AL AñO 2024 MEGALECHE</t>
  </si>
  <si>
    <t xml:space="preserve"> PAGO NOMINA ALMUERZO Y CENA AL PERSONAL MILITAR QUE PRESTA SERVICIOS EN ESTA SEDE, CORRESP. AL PERIODO DEL 23/08/2024. AL 23/09/2024. ANEXO PAGO ANT. MED. CK. #16047, D/F. 20/08/2024.</t>
  </si>
  <si>
    <t xml:space="preserve">CUENTA NOMINA ELECTRONICA O DIRECCION GENERAL DE GANADERIA                                                                                         </t>
  </si>
  <si>
    <t xml:space="preserve"> PAGO NOMINA DE ALMUERZO Y CENA AL PERSONAL MILITAR QUE PRESTA SERVICIOS EN ESTA DIGEGA SEDE CENTRAL CORRESP. AL PERIODO DEL: 23/10/24 AL 23/11/24 </t>
  </si>
  <si>
    <t xml:space="preserve"> PAGO NOMINA DE ALMUERZO Y CENA AL PERSONAL MILITAR QUE PRESTA SERVICIOS EN ESTA DIGEGA SEDE CENTRAL CORRESP. AL PERIODO DEL: 23/09/24 AL: 23/10/24, CON COPIA CK. ANTERIOR 31819 D/F 11/12/2024</t>
  </si>
  <si>
    <t xml:space="preserve">CUENTA NOMINA ELECTRONICA O DIRECCION GENERAL DE GANADERIA                      </t>
  </si>
  <si>
    <t xml:space="preserve"> PAGO NOMINA DE MEGALECHE, CORRESPONDIENTE AL MES DE DICEMBRE 2024. SEGUN ANEXO.</t>
  </si>
  <si>
    <t xml:space="preserve">COLECTOR DE IMPUESTOS INTERNOS                                                 </t>
  </si>
  <si>
    <t xml:space="preserve"> PAGO I.S.R. DE LA NOMINA DE MEGALECHE CORRESPONDIENTE AL MES DE DICIEMBRE 2024</t>
  </si>
  <si>
    <t xml:space="preserve">CUENTA NOMINA ELECTRONICA O DIRECCION GENERAL DE GANADERIA        </t>
  </si>
  <si>
    <t xml:space="preserve">NULO </t>
  </si>
  <si>
    <t xml:space="preserve">ANULADO, ERROR EN LA FIRMA </t>
  </si>
  <si>
    <t xml:space="preserve"> PAGO REGALIA PASCUAL NOMINA FIJA 02 INACTIVA DEL AñO 2024</t>
  </si>
  <si>
    <t>AYUNTAMIENTO  DEL DISTRITO NACIONAL.</t>
  </si>
  <si>
    <t xml:space="preserve"> PAGO FACTURA B1500058973, POR SERVICIOS DE RECOGIDA DE BASURA DE ESTA DIGEGA CORRESP. DICIEMBRE 2024, CUENTA 162294 CON COPIA CK. ANTERIOR  016085 D/F 15/11/24.</t>
  </si>
  <si>
    <t>CORP.  ACUEDUCTO Y ALCANTARILLADO DE PUERTO PLATA</t>
  </si>
  <si>
    <t xml:space="preserve"> PAGO FACTURA NO.B1500028251  POR SERVICIO DE AGUA POTABLE  EN EL LABORATORIO DE PUERTO PLATA, CORRESPONDIENTE AL MES DE   SEPTIEMBRE  DEL 2024. PAGO ANT. CK. NO. 016053  D/F 28/08/2024.  </t>
  </si>
  <si>
    <t>31/12/2024</t>
  </si>
  <si>
    <t>CARGOS BANCARIOS CONCILIADOS MES DICIEMBRE  2024</t>
  </si>
  <si>
    <t>AL 31 DE DICIEMBRE 2024.</t>
  </si>
  <si>
    <t>ANULADO</t>
  </si>
  <si>
    <t xml:space="preserve">2.1.1.1.01  </t>
  </si>
  <si>
    <t xml:space="preserve">2.2.8.8.01  </t>
  </si>
  <si>
    <t xml:space="preserve">2.1.5.1.01  </t>
  </si>
  <si>
    <t xml:space="preserve">2.1.5.2.01  </t>
  </si>
  <si>
    <t>2.1.1.4.01</t>
  </si>
  <si>
    <t>2.1.2.2.01</t>
  </si>
  <si>
    <t>2.2.8.8.01</t>
  </si>
  <si>
    <t>RESUMEN POR CUENTA DEL 1RO. AL 31 DICIEMBRE  2024</t>
  </si>
  <si>
    <t>TOTAL EJECUTADO EN EL MES DE DIC. 2024.  CTA. SANIDAD ANIMAL Y EXTENSION</t>
  </si>
  <si>
    <t>BALANCE INICIAL 30 /11/2024</t>
  </si>
  <si>
    <t xml:space="preserve">BALANCE   CONCILIADO AL 30/11/2024 </t>
  </si>
  <si>
    <t>02/12/2024</t>
  </si>
  <si>
    <t>1504200020440</t>
  </si>
  <si>
    <t>DEPODITO</t>
  </si>
  <si>
    <t>70764593</t>
  </si>
  <si>
    <t>TRANSFERENCIA DE JULIO ANDRES CEDEÑO TORRE</t>
  </si>
  <si>
    <t>70767136</t>
  </si>
  <si>
    <t>4524000027505</t>
  </si>
  <si>
    <t>TRANSFERENCIA ACH DE PAGO POR SERVICIO BRINDADO EN</t>
  </si>
  <si>
    <t>PAGOS ACH CTA CTE PAGO POR SERVICIO BRINDADO EN 14756     -ROMANA PORT AGEN</t>
  </si>
  <si>
    <t>4524000027495</t>
  </si>
  <si>
    <t>241204003520100521</t>
  </si>
  <si>
    <t>DEPOSITO</t>
  </si>
  <si>
    <t>241204002700010035</t>
  </si>
  <si>
    <t>241205003520030200</t>
  </si>
  <si>
    <t>238355583755</t>
  </si>
  <si>
    <t xml:space="preserve">  CASIMIRO CALDERóN</t>
  </si>
  <si>
    <t>238371936352</t>
  </si>
  <si>
    <t xml:space="preserve">  SIMóN ANTONIO CALDERóN</t>
  </si>
  <si>
    <t>238371841263</t>
  </si>
  <si>
    <t xml:space="preserve">  JUAN ANTONIO DE LEóN</t>
  </si>
  <si>
    <t>241210003520020111</t>
  </si>
  <si>
    <t>FORMULARIOS ANTERIOR</t>
  </si>
  <si>
    <t>241210003520020105</t>
  </si>
  <si>
    <t>238378503568</t>
  </si>
  <si>
    <t>TRANSFERENCIA DE ELVIS ELIEZER M</t>
  </si>
  <si>
    <t xml:space="preserve">  INFORME ELIEZER MéND</t>
  </si>
  <si>
    <t>241212003520020272</t>
  </si>
  <si>
    <t>241212006000090174</t>
  </si>
  <si>
    <t>4524000026986</t>
  </si>
  <si>
    <t>241216003520030466</t>
  </si>
  <si>
    <t>241217003520030401</t>
  </si>
  <si>
    <t>241218003520120227</t>
  </si>
  <si>
    <t>241218005380010395</t>
  </si>
  <si>
    <t>241218002790030136</t>
  </si>
  <si>
    <t>4524000056412</t>
  </si>
  <si>
    <t>238492289211</t>
  </si>
  <si>
    <t>TRANSFERENCIA DE DIONISIO  MELO RUIZ</t>
  </si>
  <si>
    <t xml:space="preserve">  INFORME 12 24</t>
  </si>
  <si>
    <t>238492285896</t>
  </si>
  <si>
    <t>TRANSFERENCIA DE ANGELA YADIRA ROBERTS ROB</t>
  </si>
  <si>
    <t xml:space="preserve">  PAGO INFORME DIC 2024</t>
  </si>
  <si>
    <t>241226002700050433</t>
  </si>
  <si>
    <t>238490126291</t>
  </si>
  <si>
    <t>TRANSFERENCIA DE NORMA  HERNANDEZ RODRIGUE</t>
  </si>
  <si>
    <t xml:space="preserve">  NORMA HERNANDEZ. DEPOSITO DEL</t>
  </si>
  <si>
    <t>COMISIONES Y CARGOS BANCARIOS</t>
  </si>
  <si>
    <t>COMISIONES Y CARGOS BANCARIOS DEL MES DE DICIEMBRE 2024.</t>
  </si>
  <si>
    <t>N/A</t>
  </si>
  <si>
    <t>BALANCE CONCIALIADO AL 31/12/2024</t>
  </si>
  <si>
    <t>2.5.1.1</t>
  </si>
  <si>
    <t>BALANCE CONCILIADOS AL 30  DE NOVIEMBRE 2024</t>
  </si>
  <si>
    <t>4524000000003</t>
  </si>
  <si>
    <t>PAGOS SUPLIDORES</t>
  </si>
  <si>
    <t>PAGOS SUPLIDORES CTA DEB: 2400165127     DE:DIR 424002029</t>
  </si>
  <si>
    <t>4524000000002</t>
  </si>
  <si>
    <t>4524000000001</t>
  </si>
  <si>
    <t>4524000041437</t>
  </si>
  <si>
    <t>TRANSFERENCIA ACH DE CR A CTA  DE DIRECCION GENERAL</t>
  </si>
  <si>
    <t>PAGOS ACH CTA CTE CR A CTA  DE DIRECCION GENERAL 115       -IBANKING</t>
  </si>
  <si>
    <t>241202002690060625</t>
  </si>
  <si>
    <t>241202002690060622</t>
  </si>
  <si>
    <t>202240060142841</t>
  </si>
  <si>
    <t>CR TRANSFERENCIA A CTA CTE</t>
  </si>
  <si>
    <t>202W 2409511031 DIRRECION GENERAL DE ADUANAS\</t>
  </si>
  <si>
    <t>238322751331</t>
  </si>
  <si>
    <t>TRANSFERENCIA DE JORGE LUIS ROSARIO MEJIA</t>
  </si>
  <si>
    <t>202240060141271</t>
  </si>
  <si>
    <t>202W 2409510264 DIRRECION GENERAL DE ADUANAS\</t>
  </si>
  <si>
    <t>4524000049222</t>
  </si>
  <si>
    <t>TRANSFERENCIA ACH DE 0059090011</t>
  </si>
  <si>
    <t>PAGOS ACH CTA CTE 0059090011 0000059090-AMERICAN AIRLINE</t>
  </si>
  <si>
    <t>4524000045570</t>
  </si>
  <si>
    <t>4524000044974</t>
  </si>
  <si>
    <t>TRANSFERENCIA ACH DE DIRECCION GENERA</t>
  </si>
  <si>
    <t>PAGOS ACH CTA CTE DIRECCION GENERA 0000936878-DIRECCION GENERA</t>
  </si>
  <si>
    <t>4524000024542</t>
  </si>
  <si>
    <t>TRANSFERENCIA ACH DE 0059988034</t>
  </si>
  <si>
    <t>PAGOS ACH CTA CTE 0059988034 0000059988-COPA AIRLINES</t>
  </si>
  <si>
    <t>4524000025309</t>
  </si>
  <si>
    <t>4524000029224</t>
  </si>
  <si>
    <t>4524000029215</t>
  </si>
  <si>
    <t>4524000029205</t>
  </si>
  <si>
    <t>4524000025704</t>
  </si>
  <si>
    <t>4524000025695</t>
  </si>
  <si>
    <t>202240060341172</t>
  </si>
  <si>
    <t>202W 2409604464 CARIPORTS SA\/RFB/ABONO A CUEN</t>
  </si>
  <si>
    <t>4524000049243</t>
  </si>
  <si>
    <t>TRANSFERENCIA ACH DE TRANSFERENCIA ACH DESDE PROMER</t>
  </si>
  <si>
    <t>PAGOS ACH CTA CTE TRANSFERENCIA ACH DESDE PROMER 101117842 -INTERNET</t>
  </si>
  <si>
    <t>4524000044329</t>
  </si>
  <si>
    <t>241204003090040298</t>
  </si>
  <si>
    <t>DEPOSITO CK</t>
  </si>
  <si>
    <t>241205002540010307</t>
  </si>
  <si>
    <t>4524000047580</t>
  </si>
  <si>
    <t>4524000049514</t>
  </si>
  <si>
    <t>4524000046253</t>
  </si>
  <si>
    <t>241205009100080319</t>
  </si>
  <si>
    <t>4524000024326</t>
  </si>
  <si>
    <t>4524000047980</t>
  </si>
  <si>
    <t>4524000047019</t>
  </si>
  <si>
    <t>TRANSFERENCIA ACH DE VARIAS FACTURAS</t>
  </si>
  <si>
    <t>PAGOS ACH CTA CTE VARIAS FACTURAS 7398      -E T HEINSEN S A</t>
  </si>
  <si>
    <t>202240060481271</t>
  </si>
  <si>
    <t>202W 2409672061 DIRRECION GENERAL DE ADUANAS\</t>
  </si>
  <si>
    <t>4524000020191</t>
  </si>
  <si>
    <t>TRANSFERENCIA ACH DE 0061751009</t>
  </si>
  <si>
    <t>PAGOS ACH CTA CTE 0061751009 0000061751-AEROREPUBLICA SA</t>
  </si>
  <si>
    <t>4524000044231</t>
  </si>
  <si>
    <t>4524000044225</t>
  </si>
  <si>
    <t>4524000044215</t>
  </si>
  <si>
    <t>4524000044203</t>
  </si>
  <si>
    <t>4524000043378</t>
  </si>
  <si>
    <t>TRANSFERENCIA ACH DE PEREZ   CIA DOMI</t>
  </si>
  <si>
    <t>PAGOS ACH CTA CTE PEREZ   CIA DOMI 0000562098-PEREZ   CIA DOMI</t>
  </si>
  <si>
    <t>4524000027377</t>
  </si>
  <si>
    <t>TRANSFERENCIA ACH DE 0061293108**INV SA102024</t>
  </si>
  <si>
    <t>PAGOS ACH CTA CTE 0061293108**INV SA102024 0000061293-DELTA</t>
  </si>
  <si>
    <t>4524000043046</t>
  </si>
  <si>
    <t>4524000047415</t>
  </si>
  <si>
    <t>202240060734305</t>
  </si>
  <si>
    <t>202W 2409796232 DIRRECION GENERAL DE ADUANAS\</t>
  </si>
  <si>
    <t>241210003520020099</t>
  </si>
  <si>
    <t>241210003520020096</t>
  </si>
  <si>
    <t>4524000026807</t>
  </si>
  <si>
    <t>4524000026795</t>
  </si>
  <si>
    <t>4524000026781</t>
  </si>
  <si>
    <t>4524000042648</t>
  </si>
  <si>
    <t>4524000045754</t>
  </si>
  <si>
    <t>241211002690090176</t>
  </si>
  <si>
    <t>241211002690090173</t>
  </si>
  <si>
    <t>4524000025400</t>
  </si>
  <si>
    <t>TRANSFERENCIA ACH DE 0061084002**11-24POPSAN/202411</t>
  </si>
  <si>
    <t>PAGOS ACH CTA CTE 0061084002**11-24POPSAN/202411 0000061084-JET BLUE AIRWAYS</t>
  </si>
  <si>
    <t>241212005090020387</t>
  </si>
  <si>
    <t>4524000059448</t>
  </si>
  <si>
    <t>4524000050523</t>
  </si>
  <si>
    <t>4524000058184</t>
  </si>
  <si>
    <t>TRANSFERENCIA ACH DE SBRIZ ZEITUN  LU CUARENTENA JU</t>
  </si>
  <si>
    <t>PAGOS ACH CTA CTE SBRIZ ZEITUN  LU CUARENTENA JU 0000202162-SBRIZ ZEITUN  LU</t>
  </si>
  <si>
    <t>4524000054843</t>
  </si>
  <si>
    <t>241212003520020275</t>
  </si>
  <si>
    <t>4524000028102</t>
  </si>
  <si>
    <t>TRANSFERENCIA ACH DE 0060571007**INVOICE NUMBER INV</t>
  </si>
  <si>
    <t>PAGOS ACH CTA CTE 0060571007**INVOICE NUMBER INV 0000060571-UNITED AIRLINES,</t>
  </si>
  <si>
    <t>103240060976963</t>
  </si>
  <si>
    <t>103W 2409913220 DIRECCION GENERAL DE ADUANAS\R</t>
  </si>
  <si>
    <t>4524000022557</t>
  </si>
  <si>
    <t>TRANSFERENCIA ACH DE 0061770003</t>
  </si>
  <si>
    <t>PAGOS ACH CTA CTE 0061770003 0000061770-AVIANCA</t>
  </si>
  <si>
    <t>241216003210040920</t>
  </si>
  <si>
    <t>DEPOSITO- PAGO DE MULTA</t>
  </si>
  <si>
    <t xml:space="preserve">PAGO DE MULTA  </t>
  </si>
  <si>
    <t>4524000043478</t>
  </si>
  <si>
    <t>4524000046439</t>
  </si>
  <si>
    <t>4524000046437</t>
  </si>
  <si>
    <t>4524000041663</t>
  </si>
  <si>
    <t>4524000041652</t>
  </si>
  <si>
    <t>202240061259133</t>
  </si>
  <si>
    <t>202W 2410053916 DIRRECION GENERAL DE ADUANAS\</t>
  </si>
  <si>
    <t>4524000042338</t>
  </si>
  <si>
    <t>241216002690030136</t>
  </si>
  <si>
    <t>238419171157</t>
  </si>
  <si>
    <t>TRANSFERENCIA DE CESAR ALEJANDRO TAVERAS C</t>
  </si>
  <si>
    <t xml:space="preserve">  PAGO BRUCELOSIS CESAR TAVERAS</t>
  </si>
  <si>
    <t>238418761462</t>
  </si>
  <si>
    <t>TRANSFERENCIA DE LUIGI  SBRIZ ZEITUN</t>
  </si>
  <si>
    <t xml:space="preserve">  PAGO CUARENTENA HéCTOR HIDALGO</t>
  </si>
  <si>
    <t>238418742222</t>
  </si>
  <si>
    <t xml:space="preserve">  PAGO CUARENTENA JOHN MORALES</t>
  </si>
  <si>
    <t>238418724014</t>
  </si>
  <si>
    <t xml:space="preserve">  PAGO CUARENTENA JUAN DURáN</t>
  </si>
  <si>
    <t>238418640042</t>
  </si>
  <si>
    <t xml:space="preserve">  PAGO CUARENTENA RAFAEL FERMíN</t>
  </si>
  <si>
    <t>238418615035</t>
  </si>
  <si>
    <t xml:space="preserve">  PAGO CUARENTENA MANOLO ESTRELL</t>
  </si>
  <si>
    <t>238418588865</t>
  </si>
  <si>
    <t xml:space="preserve">  CUARENTENA MANUEL MATOS</t>
  </si>
  <si>
    <t>4524000059907</t>
  </si>
  <si>
    <t>4524000050665</t>
  </si>
  <si>
    <t>241217003520030397</t>
  </si>
  <si>
    <t>4524000037673</t>
  </si>
  <si>
    <t>4524000037742</t>
  </si>
  <si>
    <t>4524000037735</t>
  </si>
  <si>
    <t>202240061310901</t>
  </si>
  <si>
    <t>202W 2410078561 DIRRECION GENERAL DE ADUANAS\</t>
  </si>
  <si>
    <t>4524000058114</t>
  </si>
  <si>
    <t>4524000050340</t>
  </si>
  <si>
    <t>241218003520120224</t>
  </si>
  <si>
    <t>241218005670040136</t>
  </si>
  <si>
    <t>241218005670040133</t>
  </si>
  <si>
    <t>4524000030795</t>
  </si>
  <si>
    <t xml:space="preserve">PAGO REGALIA PASCUAL NOMBBRAMIENTOS  TEMPORALES 02 2024 </t>
  </si>
  <si>
    <t>ANULADO, ERROR EN BENEFICIARO</t>
  </si>
  <si>
    <t>4524000057141</t>
  </si>
  <si>
    <t>4524000055602</t>
  </si>
  <si>
    <t>TRANSFERENCIA ACH DE SANIDAD ANIMAL 191224</t>
  </si>
  <si>
    <t>PAGOS ACH CTA CTE SANIDAD ANIMAL 191224 9399014987-DIRECCION GENERA</t>
  </si>
  <si>
    <t>241220003520040177</t>
  </si>
  <si>
    <t>202240061598114</t>
  </si>
  <si>
    <t>4524000030303</t>
  </si>
  <si>
    <t>4524000038929</t>
  </si>
  <si>
    <t>TRANSFERENCIA ACH DE B LEATHER MANUFA</t>
  </si>
  <si>
    <t>PAGOS ACH CTA CTE B LEATHER MANUFA 0002849014-B LEATHER MANUFA</t>
  </si>
  <si>
    <t>4524000051891</t>
  </si>
  <si>
    <t>TRANSFERENCIA ACH DE PAGO SEMANA DEL 23 AL 27 DE DI</t>
  </si>
  <si>
    <t>PAGOS ACH CTA CTE PAGO SEMANA DEL 23 AL 27 DE DI 7692      -ANTILLANA DOMINI</t>
  </si>
  <si>
    <t>4524000032196</t>
  </si>
  <si>
    <t>4524000030727</t>
  </si>
  <si>
    <t>4524000038169</t>
  </si>
  <si>
    <t>TRANSFERENCIA ACH DE SANIDAS ANIMAL CAUCEDO</t>
  </si>
  <si>
    <t>PAGOS ACH CTA CTE SANIDAS ANIMAL CAUCEDO 7398      -E T HEINSEN S A</t>
  </si>
  <si>
    <t>202240061923750</t>
  </si>
  <si>
    <t>202W 2410377712 DIRRECION GENERAL DE ADUANAS\</t>
  </si>
  <si>
    <t>4524000033296</t>
  </si>
  <si>
    <t>4524000033294</t>
  </si>
  <si>
    <t>4524000033285</t>
  </si>
  <si>
    <t>TRANSFERENCIA ACH DE 0061293108**INV STINOVSA</t>
  </si>
  <si>
    <t>PAGOS ACH CTA CTE 0061293108**INV STINOVSA 0000061293-DELTA</t>
  </si>
  <si>
    <t>4524000033228</t>
  </si>
  <si>
    <t>4524000033227</t>
  </si>
  <si>
    <t>4524000033225</t>
  </si>
  <si>
    <t>4524000033224</t>
  </si>
  <si>
    <t>4524000033223</t>
  </si>
  <si>
    <t>4524000033222</t>
  </si>
  <si>
    <t>4524000033221</t>
  </si>
  <si>
    <t>4524000038332</t>
  </si>
  <si>
    <t>4524000033034</t>
  </si>
  <si>
    <t>4524000033022</t>
  </si>
  <si>
    <t>4524000038432</t>
  </si>
  <si>
    <t>4524000038413</t>
  </si>
  <si>
    <t>4524000038384</t>
  </si>
  <si>
    <t>241224000610090091</t>
  </si>
  <si>
    <t>4524000054440</t>
  </si>
  <si>
    <t>TRANSFERENCIA ACH DE 0061084002**11-24STISAN/202411</t>
  </si>
  <si>
    <t>PAGOS ACH CTA CTE 0061084002**11-24STISAN/202411 0000061084-JET BLUE AIRWAYS</t>
  </si>
  <si>
    <t>4524000051545</t>
  </si>
  <si>
    <t>4524000051524</t>
  </si>
  <si>
    <t>4524000053208</t>
  </si>
  <si>
    <t>4524000053194</t>
  </si>
  <si>
    <t>4524000035799</t>
  </si>
  <si>
    <t>TRANSFERENCIA ACH DE 0061293108**INV SA112024</t>
  </si>
  <si>
    <t>PAGOS ACH CTA CTE 0061293108**INV SA112024 0000061293-DELTA</t>
  </si>
  <si>
    <t>4524000030055</t>
  </si>
  <si>
    <t>4524000034106</t>
  </si>
  <si>
    <t>38612289574</t>
  </si>
  <si>
    <t>TRANSFERENCIA PROPIA TUBANCOEM</t>
  </si>
  <si>
    <t>TRANSFERENCIA PROPIA TUBANCOEM TRANSFERENCIA PROPIA TUBANCOEM PAGO NOM  INACTIVOS DEBE SER P</t>
  </si>
  <si>
    <t>4524000057235</t>
  </si>
  <si>
    <t>4524000057056</t>
  </si>
  <si>
    <t>TRANSFERENCIA ACH DE CR A CTA  DE RED AIR SRL</t>
  </si>
  <si>
    <t>PAGOS ACH CTA CTE CR A CTA  DE RED AIR SRL 115       -IBANKING</t>
  </si>
  <si>
    <t>241227000920070344</t>
  </si>
  <si>
    <t>241227000120130142</t>
  </si>
  <si>
    <t>4524000038542</t>
  </si>
  <si>
    <t>241227001540030013</t>
  </si>
  <si>
    <t>202240062350812</t>
  </si>
  <si>
    <t>202W 2410586857 CARIPORTS SA\</t>
  </si>
  <si>
    <t>4524000057451</t>
  </si>
  <si>
    <t>241230001520020534</t>
  </si>
  <si>
    <t>4524000034406</t>
  </si>
  <si>
    <t>TRANSFERENCIA ACH DE PAGO MARITIMA DOM</t>
  </si>
  <si>
    <t>PAGOS ACH CTA CTE PAGO MARITIMA DOM 113       -MARITIMA DOMINIC</t>
  </si>
  <si>
    <t>4524000034264</t>
  </si>
  <si>
    <t>TRANSFERENCIA ACH DE SANIDAD ANIMAL LRM  OCT NOV  2</t>
  </si>
  <si>
    <t>PAGOS ACH CTA CTE SANIDAD ANIMAL LRM  OCT NOV  2 7398      -E T HEINSEN S A</t>
  </si>
  <si>
    <t>4524000034263</t>
  </si>
  <si>
    <t>TRANSFERENCIA ACH DE SANIDAD ANIMAL PUJ  OCT NOV 24</t>
  </si>
  <si>
    <t>PAGOS ACH CTA CTE SANIDAD ANIMAL PUJ  OCT NOV 24 7398      -E T HEINSEN S A</t>
  </si>
  <si>
    <t>241230002930050657</t>
  </si>
  <si>
    <t xml:space="preserve">CARGOS Y COMISIONES </t>
  </si>
  <si>
    <t>BALANCE CONCILIADO AL 31 DE DICIEMBRE 2024</t>
  </si>
  <si>
    <t>BALANCE CONCILIADOS AL 31  DE DICIEMBRE 2024</t>
  </si>
  <si>
    <t>BALANCE SEGÚN BANCO AL 31 DE DICIEMBRE  2024</t>
  </si>
  <si>
    <t>RD$</t>
  </si>
  <si>
    <t>Menos: Cheques en Transito</t>
  </si>
  <si>
    <t>BALANCE CONCILIADO SEGÚN BANCO AL 30/11/2024</t>
  </si>
  <si>
    <t>Balance Conciliado en libro al 30 de Noviembre   2024</t>
  </si>
  <si>
    <t>MAS: Depositos del mes</t>
  </si>
  <si>
    <t>TOTAL DEPOSITOS DEL MES</t>
  </si>
  <si>
    <t>BALANCE DISPONIBLE</t>
  </si>
  <si>
    <t>MENOS:</t>
  </si>
  <si>
    <t xml:space="preserve">  Cheques emitidos </t>
  </si>
  <si>
    <t xml:space="preserve"> Cargos y comisiones Bancarias</t>
  </si>
  <si>
    <t>Total de Desembolsos</t>
  </si>
  <si>
    <t>BALANCE CONCILIADO SEGÚN LIBRO AL  31/12/2024</t>
  </si>
  <si>
    <t xml:space="preserve">  PREPARADO POR:</t>
  </si>
  <si>
    <t xml:space="preserve">     REVISADO POR</t>
  </si>
  <si>
    <t xml:space="preserve">    REVISADO POR:</t>
  </si>
  <si>
    <t>LIC. ROXANNA PICHARDO</t>
  </si>
  <si>
    <t xml:space="preserve">   ENC. CONTABILIDAD</t>
  </si>
  <si>
    <t>ENC. DPTO. FINANCIERO</t>
  </si>
  <si>
    <r>
      <t xml:space="preserve"> PAGO REGALIA PASCUAL NOMBRAMIENTO TEMPORALES 02 INACTIVO AñO 2024. NOTA:</t>
    </r>
    <r>
      <rPr>
        <b/>
        <sz val="11"/>
        <color rgb="FF000099"/>
        <rFont val="Arial"/>
        <family val="2"/>
      </rPr>
      <t xml:space="preserve"> ESTE CK. SE DEPOSITO A LA CTA. NOMINA ELECTRONICA PARA HACER CK. A FAVOR DE BENEF. QUE ESTA INACTIVO .</t>
    </r>
    <r>
      <rPr>
        <sz val="11"/>
        <rFont val="Arial"/>
        <family val="2"/>
      </rPr>
      <t xml:space="preserve"> SE  CONSIDERARA EL GASTO CON EL CK. SUSTITUTO..#31832, D/F. 002/01/2025.</t>
    </r>
  </si>
  <si>
    <r>
      <t xml:space="preserve"> PAGO REGALIA PASCUAL NOMBRAMIENTO TEMPORALES 02 INACTIVO AñO 2024. NOTA:</t>
    </r>
    <r>
      <rPr>
        <b/>
        <sz val="11"/>
        <color rgb="FF000099"/>
        <rFont val="Arial"/>
        <family val="2"/>
      </rPr>
      <t xml:space="preserve"> ESTE CK. SE DEPOSITO A LA CTA. NOMINA ELECTRONICA PARA HACER CHEQUES A FAVOR DE BENEFS. QUE ESTAN  INACTIVOS .</t>
    </r>
    <r>
      <rPr>
        <sz val="11"/>
        <rFont val="Arial"/>
        <family val="2"/>
      </rPr>
      <t xml:space="preserve"> SE  CONSIDERARA EL GASTO EN LOS CHEQUES SUSTITUTOS  31828/31831, D/F. 02/01/2025.</t>
    </r>
  </si>
  <si>
    <t xml:space="preserve">DETALLE POR FUENTES DE LAS DISPONIBILIDADES BANCARIAS. </t>
  </si>
  <si>
    <t>CONALECHE . LIBRO CONCILIADO AL 31/12/2024.</t>
  </si>
  <si>
    <t>CTA. FIEBRE PORCINA CLASICA "PPC" LIBRO CONCILIADO AL 31/12/2024.</t>
  </si>
  <si>
    <t>TOTALES</t>
  </si>
  <si>
    <t>CTA. NOMINA ELECT.  LIBRO CONCILIADO AL 31/12/2024.</t>
  </si>
  <si>
    <t xml:space="preserve">ADICIONES DE ACTIVOS DE DIC. </t>
  </si>
  <si>
    <r>
      <rPr>
        <b/>
        <sz val="11"/>
        <color theme="1"/>
        <rFont val="Cambria"/>
        <family val="1"/>
        <scheme val="major"/>
      </rPr>
      <t xml:space="preserve">NOTA ACLARATORIA. </t>
    </r>
    <r>
      <rPr>
        <sz val="11"/>
        <color theme="1"/>
        <rFont val="Cambria"/>
        <family val="1"/>
        <scheme val="major"/>
      </rPr>
      <t xml:space="preserve"> RELATIVA A LOS CKS. 31824 Y 31826, LOS CUALES, SE DEPOSITARON A LA CUENTA NOMINA ELECTRONICA, EN LUGAR DE HACER TRANSF. PARA LUEGO HACER CHEQUES A FAVOR DE BENEFICIARIOS EN FECHA 02/01/2025. ESTE MOVIM. GENERA UNA DIFERENCIA ENTRE ESTE REPORTE Y LA CONCILIACION POR UN VALOR DE RD$34,000.00, PORQUE NO PUEDEN CONSIDERARSE COMO GASTOS EN EL MES DE DICIEMBRE 2024. </t>
    </r>
  </si>
  <si>
    <t>BCE.  CONCILIADOS AL 30  DE NOV. 2024</t>
  </si>
  <si>
    <t>REVISADO POR :</t>
  </si>
  <si>
    <t>ESTADO NOV. 2024 (Activos )</t>
  </si>
  <si>
    <t>RELACION FACTURAS PENDIENTES DE PAGO AL 31 DE DICIEMBRE   2024</t>
  </si>
  <si>
    <t>FACTURA NUM.</t>
  </si>
  <si>
    <t>PROVEEDOR</t>
  </si>
  <si>
    <t>MONTO EN RD$</t>
  </si>
  <si>
    <t>CONDICION PAGO</t>
  </si>
  <si>
    <t>FECHA FACTURA</t>
  </si>
  <si>
    <t>PAGO EJEC. PRESUP.</t>
  </si>
  <si>
    <t>PAGO INTERNO</t>
  </si>
  <si>
    <t>BALANCE PENDIENTE  POR PAGAR</t>
  </si>
  <si>
    <t xml:space="preserve">CODIFIC. </t>
  </si>
  <si>
    <t xml:space="preserve">DETALLE DE  LA CODIFIC. </t>
  </si>
  <si>
    <t>VALOR EN RD$</t>
  </si>
  <si>
    <t xml:space="preserve">FECHA LIMITE DE PAGO </t>
  </si>
  <si>
    <t>B0100050644</t>
  </si>
  <si>
    <t>AGRIFEED, S.A.S.</t>
  </si>
  <si>
    <t>COMPRA ALIMENTOS PARA ANIMALES DEL PROY. YSURA.</t>
  </si>
  <si>
    <t>23/12/2019</t>
  </si>
  <si>
    <t>2.3.1.2.01</t>
  </si>
  <si>
    <t>B0100050645</t>
  </si>
  <si>
    <t>B0100050745</t>
  </si>
  <si>
    <t>26/12/2019</t>
  </si>
  <si>
    <t>B0100050953</t>
  </si>
  <si>
    <t>27/12/2019</t>
  </si>
  <si>
    <t>B0100052672</t>
  </si>
  <si>
    <t>20/01/2020</t>
  </si>
  <si>
    <t>B0100052673</t>
  </si>
  <si>
    <t>B1500000151</t>
  </si>
  <si>
    <t>20/02/2020</t>
  </si>
  <si>
    <t>B1500000152</t>
  </si>
  <si>
    <t>21/02/2020</t>
  </si>
  <si>
    <t>B1500000178</t>
  </si>
  <si>
    <t>SUB-TOTAL</t>
  </si>
  <si>
    <t>B1500001284</t>
  </si>
  <si>
    <t xml:space="preserve">ESTACION GASOLINERA MARINO DOÑE, </t>
  </si>
  <si>
    <t xml:space="preserve">PAGO COMBUSTIBLE A VEHICULOS DE ESTA DIGEGA. </t>
  </si>
  <si>
    <t>2.3.7.1.01</t>
  </si>
  <si>
    <t>GASOLINA</t>
  </si>
  <si>
    <t xml:space="preserve"> -   </t>
  </si>
  <si>
    <t xml:space="preserve">-   </t>
  </si>
  <si>
    <t>2.3.7.1.02</t>
  </si>
  <si>
    <t>B1500001311</t>
  </si>
  <si>
    <t>B1500001318</t>
  </si>
  <si>
    <t>GASOIL</t>
  </si>
  <si>
    <t>B1500001334</t>
  </si>
  <si>
    <t>B1500001345</t>
  </si>
  <si>
    <t>13/01/2020</t>
  </si>
  <si>
    <t>B1500001361</t>
  </si>
  <si>
    <t>22/01/2020</t>
  </si>
  <si>
    <t>B1500001370</t>
  </si>
  <si>
    <t>27/01/2020</t>
  </si>
  <si>
    <t>B1500001379</t>
  </si>
  <si>
    <t>B1500001403</t>
  </si>
  <si>
    <t>B1500001414</t>
  </si>
  <si>
    <t>17/02/2020</t>
  </si>
  <si>
    <t>B1500001426</t>
  </si>
  <si>
    <t>B1500001433</t>
  </si>
  <si>
    <t>28/02/2020</t>
  </si>
  <si>
    <t>B1500001449</t>
  </si>
  <si>
    <t>B1500001456</t>
  </si>
  <si>
    <t>B1500001463</t>
  </si>
  <si>
    <t>18/03/2020</t>
  </si>
  <si>
    <t>B1500001273</t>
  </si>
  <si>
    <t>ESTACION GASOLINERA MARINO DOÑE</t>
  </si>
  <si>
    <t>PAGO CONSUMO COMBUSTIBLE DE ESTA DIGEGA.</t>
  </si>
  <si>
    <t>AGOSTO 2022</t>
  </si>
  <si>
    <t>B1500000001</t>
  </si>
  <si>
    <t>D CRISTAL EVENTOS</t>
  </si>
  <si>
    <t>SERVICO DE BUFFET</t>
  </si>
  <si>
    <t>2.2.9.2.01</t>
  </si>
  <si>
    <t xml:space="preserve">Servicios de Alimentacion </t>
  </si>
  <si>
    <t>SUB TOTAL AGOSTO/2022</t>
  </si>
  <si>
    <t>DICIEMBRE 2023</t>
  </si>
  <si>
    <t>B1500003022</t>
  </si>
  <si>
    <t>REPUESTOS DE LA COSTA</t>
  </si>
  <si>
    <t>PIEZAS PARA VEHICULOS</t>
  </si>
  <si>
    <t>2.3.9.8.01</t>
  </si>
  <si>
    <t>Repuestos</t>
  </si>
  <si>
    <t>SUB-TOTAL  DICIEMBRE 2023</t>
  </si>
  <si>
    <t>AGOSTO 2024</t>
  </si>
  <si>
    <t>E450000000024</t>
  </si>
  <si>
    <t>SANTO DOMINGO MOTORS</t>
  </si>
  <si>
    <t>MANTENIMIENTO VEHICULAR</t>
  </si>
  <si>
    <t>2.2.7.2.06</t>
  </si>
  <si>
    <t xml:space="preserve"> Mantenimiento y reparación de equipos de transporte, tracción y elevación </t>
  </si>
  <si>
    <t>SUB-TOTAL AGOSTO  2024</t>
  </si>
  <si>
    <t>SEPTIEMBRE 2024</t>
  </si>
  <si>
    <t>B1500013367</t>
  </si>
  <si>
    <t xml:space="preserve">LABORATORIO VETERINARIO CENTRAL. </t>
  </si>
  <si>
    <t>Estudios Histopatologicos.</t>
  </si>
  <si>
    <t>19/09/2024</t>
  </si>
  <si>
    <t>2.2.8.3.01</t>
  </si>
  <si>
    <t>SUB TOTAL  AL 30 DE SEPTIEMBRE DEL 2024.</t>
  </si>
  <si>
    <t>OCTUBRE 2024.</t>
  </si>
  <si>
    <t>B1500000080</t>
  </si>
  <si>
    <t>RC TECNOLOGY, S.R.L.</t>
  </si>
  <si>
    <t xml:space="preserve">CONTROLADOR  DE CARGA SOLAR </t>
  </si>
  <si>
    <t>30/10/2024</t>
  </si>
  <si>
    <t>2.3.9.6.01</t>
  </si>
  <si>
    <t>E450000004231</t>
  </si>
  <si>
    <t>AGUA PLANETA AZUL, S.A</t>
  </si>
  <si>
    <t xml:space="preserve">AGUA PLANETA AZUL </t>
  </si>
  <si>
    <t>31/10/2024</t>
  </si>
  <si>
    <t>2.3.1.1.01</t>
  </si>
  <si>
    <t xml:space="preserve"> Alimentos y bebidas para personas </t>
  </si>
  <si>
    <t>SUB-TOTAL OCTUBRE 2024</t>
  </si>
  <si>
    <t>NOVIEMBRE  2024.</t>
  </si>
  <si>
    <t>E450000000094</t>
  </si>
  <si>
    <t>GRUPO DIARIO LIBRE S.A</t>
  </si>
  <si>
    <t xml:space="preserve">PUBLICACION </t>
  </si>
  <si>
    <t>2.2.2.1.03</t>
  </si>
  <si>
    <t>Publicaciones de avisos oficiales</t>
  </si>
  <si>
    <t>B1500001857</t>
  </si>
  <si>
    <t>ASOC. DOM DE PRODUCTORES DE LECHE, INC.</t>
  </si>
  <si>
    <t>COVEXIN-LHIVISAN-ELEVAL</t>
  </si>
  <si>
    <t>2.3.4.2.01</t>
  </si>
  <si>
    <t>B1500000988</t>
  </si>
  <si>
    <t>IMPORTADORA DE PROD.PARA OFICINAS, S.A.</t>
  </si>
  <si>
    <t xml:space="preserve">ARCCHIVOS MODULARES </t>
  </si>
  <si>
    <t>2.6.1.1.01</t>
  </si>
  <si>
    <t>Muebles y equipos de oficina y estanteria</t>
  </si>
  <si>
    <t>B1500006015</t>
  </si>
  <si>
    <t>ELCARIBE</t>
  </si>
  <si>
    <t xml:space="preserve">SERVICIO DE PUBLICACION </t>
  </si>
  <si>
    <t>14//11/2024</t>
  </si>
  <si>
    <t>B1500000323</t>
  </si>
  <si>
    <t>FUNDACION HERGAR</t>
  </si>
  <si>
    <t xml:space="preserve">MAESTRIA EN DIRECCION Y GESTION DE ADMINITRACION PUBLICA </t>
  </si>
  <si>
    <t>2.2.8.7.04</t>
  </si>
  <si>
    <t>Servicios de capacitación</t>
  </si>
  <si>
    <t>E450000061274</t>
  </si>
  <si>
    <t>COMPAÑIA DOMINICANA DE TELEFONOS (CLARO)</t>
  </si>
  <si>
    <t>RENTA DE SERVICIOS DE TELECOMUNICACIONES</t>
  </si>
  <si>
    <t>2.2.1.5.01</t>
  </si>
  <si>
    <t>Servicos de internet y television por cable</t>
  </si>
  <si>
    <t>E450000061231</t>
  </si>
  <si>
    <t>E450000062018</t>
  </si>
  <si>
    <t>E450000061315</t>
  </si>
  <si>
    <t>B1500001336</t>
  </si>
  <si>
    <t>MUEBLES Y EQUIPO DE OFICINA LEON GONZALEZ,</t>
  </si>
  <si>
    <t xml:space="preserve">SILLON Y MESA EJECUTIVA </t>
  </si>
  <si>
    <t>B1500000217</t>
  </si>
  <si>
    <t xml:space="preserve">VARA, SRL </t>
  </si>
  <si>
    <t>IMPRESORA MULTIFUNCIONAL</t>
  </si>
  <si>
    <t>2.6.1.3.01</t>
  </si>
  <si>
    <t>Equipos de tecnologia informatica y comunicaciones</t>
  </si>
  <si>
    <t>E45000006075</t>
  </si>
  <si>
    <t>COMPAÑIA DOMINICANA DE TELEFONOS</t>
  </si>
  <si>
    <t>SERVICIOS TELECOMUNICACION</t>
  </si>
  <si>
    <t>2.2.1.3.01</t>
  </si>
  <si>
    <t>Telefono local</t>
  </si>
  <si>
    <t>B1500002991</t>
  </si>
  <si>
    <t>CANTATABRIA  BRAND REPRESENTATIVE.SRL</t>
  </si>
  <si>
    <t>ALMUERZO  BUFFET</t>
  </si>
  <si>
    <t>SUB-TOTAL NOVIEMBRE  2024</t>
  </si>
  <si>
    <t>DICIEMBRE 2024</t>
  </si>
  <si>
    <t>E450000010133</t>
  </si>
  <si>
    <t>ALTICE DOMINICANA, S.A</t>
  </si>
  <si>
    <t>E450000010322</t>
  </si>
  <si>
    <t>B1500058974</t>
  </si>
  <si>
    <t xml:space="preserve">AYUNTAMIENTO DEL DISTRITO NACIONAL </t>
  </si>
  <si>
    <t>BASURA</t>
  </si>
  <si>
    <t>Recolección de residuos sólidos</t>
  </si>
  <si>
    <t>B1500000343</t>
  </si>
  <si>
    <t>JUNTA AGROEMPRESARIAL DOM., INC.</t>
  </si>
  <si>
    <t xml:space="preserve">CONCRESO LATINOAMERICANO DE APICULTURA </t>
  </si>
  <si>
    <t>B1500000417</t>
  </si>
  <si>
    <t>ONE COLOR AUTOTIVE OPTIONS, S.R.L</t>
  </si>
  <si>
    <t>MANTENIMIENTO DE  VEHICULO</t>
  </si>
  <si>
    <t xml:space="preserve">  Mantenimiento y reparación de equipos de transporte</t>
  </si>
  <si>
    <t>B1500000907</t>
  </si>
  <si>
    <t>INVERSIONES TEJEDA VALERA FD SRL</t>
  </si>
  <si>
    <t>CPU DELLOPTIPLEX 7000 MICRO DESKTOP.</t>
  </si>
  <si>
    <t>B1500003037</t>
  </si>
  <si>
    <t>CANTABRIA BRAND REPESENTATIVE,SRL</t>
  </si>
  <si>
    <t>SERVICIO DE CATERING</t>
  </si>
  <si>
    <t>B1500001420</t>
  </si>
  <si>
    <t xml:space="preserve">FLOW, SRL </t>
  </si>
  <si>
    <t xml:space="preserve">GABINETA AEREOS/ESCRITORIOS </t>
  </si>
  <si>
    <t>B1500002190</t>
  </si>
  <si>
    <t>SUPERMERCADO CARIBE  (UNASE)</t>
  </si>
  <si>
    <t xml:space="preserve">ALIMENTO DEL PERSONAL PECUARIA SAN LUIS </t>
  </si>
  <si>
    <t>B1500001966</t>
  </si>
  <si>
    <t xml:space="preserve">ALIMENTO DEL PERSONAL FOM. AVICOLA DE HARAS NAC. </t>
  </si>
  <si>
    <t>E450000007081</t>
  </si>
  <si>
    <t xml:space="preserve">AGUAPLANETA AZUL , SA </t>
  </si>
  <si>
    <t>BOTELLONES DE AGUA PURIFICADA</t>
  </si>
  <si>
    <t>E450000001363</t>
  </si>
  <si>
    <t xml:space="preserve">SANTO DOMINGO MOTORS COMPANY, S.A </t>
  </si>
  <si>
    <t xml:space="preserve">DEDUCIBLE </t>
  </si>
  <si>
    <t>E450000001364</t>
  </si>
  <si>
    <t>E450000001265</t>
  </si>
  <si>
    <t>B1500000005</t>
  </si>
  <si>
    <t>VISION AUTOPINTURA SRL</t>
  </si>
  <si>
    <t>B1500002189</t>
  </si>
  <si>
    <t xml:space="preserve">ALIMENTO DEL PERSONAL CUARENTENA AILA </t>
  </si>
  <si>
    <t>B1500000016</t>
  </si>
  <si>
    <t xml:space="preserve">PRODUCTOS DIVERSOS DEL CARIBE  </t>
  </si>
  <si>
    <t xml:space="preserve">PAJILLA DE SEMEN </t>
  </si>
  <si>
    <t>2.6.7.8.01</t>
  </si>
  <si>
    <t>B1500000584</t>
  </si>
  <si>
    <t>GC LAB DOMINICANA, SRL</t>
  </si>
  <si>
    <t>INSUMOS DE LABORATORIO (UAT)</t>
  </si>
  <si>
    <t>2.3.9.3.01</t>
  </si>
  <si>
    <t>Útiles menores médico quirúrgicos</t>
  </si>
  <si>
    <t>B1500000585</t>
  </si>
  <si>
    <t>INSUMO DE LABORATORIO LAVECEN</t>
  </si>
  <si>
    <t>E450000000532</t>
  </si>
  <si>
    <t xml:space="preserve">ISLA DOM. DE PETROLEO CORPORATION </t>
  </si>
  <si>
    <t>Gasolina</t>
  </si>
  <si>
    <t>Gasoil</t>
  </si>
  <si>
    <t>E450000000533</t>
  </si>
  <si>
    <t>E450000003778</t>
  </si>
  <si>
    <t>GRUPO VIAMAR, S A</t>
  </si>
  <si>
    <t>B1500000925</t>
  </si>
  <si>
    <t>SOLDIER ELECTONIC SECURITYSES, SRL</t>
  </si>
  <si>
    <t>MATERIALES DE LIMPIEZA</t>
  </si>
  <si>
    <t>2.3.9.1.01</t>
  </si>
  <si>
    <t>Material para limpieza</t>
  </si>
  <si>
    <t>E450000001395</t>
  </si>
  <si>
    <t>COMPRA DE UN MOTOR YAMAHA</t>
  </si>
  <si>
    <t>2.6.4.8.01</t>
  </si>
  <si>
    <t>E450000001396</t>
  </si>
  <si>
    <t>COMPRA DE  20 MOTORES YAMAHA</t>
  </si>
  <si>
    <t>E450000001398</t>
  </si>
  <si>
    <t>COMPRA DE 20 JEEP SUZUKI JIMNY</t>
  </si>
  <si>
    <t>2.6.4.1.01</t>
  </si>
  <si>
    <t>B1500000090</t>
  </si>
  <si>
    <t>RC TECHNOLOGY, SRL</t>
  </si>
  <si>
    <t xml:space="preserve">DESINTALACION Y REINT. SISTEMA FOTOVOLTAICO </t>
  </si>
  <si>
    <t>2.2.7.101</t>
  </si>
  <si>
    <t>Obras menores en edificaciones</t>
  </si>
  <si>
    <t>B1500000115</t>
  </si>
  <si>
    <t xml:space="preserve">ASESORIAS PORCINAS ASEPORC, SRL </t>
  </si>
  <si>
    <t>MICROSCOPIO DIGITAL LCD</t>
  </si>
  <si>
    <t>2.6.3.4.01</t>
  </si>
  <si>
    <t>Equipo meteorológico, científico, geológico y sismológico</t>
  </si>
  <si>
    <t>E450000007089</t>
  </si>
  <si>
    <t>E450000064559</t>
  </si>
  <si>
    <t>COMPAÑIA DOM. DE TELEFONOS (CLARO)</t>
  </si>
  <si>
    <t>ADQUISICION DE ANTIVIRUS MICROSOFT 365 .</t>
  </si>
  <si>
    <t>2.2.5.9.01</t>
  </si>
  <si>
    <t>LICENCIAS INFORMATICAS</t>
  </si>
  <si>
    <t>E450000063756</t>
  </si>
  <si>
    <t>Servicios de internet y telev</t>
  </si>
  <si>
    <t>E450000063304</t>
  </si>
  <si>
    <t>NOTA DE CREDITO</t>
  </si>
  <si>
    <t>2..2.1.3.01</t>
  </si>
  <si>
    <t>B1500000248</t>
  </si>
  <si>
    <t>SERVICIOS MULTIPLES VEGA, SRL</t>
  </si>
  <si>
    <t>TARJETAS DE AIRES</t>
  </si>
  <si>
    <t>B1500000010</t>
  </si>
  <si>
    <t xml:space="preserve">PROVECOM PROVEEDORES COMERCIALES, SRL </t>
  </si>
  <si>
    <t>E450000063840</t>
  </si>
  <si>
    <t>E450000063799</t>
  </si>
  <si>
    <t>B1500000598</t>
  </si>
  <si>
    <t>CORPORACION PARADOX, S.R.L</t>
  </si>
  <si>
    <t xml:space="preserve">AGUJAS HIPODERMICAS </t>
  </si>
  <si>
    <t>E450000002638</t>
  </si>
  <si>
    <t xml:space="preserve">EDEESTE </t>
  </si>
  <si>
    <t>PAGO DE ELECTRICIDAD (MAL NOMBRE )</t>
  </si>
  <si>
    <t>2.2.1.6.01</t>
  </si>
  <si>
    <t>Energía eléctrica</t>
  </si>
  <si>
    <t>B1500006197</t>
  </si>
  <si>
    <t>OFFITEK, SRL</t>
  </si>
  <si>
    <t>MATERIALES GASTABLE (LAVECEN)</t>
  </si>
  <si>
    <t>2.3.9.2.01</t>
  </si>
  <si>
    <t>Útiles de escritorio, oficina e informática</t>
  </si>
  <si>
    <t>E450000003742</t>
  </si>
  <si>
    <t>SEGUROS RESERVAS</t>
  </si>
  <si>
    <t>POLIZA DE SEGURO</t>
  </si>
  <si>
    <t>2.2.6.2.01</t>
  </si>
  <si>
    <t>E450000003739</t>
  </si>
  <si>
    <t>E450000007093</t>
  </si>
  <si>
    <t>E450000001371</t>
  </si>
  <si>
    <t>E450000010766</t>
  </si>
  <si>
    <t>E450000008775</t>
  </si>
  <si>
    <t>E450000009780</t>
  </si>
  <si>
    <t>E450000002379</t>
  </si>
  <si>
    <t xml:space="preserve">EDESUR </t>
  </si>
  <si>
    <t>ENERGIA ELECTRICA EDIFICIO SEDE</t>
  </si>
  <si>
    <t>SUB-TOTAL DICIEMBRE   2024</t>
  </si>
  <si>
    <t>TOTAL GENERAL POR PAGAR  AL 31 DEDICIEMBRE DEL 2024.</t>
  </si>
  <si>
    <t xml:space="preserve"> LCDA. ROXANNA  ALT. PICHARDO F.</t>
  </si>
  <si>
    <t>LCDA. KELVIA ALT. REYES</t>
  </si>
  <si>
    <t>LCDO.  JOSE ALFREDO CASTRO</t>
  </si>
  <si>
    <t>LCDA. ESTEFANI TAVERAS</t>
  </si>
  <si>
    <t>DIVISION DE CONTABILIDAD</t>
  </si>
  <si>
    <t xml:space="preserve">DEPARTAMENTO  FINANCIERO </t>
  </si>
  <si>
    <t>DIRECCION ADMINIST. FINANCIERA</t>
  </si>
  <si>
    <t>REALIZADO POR</t>
  </si>
  <si>
    <t xml:space="preserve">REVISADO POR </t>
  </si>
  <si>
    <t>AUTORIZADO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</si>
</sst>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&quot;RD$&quot;* #,##0.00_);_(&quot;RD$&quot;* \(#,##0.00\);_(&quot;RD$&quot;* &quot;-&quot;??_);_(@_)"/>
    <numFmt numFmtId="166" formatCode="_([$€]* #,##0.00_);_([$€]* \(#,##0.00\);_([$€]* &quot;-&quot;??_);_(@_)"/>
    <numFmt numFmtId="167" formatCode="&quot; &quot;* #,##0.00&quot; &quot;;&quot;-&quot;* #,##0.00&quot; &quot;;&quot; &quot;* &quot;-&quot;#&quot; &quot;;&quot; &quot;@&quot; &quot;"/>
    <numFmt numFmtId="168" formatCode="dd\/mm\/yyyy"/>
    <numFmt numFmtId="169" formatCode="_-&quot;RD$&quot;* #,##0.00_-;\-&quot;RD$&quot;* #,##0.00_-;_-&quot;RD$&quot;* &quot;-&quot;??_-;_-@_-"/>
    <numFmt numFmtId="170" formatCode="dd/mm/yyyy;@"/>
    <numFmt numFmtId="171" formatCode="dd\-mmm"/>
    <numFmt numFmtId="172" formatCode="dd/mm/yyyy"/>
  </numFmts>
  <fonts count="1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8"/>
      <name val="Cambria"/>
      <family val="1"/>
      <scheme val="major"/>
    </font>
    <font>
      <sz val="10"/>
      <name val="Cambria"/>
      <family val="1"/>
      <scheme val="major"/>
    </font>
    <font>
      <sz val="11"/>
      <name val="Cambria"/>
      <family val="1"/>
      <scheme val="major"/>
    </font>
    <font>
      <sz val="11"/>
      <name val="Calibri"/>
      <family val="2"/>
      <scheme val="minor"/>
    </font>
    <font>
      <b/>
      <sz val="14"/>
      <name val="Cambria"/>
      <family val="1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3"/>
      <name val="Cambria"/>
      <family val="1"/>
      <scheme val="major"/>
    </font>
    <font>
      <b/>
      <sz val="16"/>
      <name val="Cambria"/>
      <family val="1"/>
      <scheme val="major"/>
    </font>
    <font>
      <sz val="13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sz val="9"/>
      <color rgb="FF000000"/>
      <name val="Arial"/>
      <family val="2"/>
    </font>
    <font>
      <b/>
      <sz val="11"/>
      <name val="Cambria"/>
      <family val="1"/>
      <scheme val="major"/>
    </font>
    <font>
      <sz val="10"/>
      <name val="Cambria"/>
      <family val="1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8"/>
      <name val="Arial"/>
      <family val="2"/>
    </font>
    <font>
      <sz val="12"/>
      <name val="Cambria"/>
      <family val="1"/>
      <scheme val="maj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</font>
    <font>
      <b/>
      <sz val="11"/>
      <name val="Cambria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6"/>
      <name val="Cambria"/>
      <family val="1"/>
      <scheme val="major"/>
    </font>
    <font>
      <sz val="9"/>
      <name val="Arial"/>
      <family val="2"/>
    </font>
    <font>
      <b/>
      <sz val="10"/>
      <name val="Cambria"/>
      <family val="1"/>
    </font>
    <font>
      <b/>
      <u/>
      <sz val="10"/>
      <name val="Cambria"/>
      <family val="1"/>
      <scheme val="major"/>
    </font>
    <font>
      <b/>
      <sz val="10"/>
      <color rgb="FF000000"/>
      <name val="Cambria"/>
      <family val="1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0"/>
      <color rgb="FF003300"/>
      <name val="Arial"/>
      <family val="2"/>
    </font>
    <font>
      <sz val="10"/>
      <color rgb="FF000000"/>
      <name val="Cambria"/>
      <family val="1"/>
    </font>
    <font>
      <sz val="14"/>
      <color theme="1"/>
      <name val="Arial"/>
      <family val="2"/>
    </font>
    <font>
      <b/>
      <sz val="14"/>
      <color rgb="FFFF00FF"/>
      <name val="Cambria"/>
      <family val="1"/>
      <scheme val="major"/>
    </font>
    <font>
      <b/>
      <sz val="14"/>
      <color theme="1"/>
      <name val="Arial"/>
      <family val="2"/>
    </font>
    <font>
      <sz val="14"/>
      <color rgb="FFFF00FF"/>
      <name val="Cambria"/>
      <family val="1"/>
      <scheme val="major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9"/>
      <color rgb="FF000000"/>
      <name val="Cambria"/>
      <family val="1"/>
    </font>
    <font>
      <sz val="12"/>
      <name val="Cambria"/>
      <family val="1"/>
    </font>
    <font>
      <sz val="8"/>
      <name val="Arial"/>
      <family val="2"/>
    </font>
    <font>
      <sz val="12"/>
      <color indexed="8"/>
      <name val="Arial"/>
      <family val="2"/>
    </font>
    <font>
      <b/>
      <sz val="12"/>
      <color rgb="FFFF00FF"/>
      <name val="Cambria"/>
      <family val="1"/>
      <scheme val="major"/>
    </font>
    <font>
      <sz val="11"/>
      <color rgb="FF000000"/>
      <name val="Arial"/>
      <family val="2"/>
    </font>
    <font>
      <sz val="11"/>
      <color theme="1"/>
      <name val="Cambria"/>
      <family val="1"/>
    </font>
    <font>
      <sz val="11"/>
      <name val="Cambria"/>
      <family val="1"/>
    </font>
    <font>
      <b/>
      <sz val="11"/>
      <color rgb="FFFF00FF"/>
      <name val="Cambria"/>
      <family val="1"/>
    </font>
    <font>
      <b/>
      <sz val="11"/>
      <color rgb="FFFF00FF"/>
      <name val="Cambria"/>
      <family val="1"/>
      <scheme val="major"/>
    </font>
    <font>
      <b/>
      <sz val="10"/>
      <color rgb="FF000000"/>
      <name val="Century Gothic"/>
      <family val="2"/>
    </font>
    <font>
      <b/>
      <sz val="14"/>
      <color indexed="8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b/>
      <sz val="12"/>
      <color rgb="FF000000"/>
      <name val="Cambria"/>
      <family val="1"/>
    </font>
    <font>
      <b/>
      <sz val="10"/>
      <color rgb="FF333333"/>
      <name val="Arial"/>
      <family val="2"/>
    </font>
    <font>
      <b/>
      <sz val="11"/>
      <color rgb="FF000000"/>
      <name val="Arial"/>
      <family val="2"/>
    </font>
    <font>
      <b/>
      <sz val="14"/>
      <color rgb="FF365F91"/>
      <name val="Calibri"/>
      <family val="2"/>
    </font>
    <font>
      <b/>
      <sz val="18"/>
      <color rgb="FF365F91"/>
      <name val="Calibri"/>
      <family val="2"/>
    </font>
    <font>
      <b/>
      <sz val="14"/>
      <color rgb="FF000000"/>
      <name val="Cambria"/>
      <family val="1"/>
    </font>
    <font>
      <b/>
      <i/>
      <sz val="12"/>
      <color rgb="FF000000"/>
      <name val="Cambria"/>
      <family val="1"/>
    </font>
    <font>
      <sz val="11"/>
      <color indexed="63"/>
      <name val="Arial"/>
      <family val="2"/>
    </font>
    <font>
      <b/>
      <sz val="10"/>
      <color theme="1"/>
      <name val="Arial"/>
      <family val="2"/>
    </font>
    <font>
      <sz val="10"/>
      <color indexed="63"/>
      <name val="Arial"/>
      <family val="2"/>
    </font>
    <font>
      <sz val="18"/>
      <color rgb="FFFF0000"/>
      <name val="Cambria"/>
      <family val="1"/>
      <scheme val="major"/>
    </font>
    <font>
      <sz val="14"/>
      <name val="Cambria"/>
      <family val="1"/>
      <scheme val="major"/>
    </font>
    <font>
      <b/>
      <sz val="12"/>
      <color rgb="FF002060"/>
      <name val="Cambria"/>
      <family val="1"/>
      <scheme val="major"/>
    </font>
    <font>
      <sz val="10"/>
      <name val="Calibri"/>
      <family val="2"/>
      <scheme val="minor"/>
    </font>
    <font>
      <b/>
      <sz val="12"/>
      <name val="Times New Roman"/>
      <family val="1"/>
    </font>
    <font>
      <b/>
      <sz val="12"/>
      <color theme="0"/>
      <name val="Arial"/>
      <family val="2"/>
    </font>
    <font>
      <b/>
      <sz val="11"/>
      <color rgb="FFFF00FF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1"/>
      <color rgb="FF003300"/>
      <name val="Arial"/>
      <family val="2"/>
    </font>
    <font>
      <sz val="11"/>
      <color rgb="FFFF00FF"/>
      <name val="Arial"/>
      <family val="2"/>
    </font>
    <font>
      <b/>
      <sz val="14"/>
      <color rgb="FF000000"/>
      <name val="Century Gothic"/>
      <family val="2"/>
    </font>
    <font>
      <b/>
      <sz val="12"/>
      <color indexed="8"/>
      <name val="Calibri"/>
      <family val="2"/>
    </font>
    <font>
      <b/>
      <sz val="12"/>
      <color rgb="FF002060"/>
      <name val="Arial"/>
      <family val="2"/>
    </font>
    <font>
      <b/>
      <sz val="14"/>
      <color rgb="FFFF00FF"/>
      <name val="Arial"/>
      <family val="2"/>
    </font>
    <font>
      <b/>
      <sz val="14"/>
      <color rgb="FFFF0000"/>
      <name val="Arial"/>
      <family val="2"/>
    </font>
    <font>
      <sz val="14"/>
      <color rgb="FFFF00FF"/>
      <name val="Arial"/>
      <family val="2"/>
    </font>
    <font>
      <sz val="10"/>
      <color theme="1"/>
      <name val="Arial"/>
      <family val="2"/>
    </font>
    <font>
      <sz val="12"/>
      <color indexed="63"/>
      <name val="Arial"/>
      <family val="2"/>
    </font>
    <font>
      <sz val="12"/>
      <color theme="1"/>
      <name val="Arial"/>
      <family val="2"/>
    </font>
    <font>
      <b/>
      <sz val="12"/>
      <color rgb="FF0066FF"/>
      <name val="Arial"/>
      <family val="2"/>
    </font>
    <font>
      <sz val="16"/>
      <color theme="1"/>
      <name val="Arial"/>
      <family val="2"/>
    </font>
    <font>
      <sz val="16"/>
      <name val="Arial"/>
      <family val="2"/>
    </font>
    <font>
      <b/>
      <sz val="12"/>
      <color theme="1"/>
      <name val="Cambria"/>
      <family val="1"/>
    </font>
    <font>
      <sz val="11"/>
      <color theme="1"/>
      <name val="Cambria"/>
      <family val="2"/>
      <scheme val="major"/>
    </font>
    <font>
      <b/>
      <sz val="10"/>
      <color rgb="FFFF0000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11"/>
      <color theme="1"/>
      <name val="Cambria"/>
      <family val="2"/>
      <scheme val="major"/>
    </font>
    <font>
      <b/>
      <u val="singleAccounting"/>
      <sz val="10"/>
      <name val="Arial"/>
      <family val="2"/>
    </font>
    <font>
      <b/>
      <sz val="11"/>
      <color rgb="FF000099"/>
      <name val="Arial"/>
      <family val="2"/>
    </font>
    <font>
      <sz val="11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2"/>
      <name val="Calibri"/>
      <family val="2"/>
      <scheme val="minor"/>
    </font>
    <font>
      <sz val="10"/>
      <color rgb="FF00002A"/>
      <name val="Calibri"/>
      <family val="2"/>
      <scheme val="minor"/>
    </font>
    <font>
      <b/>
      <sz val="11"/>
      <color rgb="FF00002A"/>
      <name val="Calibri"/>
      <family val="2"/>
      <scheme val="minor"/>
    </font>
    <font>
      <sz val="12"/>
      <color rgb="FF00002A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002A"/>
      <name val="Calibri"/>
      <family val="2"/>
      <scheme val="minor"/>
    </font>
    <font>
      <b/>
      <sz val="12"/>
      <color rgb="FF00002A"/>
      <name val="Calibri"/>
      <family val="2"/>
      <scheme val="minor"/>
    </font>
    <font>
      <b/>
      <sz val="9"/>
      <color rgb="FF00002A"/>
      <name val="Calibri"/>
      <family val="2"/>
      <scheme val="minor"/>
    </font>
    <font>
      <b/>
      <sz val="14"/>
      <color rgb="FF00002A"/>
      <name val="Arial"/>
      <family val="2"/>
    </font>
    <font>
      <sz val="10"/>
      <color rgb="FF00002A"/>
      <name val="Arial"/>
      <family val="2"/>
    </font>
    <font>
      <b/>
      <sz val="11"/>
      <color rgb="FF00002A"/>
      <name val="Arial"/>
      <family val="2"/>
    </font>
    <font>
      <sz val="12"/>
      <color rgb="FF00002A"/>
      <name val="Arial"/>
      <family val="2"/>
    </font>
    <font>
      <b/>
      <sz val="12"/>
      <color rgb="FF00002A"/>
      <name val="Arial"/>
      <family val="2"/>
    </font>
    <font>
      <b/>
      <sz val="9"/>
      <color rgb="FF00002A"/>
      <name val="Arial"/>
      <family val="2"/>
    </font>
    <font>
      <b/>
      <sz val="10"/>
      <color rgb="FF00002A"/>
      <name val="Arial"/>
      <family val="2"/>
    </font>
    <font>
      <sz val="10"/>
      <name val="Century Gothic"/>
      <family val="2"/>
    </font>
    <font>
      <sz val="10"/>
      <color theme="1"/>
      <name val="Century Gothic"/>
      <family val="2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49992370372631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rgb="FF000000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</borders>
  <cellStyleXfs count="156">
    <xf numFmtId="0" fontId="0" fillId="0" borderId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8" fillId="0" borderId="0"/>
    <xf numFmtId="0" fontId="17" fillId="0" borderId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42" fillId="0" borderId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21" borderId="0" applyNumberFormat="0" applyBorder="0" applyAlignment="0" applyProtection="0"/>
    <xf numFmtId="0" fontId="44" fillId="5" borderId="0" applyNumberFormat="0" applyBorder="0" applyAlignment="0" applyProtection="0"/>
    <xf numFmtId="0" fontId="45" fillId="3" borderId="10" applyNumberFormat="0" applyAlignment="0" applyProtection="0"/>
    <xf numFmtId="0" fontId="46" fillId="22" borderId="11" applyNumberFormat="0" applyAlignment="0" applyProtection="0"/>
    <xf numFmtId="0" fontId="47" fillId="0" borderId="0" applyNumberFormat="0" applyFill="0" applyBorder="0" applyAlignment="0" applyProtection="0"/>
    <xf numFmtId="0" fontId="48" fillId="6" borderId="0" applyNumberFormat="0" applyBorder="0" applyAlignment="0" applyProtection="0"/>
    <xf numFmtId="0" fontId="49" fillId="0" borderId="13" applyNumberFormat="0" applyFill="0" applyAlignment="0" applyProtection="0"/>
    <xf numFmtId="0" fontId="50" fillId="0" borderId="14" applyNumberFormat="0" applyFill="0" applyAlignment="0" applyProtection="0"/>
    <xf numFmtId="0" fontId="51" fillId="0" borderId="15" applyNumberFormat="0" applyFill="0" applyAlignment="0" applyProtection="0"/>
    <xf numFmtId="0" fontId="51" fillId="0" borderId="0" applyNumberFormat="0" applyFill="0" applyBorder="0" applyAlignment="0" applyProtection="0"/>
    <xf numFmtId="0" fontId="52" fillId="9" borderId="10" applyNumberFormat="0" applyAlignment="0" applyProtection="0"/>
    <xf numFmtId="0" fontId="53" fillId="0" borderId="12" applyNumberFormat="0" applyFill="0" applyAlignment="0" applyProtection="0"/>
    <xf numFmtId="0" fontId="54" fillId="23" borderId="0" applyNumberFormat="0" applyBorder="0" applyAlignment="0" applyProtection="0"/>
    <xf numFmtId="0" fontId="42" fillId="24" borderId="16" applyNumberFormat="0" applyFont="0" applyAlignment="0" applyProtection="0"/>
    <xf numFmtId="0" fontId="55" fillId="3" borderId="17" applyNumberFormat="0" applyAlignment="0" applyProtection="0"/>
    <xf numFmtId="0" fontId="56" fillId="0" borderId="0" applyNumberFormat="0" applyFill="0" applyBorder="0" applyAlignment="0" applyProtection="0"/>
    <xf numFmtId="0" fontId="57" fillId="0" borderId="18" applyNumberFormat="0" applyFill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44" fontId="18" fillId="0" borderId="0" applyFont="0" applyFill="0" applyBorder="0" applyAlignment="0" applyProtection="0"/>
    <xf numFmtId="0" fontId="42" fillId="0" borderId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2" borderId="0" applyNumberFormat="0" applyBorder="0" applyAlignment="0" applyProtection="0"/>
    <xf numFmtId="0" fontId="42" fillId="7" borderId="0" applyNumberFormat="0" applyBorder="0" applyAlignment="0" applyProtection="0"/>
    <xf numFmtId="0" fontId="42" fillId="10" borderId="0" applyNumberFormat="0" applyBorder="0" applyAlignment="0" applyProtection="0"/>
    <xf numFmtId="0" fontId="42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21" borderId="0" applyNumberFormat="0" applyBorder="0" applyAlignment="0" applyProtection="0"/>
    <xf numFmtId="0" fontId="44" fillId="5" borderId="0" applyNumberFormat="0" applyBorder="0" applyAlignment="0" applyProtection="0"/>
    <xf numFmtId="0" fontId="45" fillId="3" borderId="10" applyNumberFormat="0" applyAlignment="0" applyProtection="0"/>
    <xf numFmtId="0" fontId="47" fillId="0" borderId="0" applyNumberFormat="0" applyFill="0" applyBorder="0" applyAlignment="0" applyProtection="0"/>
    <xf numFmtId="0" fontId="50" fillId="0" borderId="14" applyNumberFormat="0" applyFill="0" applyAlignment="0" applyProtection="0"/>
    <xf numFmtId="0" fontId="51" fillId="0" borderId="15" applyNumberFormat="0" applyFill="0" applyAlignment="0" applyProtection="0"/>
    <xf numFmtId="0" fontId="55" fillId="3" borderId="17" applyNumberFormat="0" applyAlignment="0" applyProtection="0"/>
    <xf numFmtId="0" fontId="56" fillId="0" borderId="0" applyNumberFormat="0" applyFill="0" applyBorder="0" applyAlignment="0" applyProtection="0"/>
    <xf numFmtId="0" fontId="45" fillId="3" borderId="19" applyNumberFormat="0" applyAlignment="0" applyProtection="0"/>
    <xf numFmtId="0" fontId="55" fillId="3" borderId="20" applyNumberFormat="0" applyAlignment="0" applyProtection="0"/>
    <xf numFmtId="0" fontId="57" fillId="0" borderId="21" applyNumberFormat="0" applyFill="0" applyAlignment="0" applyProtection="0"/>
    <xf numFmtId="0" fontId="45" fillId="3" borderId="19" applyNumberFormat="0" applyAlignment="0" applyProtection="0"/>
    <xf numFmtId="0" fontId="52" fillId="9" borderId="19" applyNumberFormat="0" applyAlignment="0" applyProtection="0"/>
    <xf numFmtId="0" fontId="42" fillId="24" borderId="22" applyNumberFormat="0" applyFont="0" applyAlignment="0" applyProtection="0"/>
    <xf numFmtId="0" fontId="55" fillId="3" borderId="20" applyNumberFormat="0" applyAlignment="0" applyProtection="0"/>
    <xf numFmtId="0" fontId="45" fillId="3" borderId="23" applyNumberFormat="0" applyAlignment="0" applyProtection="0"/>
    <xf numFmtId="0" fontId="55" fillId="3" borderId="24" applyNumberFormat="0" applyAlignment="0" applyProtection="0"/>
    <xf numFmtId="0" fontId="57" fillId="0" borderId="25" applyNumberFormat="0" applyFill="0" applyAlignment="0" applyProtection="0"/>
    <xf numFmtId="0" fontId="45" fillId="3" borderId="23" applyNumberFormat="0" applyAlignment="0" applyProtection="0"/>
    <xf numFmtId="0" fontId="52" fillId="9" borderId="23" applyNumberFormat="0" applyAlignment="0" applyProtection="0"/>
    <xf numFmtId="0" fontId="42" fillId="24" borderId="26" applyNumberFormat="0" applyFont="0" applyAlignment="0" applyProtection="0"/>
    <xf numFmtId="0" fontId="55" fillId="3" borderId="24" applyNumberFormat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45" fillId="3" borderId="27" applyNumberFormat="0" applyAlignment="0" applyProtection="0"/>
    <xf numFmtId="0" fontId="55" fillId="3" borderId="28" applyNumberFormat="0" applyAlignment="0" applyProtection="0"/>
    <xf numFmtId="0" fontId="57" fillId="0" borderId="29" applyNumberFormat="0" applyFill="0" applyAlignment="0" applyProtection="0"/>
    <xf numFmtId="0" fontId="45" fillId="3" borderId="27" applyNumberFormat="0" applyAlignment="0" applyProtection="0"/>
    <xf numFmtId="0" fontId="52" fillId="9" borderId="27" applyNumberFormat="0" applyAlignment="0" applyProtection="0"/>
    <xf numFmtId="0" fontId="42" fillId="24" borderId="30" applyNumberFormat="0" applyFont="0" applyAlignment="0" applyProtection="0"/>
    <xf numFmtId="0" fontId="55" fillId="3" borderId="28" applyNumberForma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62" fillId="0" borderId="0"/>
    <xf numFmtId="43" fontId="62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8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2" fillId="0" borderId="0"/>
    <xf numFmtId="43" fontId="12" fillId="0" borderId="0" applyFont="0" applyFill="0" applyBorder="0" applyAlignment="0" applyProtection="0"/>
    <xf numFmtId="0" fontId="63" fillId="0" borderId="0"/>
    <xf numFmtId="167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9" fillId="0" borderId="0"/>
    <xf numFmtId="0" fontId="8" fillId="0" borderId="0"/>
    <xf numFmtId="0" fontId="62" fillId="0" borderId="0"/>
    <xf numFmtId="43" fontId="6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</cellStyleXfs>
  <cellXfs count="776">
    <xf numFmtId="0" fontId="0" fillId="0" borderId="0" xfId="0"/>
    <xf numFmtId="43" fontId="0" fillId="0" borderId="0" xfId="2" applyFont="1" applyAlignment="1">
      <alignment horizontal="center"/>
    </xf>
    <xf numFmtId="0" fontId="18" fillId="0" borderId="0" xfId="7" applyAlignment="1">
      <alignment horizontal="center"/>
    </xf>
    <xf numFmtId="0" fontId="18" fillId="0" borderId="0" xfId="7"/>
    <xf numFmtId="43" fontId="0" fillId="0" borderId="0" xfId="2" applyFont="1" applyFill="1" applyAlignment="1">
      <alignment horizontal="center"/>
    </xf>
    <xf numFmtId="43" fontId="26" fillId="0" borderId="0" xfId="2" applyFont="1" applyFill="1" applyAlignment="1">
      <alignment horizontal="center"/>
    </xf>
    <xf numFmtId="43" fontId="25" fillId="0" borderId="0" xfId="2" applyFont="1" applyFill="1" applyAlignment="1">
      <alignment horizontal="center"/>
    </xf>
    <xf numFmtId="43" fontId="21" fillId="0" borderId="0" xfId="2" applyFont="1" applyFill="1" applyAlignment="1">
      <alignment wrapText="1"/>
    </xf>
    <xf numFmtId="0" fontId="26" fillId="0" borderId="0" xfId="7" applyFont="1"/>
    <xf numFmtId="0" fontId="25" fillId="0" borderId="0" xfId="7" applyFont="1" applyAlignment="1">
      <alignment horizontal="center"/>
    </xf>
    <xf numFmtId="43" fontId="21" fillId="0" borderId="0" xfId="2" applyFont="1" applyFill="1"/>
    <xf numFmtId="43" fontId="34" fillId="0" borderId="0" xfId="10" applyFont="1" applyFill="1" applyAlignment="1">
      <alignment horizontal="center" wrapText="1"/>
    </xf>
    <xf numFmtId="43" fontId="21" fillId="0" borderId="0" xfId="2" applyFont="1" applyFill="1" applyAlignment="1">
      <alignment horizontal="right"/>
    </xf>
    <xf numFmtId="49" fontId="37" fillId="0" borderId="0" xfId="0" applyNumberFormat="1" applyFont="1" applyAlignment="1" applyProtection="1">
      <alignment horizontal="center"/>
      <protection locked="0"/>
    </xf>
    <xf numFmtId="43" fontId="21" fillId="0" borderId="0" xfId="2" applyFont="1" applyFill="1" applyAlignment="1">
      <alignment horizontal="center"/>
    </xf>
    <xf numFmtId="43" fontId="37" fillId="0" borderId="0" xfId="2" applyFont="1" applyFill="1" applyBorder="1" applyAlignment="1" applyProtection="1">
      <alignment horizontal="center"/>
      <protection locked="0"/>
    </xf>
    <xf numFmtId="0" fontId="26" fillId="0" borderId="0" xfId="7" applyFont="1" applyAlignment="1">
      <alignment horizontal="center"/>
    </xf>
    <xf numFmtId="43" fontId="21" fillId="0" borderId="0" xfId="2" applyFont="1" applyFill="1" applyAlignment="1"/>
    <xf numFmtId="43" fontId="21" fillId="0" borderId="0" xfId="2" applyFont="1" applyFill="1" applyBorder="1" applyAlignment="1">
      <alignment horizontal="center"/>
    </xf>
    <xf numFmtId="49" fontId="26" fillId="0" borderId="0" xfId="0" applyNumberFormat="1" applyFont="1" applyAlignment="1" applyProtection="1">
      <alignment horizontal="center"/>
      <protection locked="0"/>
    </xf>
    <xf numFmtId="43" fontId="26" fillId="0" borderId="0" xfId="2" applyFont="1" applyFill="1" applyBorder="1" applyAlignment="1" applyProtection="1">
      <alignment horizontal="center"/>
      <protection locked="0"/>
    </xf>
    <xf numFmtId="43" fontId="41" fillId="25" borderId="1" xfId="2" applyFont="1" applyFill="1" applyBorder="1" applyAlignment="1">
      <alignment horizontal="center"/>
    </xf>
    <xf numFmtId="0" fontId="34" fillId="0" borderId="0" xfId="7" applyFont="1" applyAlignment="1">
      <alignment horizontal="center"/>
    </xf>
    <xf numFmtId="0" fontId="34" fillId="0" borderId="0" xfId="7" applyFont="1" applyAlignment="1">
      <alignment horizontal="center" wrapText="1"/>
    </xf>
    <xf numFmtId="0" fontId="21" fillId="0" borderId="0" xfId="0" applyFont="1"/>
    <xf numFmtId="43" fontId="21" fillId="0" borderId="0" xfId="2" applyFont="1" applyFill="1" applyBorder="1" applyAlignment="1">
      <alignment horizontal="right"/>
    </xf>
    <xf numFmtId="43" fontId="65" fillId="0" borderId="0" xfId="2" applyFont="1" applyFill="1" applyBorder="1" applyAlignment="1">
      <alignment horizontal="right"/>
    </xf>
    <xf numFmtId="0" fontId="18" fillId="0" borderId="0" xfId="7" applyAlignment="1">
      <alignment horizontal="left"/>
    </xf>
    <xf numFmtId="43" fontId="41" fillId="0" borderId="0" xfId="2" applyFont="1" applyBorder="1" applyAlignment="1">
      <alignment horizontal="center"/>
    </xf>
    <xf numFmtId="43" fontId="24" fillId="0" borderId="0" xfId="2" applyFont="1" applyBorder="1" applyAlignment="1" applyProtection="1">
      <alignment horizontal="center"/>
      <protection locked="0"/>
    </xf>
    <xf numFmtId="43" fontId="25" fillId="0" borderId="3" xfId="2" applyFont="1" applyBorder="1" applyAlignment="1">
      <alignment horizontal="center"/>
    </xf>
    <xf numFmtId="43" fontId="21" fillId="0" borderId="1" xfId="2" applyFont="1" applyFill="1" applyBorder="1" applyAlignment="1">
      <alignment wrapText="1"/>
    </xf>
    <xf numFmtId="43" fontId="61" fillId="0" borderId="0" xfId="2" applyFont="1" applyFill="1" applyAlignment="1">
      <alignment horizontal="center"/>
    </xf>
    <xf numFmtId="43" fontId="23" fillId="0" borderId="0" xfId="2" applyFont="1" applyAlignment="1">
      <alignment horizontal="center"/>
    </xf>
    <xf numFmtId="43" fontId="61" fillId="0" borderId="0" xfId="2" applyFont="1" applyAlignment="1">
      <alignment horizontal="center"/>
    </xf>
    <xf numFmtId="0" fontId="21" fillId="0" borderId="0" xfId="0" applyFont="1" applyAlignment="1">
      <alignment horizontal="left"/>
    </xf>
    <xf numFmtId="43" fontId="21" fillId="0" borderId="0" xfId="2" applyFont="1" applyFill="1" applyAlignment="1">
      <alignment horizontal="center" wrapText="1"/>
    </xf>
    <xf numFmtId="43" fontId="65" fillId="0" borderId="0" xfId="2" applyFont="1" applyFill="1" applyAlignment="1"/>
    <xf numFmtId="49" fontId="24" fillId="0" borderId="0" xfId="7" applyNumberFormat="1" applyFont="1" applyAlignment="1" applyProtection="1">
      <alignment horizontal="left"/>
      <protection locked="0"/>
    </xf>
    <xf numFmtId="43" fontId="65" fillId="0" borderId="0" xfId="2" applyFont="1" applyFill="1" applyBorder="1" applyAlignment="1">
      <alignment horizontal="center"/>
    </xf>
    <xf numFmtId="43" fontId="65" fillId="0" borderId="0" xfId="2" applyFont="1" applyFill="1" applyAlignment="1">
      <alignment horizontal="center"/>
    </xf>
    <xf numFmtId="43" fontId="21" fillId="0" borderId="0" xfId="2" applyFont="1" applyBorder="1" applyAlignment="1">
      <alignment horizontal="center"/>
    </xf>
    <xf numFmtId="0" fontId="65" fillId="0" borderId="0" xfId="145" applyFont="1"/>
    <xf numFmtId="0" fontId="23" fillId="0" borderId="0" xfId="7" applyFont="1" applyAlignment="1">
      <alignment horizontal="left"/>
    </xf>
    <xf numFmtId="43" fontId="26" fillId="0" borderId="0" xfId="10" applyFont="1"/>
    <xf numFmtId="0" fontId="34" fillId="0" borderId="0" xfId="7" applyFont="1" applyAlignment="1">
      <alignment horizontal="left"/>
    </xf>
    <xf numFmtId="0" fontId="34" fillId="0" borderId="0" xfId="7" applyFont="1" applyAlignment="1">
      <alignment horizontal="left" wrapText="1"/>
    </xf>
    <xf numFmtId="43" fontId="41" fillId="25" borderId="5" xfId="7" applyNumberFormat="1" applyFont="1" applyFill="1" applyBorder="1" applyAlignment="1">
      <alignment horizontal="right"/>
    </xf>
    <xf numFmtId="0" fontId="21" fillId="0" borderId="1" xfId="131" applyFont="1" applyBorder="1" applyAlignment="1">
      <alignment wrapText="1"/>
    </xf>
    <xf numFmtId="168" fontId="21" fillId="0" borderId="1" xfId="0" applyNumberFormat="1" applyFont="1" applyBorder="1" applyAlignment="1">
      <alignment horizontal="left" wrapText="1"/>
    </xf>
    <xf numFmtId="43" fontId="37" fillId="0" borderId="0" xfId="2" applyFont="1" applyAlignment="1" applyProtection="1">
      <alignment horizontal="center"/>
      <protection locked="0"/>
    </xf>
    <xf numFmtId="0" fontId="25" fillId="0" borderId="0" xfId="7" applyFont="1" applyAlignment="1">
      <alignment horizontal="left"/>
    </xf>
    <xf numFmtId="43" fontId="25" fillId="0" borderId="0" xfId="2" applyFont="1" applyFill="1" applyBorder="1" applyAlignment="1">
      <alignment horizontal="right"/>
    </xf>
    <xf numFmtId="43" fontId="34" fillId="0" borderId="3" xfId="2" applyFont="1" applyFill="1" applyBorder="1" applyAlignment="1">
      <alignment horizontal="right"/>
    </xf>
    <xf numFmtId="43" fontId="34" fillId="0" borderId="0" xfId="2" applyFont="1" applyFill="1" applyAlignment="1">
      <alignment horizontal="right"/>
    </xf>
    <xf numFmtId="43" fontId="25" fillId="0" borderId="0" xfId="2" applyFont="1" applyFill="1" applyAlignment="1">
      <alignment horizontal="right"/>
    </xf>
    <xf numFmtId="0" fontId="34" fillId="0" borderId="0" xfId="7" applyFont="1" applyAlignment="1">
      <alignment horizontal="right"/>
    </xf>
    <xf numFmtId="43" fontId="25" fillId="0" borderId="0" xfId="2" applyFont="1" applyFill="1" applyAlignment="1">
      <alignment horizontal="left"/>
    </xf>
    <xf numFmtId="0" fontId="34" fillId="0" borderId="0" xfId="7" applyFont="1" applyAlignment="1">
      <alignment wrapText="1"/>
    </xf>
    <xf numFmtId="0" fontId="37" fillId="0" borderId="0" xfId="7" applyFont="1"/>
    <xf numFmtId="0" fontId="0" fillId="0" borderId="0" xfId="0" applyAlignment="1">
      <alignment wrapText="1"/>
    </xf>
    <xf numFmtId="0" fontId="19" fillId="25" borderId="36" xfId="7" applyFont="1" applyFill="1" applyBorder="1" applyAlignment="1">
      <alignment horizontal="center"/>
    </xf>
    <xf numFmtId="0" fontId="19" fillId="25" borderId="37" xfId="7" applyFont="1" applyFill="1" applyBorder="1" applyAlignment="1">
      <alignment horizontal="center"/>
    </xf>
    <xf numFmtId="0" fontId="71" fillId="0" borderId="0" xfId="7" applyFont="1" applyAlignment="1">
      <alignment wrapText="1"/>
    </xf>
    <xf numFmtId="0" fontId="39" fillId="0" borderId="0" xfId="7" applyFont="1" applyAlignment="1">
      <alignment horizontal="center"/>
    </xf>
    <xf numFmtId="43" fontId="21" fillId="0" borderId="0" xfId="2" applyFont="1" applyFill="1" applyBorder="1" applyAlignment="1">
      <alignment horizontal="left"/>
    </xf>
    <xf numFmtId="0" fontId="23" fillId="0" borderId="0" xfId="7" applyFont="1"/>
    <xf numFmtId="0" fontId="32" fillId="0" borderId="0" xfId="7" applyFont="1" applyAlignment="1">
      <alignment horizontal="center"/>
    </xf>
    <xf numFmtId="43" fontId="64" fillId="0" borderId="0" xfId="7" applyNumberFormat="1" applyFont="1" applyAlignment="1">
      <alignment horizontal="center"/>
    </xf>
    <xf numFmtId="0" fontId="41" fillId="0" borderId="0" xfId="0" applyFont="1" applyAlignment="1">
      <alignment horizontal="left"/>
    </xf>
    <xf numFmtId="43" fontId="35" fillId="0" borderId="0" xfId="2" applyFont="1" applyBorder="1" applyAlignment="1" applyProtection="1">
      <alignment horizontal="center"/>
      <protection locked="0"/>
    </xf>
    <xf numFmtId="43" fontId="40" fillId="0" borderId="38" xfId="2" applyFont="1" applyBorder="1" applyAlignment="1">
      <alignment wrapText="1"/>
    </xf>
    <xf numFmtId="169" fontId="21" fillId="0" borderId="1" xfId="2" applyNumberFormat="1" applyFont="1" applyFill="1" applyBorder="1" applyAlignment="1">
      <alignment wrapText="1"/>
    </xf>
    <xf numFmtId="43" fontId="19" fillId="0" borderId="0" xfId="2" applyFont="1" applyAlignment="1">
      <alignment horizontal="center"/>
    </xf>
    <xf numFmtId="49" fontId="25" fillId="0" borderId="0" xfId="7" applyNumberFormat="1" applyFont="1" applyAlignment="1" applyProtection="1">
      <alignment horizontal="center"/>
      <protection locked="0"/>
    </xf>
    <xf numFmtId="49" fontId="25" fillId="0" borderId="0" xfId="7" applyNumberFormat="1" applyFont="1" applyAlignment="1" applyProtection="1">
      <alignment horizontal="left"/>
      <protection locked="0"/>
    </xf>
    <xf numFmtId="0" fontId="22" fillId="0" borderId="0" xfId="7" applyFont="1"/>
    <xf numFmtId="0" fontId="19" fillId="0" borderId="0" xfId="7" applyFont="1" applyAlignment="1">
      <alignment horizontal="center"/>
    </xf>
    <xf numFmtId="0" fontId="22" fillId="0" borderId="0" xfId="2" applyNumberFormat="1" applyFont="1" applyFill="1" applyBorder="1" applyAlignment="1">
      <alignment horizontal="center"/>
    </xf>
    <xf numFmtId="43" fontId="22" fillId="0" borderId="0" xfId="7" applyNumberFormat="1" applyFont="1" applyAlignment="1">
      <alignment horizontal="center"/>
    </xf>
    <xf numFmtId="43" fontId="26" fillId="0" borderId="0" xfId="2" applyFont="1" applyFill="1" applyBorder="1" applyAlignment="1">
      <alignment horizontal="center"/>
    </xf>
    <xf numFmtId="43" fontId="41" fillId="0" borderId="0" xfId="7" applyNumberFormat="1" applyFont="1" applyAlignment="1">
      <alignment horizontal="right"/>
    </xf>
    <xf numFmtId="0" fontId="41" fillId="25" borderId="1" xfId="7" applyFont="1" applyFill="1" applyBorder="1" applyAlignment="1">
      <alignment horizontal="center"/>
    </xf>
    <xf numFmtId="0" fontId="21" fillId="0" borderId="0" xfId="7" applyFont="1"/>
    <xf numFmtId="0" fontId="76" fillId="0" borderId="0" xfId="145" applyFont="1"/>
    <xf numFmtId="43" fontId="39" fillId="0" borderId="0" xfId="2" applyFont="1" applyFill="1" applyAlignment="1"/>
    <xf numFmtId="43" fontId="76" fillId="0" borderId="0" xfId="2" applyFont="1" applyFill="1" applyAlignment="1"/>
    <xf numFmtId="43" fontId="76" fillId="0" borderId="0" xfId="2" applyFont="1" applyFill="1" applyAlignment="1">
      <alignment horizontal="center"/>
    </xf>
    <xf numFmtId="0" fontId="65" fillId="0" borderId="0" xfId="145" applyFont="1" applyAlignment="1">
      <alignment horizontal="right"/>
    </xf>
    <xf numFmtId="0" fontId="21" fillId="0" borderId="0" xfId="145" applyFont="1" applyAlignment="1">
      <alignment horizontal="left"/>
    </xf>
    <xf numFmtId="0" fontId="65" fillId="0" borderId="0" xfId="0" applyFont="1" applyAlignment="1">
      <alignment horizontal="right"/>
    </xf>
    <xf numFmtId="0" fontId="65" fillId="0" borderId="0" xfId="0" applyFont="1" applyAlignment="1">
      <alignment horizontal="left"/>
    </xf>
    <xf numFmtId="0" fontId="65" fillId="0" borderId="0" xfId="0" applyFont="1"/>
    <xf numFmtId="17" fontId="21" fillId="0" borderId="0" xfId="145" applyNumberFormat="1" applyFont="1" applyAlignment="1">
      <alignment horizontal="right"/>
    </xf>
    <xf numFmtId="17" fontId="21" fillId="0" borderId="0" xfId="145" applyNumberFormat="1" applyFont="1" applyAlignment="1">
      <alignment horizontal="left"/>
    </xf>
    <xf numFmtId="49" fontId="21" fillId="0" borderId="0" xfId="145" applyNumberFormat="1" applyFont="1" applyAlignment="1">
      <alignment horizontal="center"/>
    </xf>
    <xf numFmtId="0" fontId="41" fillId="25" borderId="1" xfId="7" applyFont="1" applyFill="1" applyBorder="1" applyAlignment="1">
      <alignment horizontal="left"/>
    </xf>
    <xf numFmtId="0" fontId="76" fillId="0" borderId="0" xfId="145" applyFont="1" applyAlignment="1">
      <alignment horizontal="center"/>
    </xf>
    <xf numFmtId="0" fontId="76" fillId="0" borderId="0" xfId="145" applyFont="1" applyAlignment="1">
      <alignment horizontal="left"/>
    </xf>
    <xf numFmtId="0" fontId="76" fillId="0" borderId="0" xfId="145" applyFont="1" applyAlignment="1">
      <alignment horizontal="left" wrapText="1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 wrapText="1"/>
    </xf>
    <xf numFmtId="17" fontId="21" fillId="0" borderId="0" xfId="0" applyNumberFormat="1" applyFont="1" applyAlignment="1">
      <alignment horizontal="left"/>
    </xf>
    <xf numFmtId="0" fontId="41" fillId="0" borderId="0" xfId="7" applyFont="1" applyAlignment="1">
      <alignment wrapText="1"/>
    </xf>
    <xf numFmtId="43" fontId="21" fillId="0" borderId="0" xfId="2" applyFont="1"/>
    <xf numFmtId="49" fontId="37" fillId="0" borderId="3" xfId="0" applyNumberFormat="1" applyFont="1" applyBorder="1" applyAlignment="1" applyProtection="1">
      <alignment horizontal="center"/>
      <protection locked="0"/>
    </xf>
    <xf numFmtId="0" fontId="62" fillId="0" borderId="0" xfId="143" applyAlignment="1">
      <alignment horizontal="right"/>
    </xf>
    <xf numFmtId="0" fontId="41" fillId="25" borderId="31" xfId="0" applyFont="1" applyFill="1" applyBorder="1" applyAlignment="1">
      <alignment horizontal="center"/>
    </xf>
    <xf numFmtId="0" fontId="41" fillId="25" borderId="31" xfId="0" applyFont="1" applyFill="1" applyBorder="1" applyAlignment="1">
      <alignment horizontal="left"/>
    </xf>
    <xf numFmtId="49" fontId="26" fillId="0" borderId="4" xfId="0" applyNumberFormat="1" applyFont="1" applyBorder="1" applyAlignment="1" applyProtection="1">
      <alignment horizontal="center"/>
      <protection locked="0"/>
    </xf>
    <xf numFmtId="43" fontId="40" fillId="0" borderId="0" xfId="2" applyFont="1" applyFill="1" applyBorder="1"/>
    <xf numFmtId="49" fontId="37" fillId="0" borderId="0" xfId="7" applyNumberFormat="1" applyFont="1" applyAlignment="1" applyProtection="1">
      <alignment horizontal="center" wrapText="1"/>
      <protection locked="0"/>
    </xf>
    <xf numFmtId="0" fontId="21" fillId="25" borderId="1" xfId="7" applyFont="1" applyFill="1" applyBorder="1" applyAlignment="1">
      <alignment horizontal="center"/>
    </xf>
    <xf numFmtId="43" fontId="41" fillId="25" borderId="1" xfId="2" applyFont="1" applyFill="1" applyBorder="1" applyAlignment="1">
      <alignment horizontal="center" wrapText="1"/>
    </xf>
    <xf numFmtId="43" fontId="61" fillId="0" borderId="0" xfId="2" applyFont="1" applyFill="1" applyBorder="1" applyAlignment="1">
      <alignment horizontal="center"/>
    </xf>
    <xf numFmtId="49" fontId="35" fillId="0" borderId="0" xfId="0" applyNumberFormat="1" applyFont="1" applyAlignment="1" applyProtection="1">
      <alignment horizontal="center"/>
      <protection locked="0"/>
    </xf>
    <xf numFmtId="0" fontId="23" fillId="0" borderId="0" xfId="7" applyFont="1" applyAlignment="1">
      <alignment horizontal="left" wrapText="1"/>
    </xf>
    <xf numFmtId="43" fontId="23" fillId="0" borderId="0" xfId="7" applyNumberFormat="1" applyFont="1"/>
    <xf numFmtId="43" fontId="18" fillId="0" borderId="1" xfId="2" applyFont="1" applyFill="1" applyBorder="1" applyAlignment="1">
      <alignment wrapText="1"/>
    </xf>
    <xf numFmtId="43" fontId="25" fillId="0" borderId="3" xfId="2" applyFont="1" applyFill="1" applyBorder="1" applyAlignment="1">
      <alignment horizontal="right"/>
    </xf>
    <xf numFmtId="0" fontId="37" fillId="0" borderId="0" xfId="7" applyFont="1" applyAlignment="1">
      <alignment horizontal="center"/>
    </xf>
    <xf numFmtId="0" fontId="37" fillId="0" borderId="0" xfId="7" applyFont="1" applyAlignment="1">
      <alignment horizontal="center" wrapText="1"/>
    </xf>
    <xf numFmtId="43" fontId="34" fillId="25" borderId="39" xfId="2" applyFont="1" applyFill="1" applyBorder="1" applyAlignment="1">
      <alignment horizontal="right"/>
    </xf>
    <xf numFmtId="0" fontId="89" fillId="0" borderId="0" xfId="0" applyFont="1"/>
    <xf numFmtId="4" fontId="90" fillId="0" borderId="0" xfId="7" applyNumberFormat="1" applyFont="1" applyAlignment="1">
      <alignment horizontal="right"/>
    </xf>
    <xf numFmtId="4" fontId="90" fillId="0" borderId="0" xfId="7" applyNumberFormat="1" applyFont="1"/>
    <xf numFmtId="0" fontId="26" fillId="0" borderId="0" xfId="0" applyFont="1"/>
    <xf numFmtId="0" fontId="88" fillId="0" borderId="0" xfId="7" applyFont="1" applyAlignment="1">
      <alignment vertical="center"/>
    </xf>
    <xf numFmtId="43" fontId="21" fillId="0" borderId="0" xfId="2" applyFont="1" applyFill="1" applyBorder="1" applyAlignment="1">
      <alignment vertical="center"/>
    </xf>
    <xf numFmtId="0" fontId="26" fillId="2" borderId="0" xfId="7" applyFont="1" applyFill="1"/>
    <xf numFmtId="0" fontId="21" fillId="0" borderId="0" xfId="7" applyFont="1" applyAlignment="1">
      <alignment vertical="center"/>
    </xf>
    <xf numFmtId="0" fontId="90" fillId="0" borderId="0" xfId="0" applyFont="1"/>
    <xf numFmtId="4" fontId="64" fillId="0" borderId="0" xfId="7" applyNumberFormat="1" applyFont="1"/>
    <xf numFmtId="43" fontId="26" fillId="0" borderId="0" xfId="7" applyNumberFormat="1" applyFont="1"/>
    <xf numFmtId="43" fontId="26" fillId="0" borderId="0" xfId="2" applyFont="1"/>
    <xf numFmtId="0" fontId="37" fillId="0" borderId="0" xfId="7" applyFont="1" applyAlignment="1">
      <alignment horizontal="left"/>
    </xf>
    <xf numFmtId="43" fontId="26" fillId="0" borderId="0" xfId="10" applyFont="1" applyBorder="1"/>
    <xf numFmtId="4" fontId="37" fillId="0" borderId="0" xfId="7" applyNumberFormat="1" applyFont="1" applyAlignment="1">
      <alignment horizontal="left"/>
    </xf>
    <xf numFmtId="4" fontId="37" fillId="0" borderId="0" xfId="7" applyNumberFormat="1" applyFont="1" applyAlignment="1">
      <alignment horizontal="right"/>
    </xf>
    <xf numFmtId="0" fontId="26" fillId="0" borderId="0" xfId="7" applyFont="1" applyAlignment="1">
      <alignment horizontal="right"/>
    </xf>
    <xf numFmtId="4" fontId="64" fillId="0" borderId="0" xfId="7" applyNumberFormat="1" applyFont="1" applyAlignment="1">
      <alignment horizontal="right"/>
    </xf>
    <xf numFmtId="0" fontId="37" fillId="25" borderId="0" xfId="7" applyFont="1" applyFill="1"/>
    <xf numFmtId="4" fontId="37" fillId="25" borderId="0" xfId="7" applyNumberFormat="1" applyFont="1" applyFill="1" applyAlignment="1">
      <alignment horizontal="right"/>
    </xf>
    <xf numFmtId="43" fontId="37" fillId="0" borderId="0" xfId="10" applyFont="1" applyBorder="1"/>
    <xf numFmtId="4" fontId="26" fillId="0" borderId="0" xfId="7" applyNumberFormat="1" applyFont="1" applyAlignment="1">
      <alignment horizontal="right"/>
    </xf>
    <xf numFmtId="43" fontId="26" fillId="0" borderId="0" xfId="2" applyFont="1" applyAlignment="1">
      <alignment horizontal="right"/>
    </xf>
    <xf numFmtId="4" fontId="64" fillId="0" borderId="3" xfId="7" applyNumberFormat="1" applyFont="1" applyBorder="1" applyAlignment="1">
      <alignment horizontal="right"/>
    </xf>
    <xf numFmtId="43" fontId="26" fillId="0" borderId="3" xfId="7" applyNumberFormat="1" applyFont="1" applyBorder="1" applyAlignment="1">
      <alignment horizontal="right"/>
    </xf>
    <xf numFmtId="43" fontId="37" fillId="0" borderId="0" xfId="10" applyFont="1" applyBorder="1" applyAlignment="1">
      <alignment horizontal="right"/>
    </xf>
    <xf numFmtId="43" fontId="26" fillId="0" borderId="0" xfId="2" applyFont="1" applyFill="1"/>
    <xf numFmtId="0" fontId="37" fillId="0" borderId="0" xfId="7" applyFont="1" applyAlignment="1">
      <alignment horizontal="left" wrapText="1"/>
    </xf>
    <xf numFmtId="43" fontId="26" fillId="0" borderId="0" xfId="10" applyFont="1" applyFill="1" applyBorder="1"/>
    <xf numFmtId="43" fontId="37" fillId="0" borderId="0" xfId="10" applyFont="1" applyFill="1" applyAlignment="1">
      <alignment horizontal="center" wrapText="1"/>
    </xf>
    <xf numFmtId="0" fontId="26" fillId="0" borderId="3" xfId="7" applyFont="1" applyBorder="1"/>
    <xf numFmtId="43" fontId="92" fillId="0" borderId="0" xfId="2" applyFont="1"/>
    <xf numFmtId="0" fontId="94" fillId="0" borderId="1" xfId="143" applyFont="1" applyBorder="1" applyAlignment="1">
      <alignment horizontal="center" wrapText="1"/>
    </xf>
    <xf numFmtId="43" fontId="94" fillId="0" borderId="1" xfId="144" applyFont="1" applyBorder="1" applyAlignment="1">
      <alignment horizontal="right"/>
    </xf>
    <xf numFmtId="0" fontId="62" fillId="0" borderId="0" xfId="143"/>
    <xf numFmtId="0" fontId="40" fillId="0" borderId="1" xfId="7" applyFont="1" applyBorder="1" applyAlignment="1">
      <alignment wrapText="1"/>
    </xf>
    <xf numFmtId="0" fontId="39" fillId="0" borderId="1" xfId="0" applyFont="1" applyBorder="1" applyAlignment="1">
      <alignment horizontal="center"/>
    </xf>
    <xf numFmtId="0" fontId="39" fillId="0" borderId="1" xfId="145" applyFont="1" applyBorder="1" applyAlignment="1">
      <alignment horizontal="center"/>
    </xf>
    <xf numFmtId="43" fontId="39" fillId="0" borderId="1" xfId="2" applyFont="1" applyBorder="1"/>
    <xf numFmtId="43" fontId="18" fillId="0" borderId="0" xfId="2" applyFont="1" applyFill="1" applyBorder="1" applyAlignment="1"/>
    <xf numFmtId="0" fontId="39" fillId="0" borderId="0" xfId="0" applyFont="1" applyAlignment="1">
      <alignment horizontal="center"/>
    </xf>
    <xf numFmtId="43" fontId="41" fillId="0" borderId="0" xfId="2" applyFont="1" applyFill="1" applyBorder="1" applyAlignment="1">
      <alignment horizontal="center"/>
    </xf>
    <xf numFmtId="0" fontId="18" fillId="0" borderId="1" xfId="0" applyFont="1" applyBorder="1" applyAlignment="1">
      <alignment horizontal="left" wrapText="1"/>
    </xf>
    <xf numFmtId="0" fontId="18" fillId="0" borderId="1" xfId="0" applyFont="1" applyBorder="1" applyAlignment="1">
      <alignment wrapText="1"/>
    </xf>
    <xf numFmtId="0" fontId="18" fillId="0" borderId="0" xfId="0" applyFont="1" applyAlignment="1">
      <alignment horizontal="left" wrapText="1"/>
    </xf>
    <xf numFmtId="0" fontId="19" fillId="0" borderId="0" xfId="0" applyFont="1" applyAlignment="1">
      <alignment horizontal="left" wrapText="1"/>
    </xf>
    <xf numFmtId="0" fontId="27" fillId="0" borderId="0" xfId="0" applyFont="1" applyAlignment="1">
      <alignment horizontal="right" wrapText="1"/>
    </xf>
    <xf numFmtId="0" fontId="0" fillId="0" borderId="0" xfId="0" applyAlignment="1">
      <alignment horizontal="left" wrapText="1"/>
    </xf>
    <xf numFmtId="0" fontId="21" fillId="0" borderId="0" xfId="0" applyFont="1" applyAlignment="1">
      <alignment wrapText="1"/>
    </xf>
    <xf numFmtId="0" fontId="63" fillId="0" borderId="0" xfId="0" applyFont="1"/>
    <xf numFmtId="0" fontId="97" fillId="0" borderId="0" xfId="0" applyFont="1" applyAlignment="1">
      <alignment horizontal="center"/>
    </xf>
    <xf numFmtId="4" fontId="95" fillId="0" borderId="0" xfId="0" applyNumberFormat="1" applyFont="1"/>
    <xf numFmtId="0" fontId="19" fillId="0" borderId="0" xfId="0" applyFont="1"/>
    <xf numFmtId="0" fontId="19" fillId="0" borderId="0" xfId="0" applyFont="1" applyAlignment="1">
      <alignment wrapText="1"/>
    </xf>
    <xf numFmtId="4" fontId="18" fillId="0" borderId="0" xfId="0" applyNumberFormat="1" applyFont="1" applyAlignment="1">
      <alignment wrapText="1"/>
    </xf>
    <xf numFmtId="49" fontId="37" fillId="0" borderId="0" xfId="0" applyNumberFormat="1" applyFont="1" applyProtection="1">
      <protection locked="0"/>
    </xf>
    <xf numFmtId="0" fontId="88" fillId="0" borderId="0" xfId="0" applyFont="1"/>
    <xf numFmtId="43" fontId="63" fillId="0" borderId="0" xfId="2" applyFont="1"/>
    <xf numFmtId="43" fontId="88" fillId="0" borderId="0" xfId="2" applyFont="1" applyBorder="1"/>
    <xf numFmtId="43" fontId="21" fillId="0" borderId="0" xfId="2" applyFont="1" applyFill="1" applyBorder="1" applyAlignment="1"/>
    <xf numFmtId="0" fontId="63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49" fontId="35" fillId="0" borderId="0" xfId="0" applyNumberFormat="1" applyFont="1" applyAlignment="1" applyProtection="1">
      <alignment horizontal="left"/>
      <protection locked="0"/>
    </xf>
    <xf numFmtId="43" fontId="41" fillId="0" borderId="0" xfId="4" applyFont="1" applyFill="1" applyAlignment="1">
      <alignment horizontal="left"/>
    </xf>
    <xf numFmtId="17" fontId="41" fillId="0" borderId="0" xfId="0" applyNumberFormat="1" applyFont="1" applyAlignment="1">
      <alignment horizontal="left"/>
    </xf>
    <xf numFmtId="0" fontId="72" fillId="0" borderId="0" xfId="0" applyFont="1" applyAlignment="1">
      <alignment horizontal="left"/>
    </xf>
    <xf numFmtId="0" fontId="98" fillId="0" borderId="1" xfId="0" applyFont="1" applyBorder="1" applyAlignment="1">
      <alignment horizontal="left"/>
    </xf>
    <xf numFmtId="43" fontId="18" fillId="0" borderId="1" xfId="2" applyFont="1" applyBorder="1" applyAlignment="1">
      <alignment wrapText="1"/>
    </xf>
    <xf numFmtId="43" fontId="18" fillId="0" borderId="0" xfId="2" applyFont="1" applyBorder="1" applyAlignment="1">
      <alignment wrapText="1"/>
    </xf>
    <xf numFmtId="43" fontId="63" fillId="0" borderId="0" xfId="2" applyFont="1" applyBorder="1" applyAlignment="1">
      <alignment horizontal="center"/>
    </xf>
    <xf numFmtId="43" fontId="61" fillId="0" borderId="0" xfId="2" applyFont="1" applyAlignment="1" applyProtection="1">
      <alignment horizontal="center"/>
      <protection locked="0"/>
    </xf>
    <xf numFmtId="43" fontId="21" fillId="25" borderId="1" xfId="2" applyFont="1" applyFill="1" applyBorder="1" applyAlignment="1">
      <alignment horizontal="center"/>
    </xf>
    <xf numFmtId="43" fontId="21" fillId="0" borderId="0" xfId="2" applyFont="1" applyFill="1" applyAlignment="1">
      <alignment horizontal="left" wrapText="1"/>
    </xf>
    <xf numFmtId="43" fontId="21" fillId="25" borderId="1" xfId="2" applyFont="1" applyFill="1" applyBorder="1" applyAlignment="1">
      <alignment horizontal="left"/>
    </xf>
    <xf numFmtId="0" fontId="39" fillId="0" borderId="0" xfId="0" applyFont="1"/>
    <xf numFmtId="43" fontId="63" fillId="0" borderId="0" xfId="2" applyFont="1" applyFill="1" applyBorder="1" applyAlignment="1"/>
    <xf numFmtId="43" fontId="61" fillId="0" borderId="0" xfId="2" applyFont="1" applyFill="1" applyAlignment="1" applyProtection="1">
      <alignment horizontal="center"/>
      <protection locked="0"/>
    </xf>
    <xf numFmtId="43" fontId="96" fillId="0" borderId="0" xfId="2" applyFont="1" applyFill="1" applyBorder="1" applyAlignment="1"/>
    <xf numFmtId="43" fontId="26" fillId="0" borderId="3" xfId="2" applyFont="1" applyFill="1" applyBorder="1" applyAlignment="1" applyProtection="1">
      <alignment horizontal="center"/>
      <protection locked="0"/>
    </xf>
    <xf numFmtId="43" fontId="26" fillId="0" borderId="4" xfId="2" applyFont="1" applyFill="1" applyBorder="1" applyAlignment="1" applyProtection="1">
      <alignment horizontal="center"/>
      <protection locked="0"/>
    </xf>
    <xf numFmtId="43" fontId="95" fillId="0" borderId="0" xfId="2" applyFont="1" applyFill="1" applyBorder="1" applyAlignment="1"/>
    <xf numFmtId="43" fontId="18" fillId="0" borderId="1" xfId="2" applyFont="1" applyFill="1" applyBorder="1" applyAlignment="1"/>
    <xf numFmtId="0" fontId="63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104" fillId="0" borderId="1" xfId="0" applyFont="1" applyBorder="1" applyAlignment="1">
      <alignment horizontal="center"/>
    </xf>
    <xf numFmtId="0" fontId="104" fillId="0" borderId="1" xfId="0" applyFont="1" applyBorder="1" applyAlignment="1">
      <alignment horizontal="left"/>
    </xf>
    <xf numFmtId="43" fontId="21" fillId="0" borderId="1" xfId="2" applyFont="1" applyFill="1" applyBorder="1"/>
    <xf numFmtId="43" fontId="21" fillId="0" borderId="1" xfId="2" applyFont="1" applyFill="1" applyBorder="1" applyAlignment="1">
      <alignment horizontal="left"/>
    </xf>
    <xf numFmtId="0" fontId="65" fillId="0" borderId="0" xfId="145" applyFont="1" applyAlignment="1">
      <alignment horizontal="left"/>
    </xf>
    <xf numFmtId="0" fontId="65" fillId="0" borderId="0" xfId="145" applyFont="1" applyAlignment="1">
      <alignment horizontal="left" wrapText="1"/>
    </xf>
    <xf numFmtId="0" fontId="65" fillId="0" borderId="0" xfId="0" applyFont="1" applyAlignment="1">
      <alignment horizontal="left" wrapText="1"/>
    </xf>
    <xf numFmtId="17" fontId="21" fillId="0" borderId="0" xfId="145" applyNumberFormat="1" applyFont="1" applyAlignment="1">
      <alignment horizontal="center"/>
    </xf>
    <xf numFmtId="49" fontId="26" fillId="0" borderId="0" xfId="0" applyNumberFormat="1" applyFont="1" applyAlignment="1" applyProtection="1">
      <alignment horizontal="left"/>
      <protection locked="0"/>
    </xf>
    <xf numFmtId="4" fontId="21" fillId="0" borderId="0" xfId="0" applyNumberFormat="1" applyFont="1" applyAlignment="1">
      <alignment wrapText="1"/>
    </xf>
    <xf numFmtId="0" fontId="41" fillId="25" borderId="1" xfId="131" applyFont="1" applyFill="1" applyBorder="1" applyAlignment="1">
      <alignment wrapText="1"/>
    </xf>
    <xf numFmtId="0" fontId="21" fillId="0" borderId="1" xfId="131" applyFont="1" applyBorder="1" applyAlignment="1">
      <alignment horizontal="center" wrapText="1"/>
    </xf>
    <xf numFmtId="43" fontId="79" fillId="0" borderId="0" xfId="2" applyFont="1" applyFill="1" applyBorder="1" applyAlignment="1">
      <alignment horizontal="center"/>
    </xf>
    <xf numFmtId="43" fontId="37" fillId="0" borderId="0" xfId="2" applyFont="1" applyAlignment="1" applyProtection="1">
      <protection locked="0"/>
    </xf>
    <xf numFmtId="43" fontId="107" fillId="0" borderId="0" xfId="2" applyFont="1" applyFill="1" applyBorder="1" applyAlignment="1">
      <alignment horizontal="center"/>
    </xf>
    <xf numFmtId="0" fontId="66" fillId="25" borderId="6" xfId="145" applyFont="1" applyFill="1" applyBorder="1"/>
    <xf numFmtId="0" fontId="41" fillId="25" borderId="6" xfId="145" applyFont="1" applyFill="1" applyBorder="1" applyAlignment="1">
      <alignment horizontal="left"/>
    </xf>
    <xf numFmtId="43" fontId="66" fillId="25" borderId="6" xfId="2" applyFont="1" applyFill="1" applyBorder="1" applyAlignment="1"/>
    <xf numFmtId="43" fontId="66" fillId="25" borderId="6" xfId="2" applyFont="1" applyFill="1" applyBorder="1" applyAlignment="1">
      <alignment horizontal="center"/>
    </xf>
    <xf numFmtId="0" fontId="41" fillId="0" borderId="42" xfId="131" applyFont="1" applyBorder="1" applyAlignment="1">
      <alignment wrapText="1"/>
    </xf>
    <xf numFmtId="43" fontId="22" fillId="25" borderId="5" xfId="2" applyFont="1" applyFill="1" applyBorder="1" applyAlignment="1">
      <alignment horizontal="center"/>
    </xf>
    <xf numFmtId="43" fontId="22" fillId="25" borderId="41" xfId="2" applyFont="1" applyFill="1" applyBorder="1"/>
    <xf numFmtId="43" fontId="34" fillId="25" borderId="0" xfId="2" applyFont="1" applyFill="1" applyAlignment="1">
      <alignment horizontal="right"/>
    </xf>
    <xf numFmtId="0" fontId="25" fillId="0" borderId="0" xfId="7" applyFont="1"/>
    <xf numFmtId="0" fontId="70" fillId="0" borderId="0" xfId="7" applyFont="1"/>
    <xf numFmtId="0" fontId="34" fillId="25" borderId="0" xfId="7" applyFont="1" applyFill="1"/>
    <xf numFmtId="43" fontId="25" fillId="0" borderId="0" xfId="7" applyNumberFormat="1" applyFont="1"/>
    <xf numFmtId="0" fontId="34" fillId="0" borderId="0" xfId="7" applyFont="1"/>
    <xf numFmtId="0" fontId="71" fillId="0" borderId="0" xfId="7" applyFont="1" applyAlignment="1">
      <alignment horizontal="left"/>
    </xf>
    <xf numFmtId="0" fontId="71" fillId="0" borderId="0" xfId="7" applyFont="1"/>
    <xf numFmtId="43" fontId="87" fillId="0" borderId="0" xfId="2" applyFont="1" applyAlignment="1"/>
    <xf numFmtId="0" fontId="71" fillId="25" borderId="0" xfId="7" applyFont="1" applyFill="1" applyAlignment="1">
      <alignment horizontal="left"/>
    </xf>
    <xf numFmtId="0" fontId="71" fillId="25" borderId="0" xfId="7" applyFont="1" applyFill="1"/>
    <xf numFmtId="0" fontId="36" fillId="0" borderId="0" xfId="7" applyFont="1"/>
    <xf numFmtId="0" fontId="68" fillId="0" borderId="0" xfId="7" applyFont="1" applyAlignment="1">
      <alignment wrapText="1"/>
    </xf>
    <xf numFmtId="0" fontId="73" fillId="0" borderId="0" xfId="7" applyFont="1"/>
    <xf numFmtId="43" fontId="19" fillId="0" borderId="3" xfId="2" applyFont="1" applyFill="1" applyBorder="1" applyAlignment="1">
      <alignment horizontal="right"/>
    </xf>
    <xf numFmtId="0" fontId="74" fillId="0" borderId="0" xfId="7" applyFont="1" applyAlignment="1">
      <alignment wrapText="1"/>
    </xf>
    <xf numFmtId="0" fontId="38" fillId="0" borderId="0" xfId="7" applyFont="1"/>
    <xf numFmtId="0" fontId="69" fillId="0" borderId="0" xfId="7" applyFont="1"/>
    <xf numFmtId="0" fontId="82" fillId="0" borderId="0" xfId="7" applyFont="1"/>
    <xf numFmtId="0" fontId="68" fillId="0" borderId="0" xfId="7" applyFont="1"/>
    <xf numFmtId="0" fontId="36" fillId="0" borderId="0" xfId="7" applyFont="1" applyAlignment="1">
      <alignment wrapText="1"/>
    </xf>
    <xf numFmtId="0" fontId="75" fillId="0" borderId="0" xfId="7" applyFont="1"/>
    <xf numFmtId="0" fontId="88" fillId="0" borderId="0" xfId="7" applyFont="1"/>
    <xf numFmtId="0" fontId="36" fillId="25" borderId="0" xfId="7" applyFont="1" applyFill="1"/>
    <xf numFmtId="0" fontId="83" fillId="0" borderId="0" xfId="7" applyFont="1"/>
    <xf numFmtId="0" fontId="38" fillId="0" borderId="0" xfId="7" applyFont="1" applyAlignment="1">
      <alignment wrapText="1"/>
    </xf>
    <xf numFmtId="43" fontId="25" fillId="0" borderId="0" xfId="2" applyFont="1" applyAlignment="1"/>
    <xf numFmtId="43" fontId="19" fillId="0" borderId="0" xfId="2" applyFont="1" applyFill="1" applyBorder="1" applyAlignment="1">
      <alignment horizontal="right"/>
    </xf>
    <xf numFmtId="0" fontId="71" fillId="0" borderId="0" xfId="7" applyFont="1" applyAlignment="1">
      <alignment horizontal="left" wrapText="1"/>
    </xf>
    <xf numFmtId="0" fontId="75" fillId="0" borderId="0" xfId="7" applyFont="1" applyAlignment="1">
      <alignment wrapText="1"/>
    </xf>
    <xf numFmtId="43" fontId="69" fillId="0" borderId="35" xfId="2" applyFont="1" applyFill="1" applyBorder="1" applyAlignment="1">
      <alignment horizontal="right"/>
    </xf>
    <xf numFmtId="43" fontId="77" fillId="0" borderId="0" xfId="2" applyFont="1" applyAlignment="1"/>
    <xf numFmtId="0" fontId="64" fillId="25" borderId="0" xfId="7" applyFont="1" applyFill="1"/>
    <xf numFmtId="43" fontId="25" fillId="0" borderId="0" xfId="2" applyFont="1" applyFill="1" applyAlignment="1"/>
    <xf numFmtId="43" fontId="25" fillId="0" borderId="0" xfId="10" applyFont="1" applyFill="1" applyBorder="1" applyAlignment="1"/>
    <xf numFmtId="43" fontId="34" fillId="0" borderId="0" xfId="2" applyFont="1" applyFill="1" applyBorder="1" applyAlignment="1">
      <alignment horizontal="right"/>
    </xf>
    <xf numFmtId="43" fontId="39" fillId="0" borderId="0" xfId="2" applyFont="1" applyFill="1" applyBorder="1" applyAlignment="1"/>
    <xf numFmtId="0" fontId="71" fillId="25" borderId="0" xfId="7" applyFont="1" applyFill="1" applyAlignment="1">
      <alignment wrapText="1"/>
    </xf>
    <xf numFmtId="43" fontId="38" fillId="25" borderId="0" xfId="2" applyFont="1" applyFill="1" applyBorder="1" applyAlignment="1">
      <alignment horizontal="right"/>
    </xf>
    <xf numFmtId="0" fontId="38" fillId="25" borderId="0" xfId="7" applyFont="1" applyFill="1"/>
    <xf numFmtId="43" fontId="109" fillId="0" borderId="0" xfId="2" applyFont="1" applyFill="1" applyAlignment="1"/>
    <xf numFmtId="0" fontId="34" fillId="25" borderId="0" xfId="7" applyFont="1" applyFill="1" applyAlignment="1">
      <alignment horizontal="right"/>
    </xf>
    <xf numFmtId="0" fontId="69" fillId="25" borderId="0" xfId="7" applyFont="1" applyFill="1"/>
    <xf numFmtId="0" fontId="35" fillId="0" borderId="0" xfId="7" applyFont="1" applyAlignment="1">
      <alignment horizontal="center"/>
    </xf>
    <xf numFmtId="43" fontId="26" fillId="0" borderId="0" xfId="4" applyFont="1" applyFill="1" applyAlignment="1">
      <alignment horizontal="center"/>
    </xf>
    <xf numFmtId="0" fontId="110" fillId="0" borderId="0" xfId="7" applyFont="1"/>
    <xf numFmtId="0" fontId="27" fillId="0" borderId="0" xfId="7" applyFont="1" applyAlignment="1">
      <alignment horizontal="center"/>
    </xf>
    <xf numFmtId="43" fontId="27" fillId="0" borderId="0" xfId="4" applyFont="1" applyFill="1" applyAlignment="1">
      <alignment horizontal="center"/>
    </xf>
    <xf numFmtId="0" fontId="27" fillId="0" borderId="0" xfId="7" applyFont="1"/>
    <xf numFmtId="0" fontId="61" fillId="0" borderId="0" xfId="7" applyFont="1"/>
    <xf numFmtId="43" fontId="23" fillId="0" borderId="0" xfId="2" applyFont="1" applyFill="1" applyBorder="1" applyAlignment="1"/>
    <xf numFmtId="0" fontId="23" fillId="0" borderId="0" xfId="7" applyFont="1" applyAlignment="1">
      <alignment horizontal="center"/>
    </xf>
    <xf numFmtId="0" fontId="40" fillId="25" borderId="2" xfId="7" applyFont="1" applyFill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23" fillId="0" borderId="0" xfId="0" applyFont="1" applyAlignment="1">
      <alignment horizontal="left"/>
    </xf>
    <xf numFmtId="0" fontId="23" fillId="0" borderId="1" xfId="0" applyFont="1" applyBorder="1"/>
    <xf numFmtId="0" fontId="111" fillId="0" borderId="0" xfId="2" applyNumberFormat="1" applyFont="1" applyFill="1" applyBorder="1" applyAlignment="1"/>
    <xf numFmtId="43" fontId="111" fillId="0" borderId="0" xfId="2" applyFont="1" applyFill="1" applyBorder="1" applyAlignment="1"/>
    <xf numFmtId="0" fontId="112" fillId="0" borderId="0" xfId="7" applyFont="1" applyAlignment="1">
      <alignment horizontal="center"/>
    </xf>
    <xf numFmtId="0" fontId="21" fillId="0" borderId="0" xfId="7" applyFont="1" applyAlignment="1">
      <alignment horizontal="center"/>
    </xf>
    <xf numFmtId="43" fontId="37" fillId="0" borderId="0" xfId="2" applyFont="1" applyBorder="1" applyAlignment="1" applyProtection="1">
      <alignment horizontal="center"/>
      <protection locked="0"/>
    </xf>
    <xf numFmtId="43" fontId="26" fillId="0" borderId="0" xfId="2" applyFont="1" applyBorder="1" applyAlignment="1">
      <alignment horizontal="center"/>
    </xf>
    <xf numFmtId="43" fontId="23" fillId="0" borderId="0" xfId="2" applyFont="1" applyBorder="1"/>
    <xf numFmtId="0" fontId="108" fillId="0" borderId="0" xfId="0" applyFont="1"/>
    <xf numFmtId="43" fontId="26" fillId="2" borderId="0" xfId="7" applyNumberFormat="1" applyFont="1" applyFill="1"/>
    <xf numFmtId="43" fontId="26" fillId="0" borderId="0" xfId="2" applyFont="1" applyBorder="1"/>
    <xf numFmtId="43" fontId="41" fillId="0" borderId="1" xfId="2" applyFont="1" applyFill="1" applyBorder="1" applyAlignment="1">
      <alignment horizontal="right"/>
    </xf>
    <xf numFmtId="0" fontId="37" fillId="26" borderId="2" xfId="0" applyFont="1" applyFill="1" applyBorder="1" applyAlignment="1">
      <alignment horizontal="center"/>
    </xf>
    <xf numFmtId="0" fontId="37" fillId="25" borderId="2" xfId="0" applyFont="1" applyFill="1" applyBorder="1" applyAlignment="1">
      <alignment horizontal="center" wrapText="1"/>
    </xf>
    <xf numFmtId="0" fontId="37" fillId="25" borderId="2" xfId="0" applyFont="1" applyFill="1" applyBorder="1" applyAlignment="1">
      <alignment wrapText="1"/>
    </xf>
    <xf numFmtId="43" fontId="37" fillId="25" borderId="1" xfId="2" applyFont="1" applyFill="1" applyBorder="1" applyAlignment="1">
      <alignment wrapText="1"/>
    </xf>
    <xf numFmtId="0" fontId="26" fillId="0" borderId="0" xfId="0" applyFont="1" applyAlignment="1">
      <alignment horizontal="center"/>
    </xf>
    <xf numFmtId="43" fontId="26" fillId="0" borderId="0" xfId="4" applyFont="1" applyFill="1" applyAlignment="1"/>
    <xf numFmtId="43" fontId="26" fillId="0" borderId="0" xfId="2" applyFont="1" applyFill="1" applyAlignment="1"/>
    <xf numFmtId="43" fontId="37" fillId="0" borderId="0" xfId="2" applyFont="1" applyFill="1" applyAlignment="1"/>
    <xf numFmtId="0" fontId="37" fillId="0" borderId="0" xfId="0" applyFont="1" applyAlignment="1">
      <alignment horizontal="center"/>
    </xf>
    <xf numFmtId="43" fontId="92" fillId="0" borderId="0" xfId="2" applyFont="1" applyFill="1" applyAlignment="1"/>
    <xf numFmtId="43" fontId="92" fillId="0" borderId="0" xfId="2" applyFont="1" applyFill="1" applyAlignment="1">
      <alignment horizontal="center"/>
    </xf>
    <xf numFmtId="0" fontId="41" fillId="0" borderId="0" xfId="7" applyFont="1"/>
    <xf numFmtId="43" fontId="113" fillId="0" borderId="0" xfId="2" applyFont="1" applyAlignment="1">
      <alignment horizontal="left"/>
    </xf>
    <xf numFmtId="49" fontId="114" fillId="0" borderId="1" xfId="0" applyNumberFormat="1" applyFont="1" applyBorder="1" applyAlignment="1">
      <alignment horizontal="center"/>
    </xf>
    <xf numFmtId="49" fontId="114" fillId="0" borderId="1" xfId="0" applyNumberFormat="1" applyFont="1" applyBorder="1" applyAlignment="1">
      <alignment horizontal="left"/>
    </xf>
    <xf numFmtId="43" fontId="41" fillId="0" borderId="1" xfId="2" applyFont="1" applyFill="1" applyBorder="1" applyAlignment="1">
      <alignment horizontal="center" wrapText="1"/>
    </xf>
    <xf numFmtId="43" fontId="41" fillId="0" borderId="1" xfId="2" applyFont="1" applyFill="1" applyBorder="1" applyAlignment="1">
      <alignment wrapText="1"/>
    </xf>
    <xf numFmtId="43" fontId="41" fillId="0" borderId="0" xfId="0" applyNumberFormat="1" applyFont="1" applyAlignment="1">
      <alignment horizontal="left"/>
    </xf>
    <xf numFmtId="0" fontId="99" fillId="25" borderId="1" xfId="0" applyFont="1" applyFill="1" applyBorder="1" applyAlignment="1">
      <alignment horizontal="center"/>
    </xf>
    <xf numFmtId="49" fontId="114" fillId="25" borderId="1" xfId="0" applyNumberFormat="1" applyFont="1" applyFill="1" applyBorder="1" applyAlignment="1">
      <alignment horizontal="left" wrapText="1"/>
    </xf>
    <xf numFmtId="43" fontId="41" fillId="25" borderId="1" xfId="2" applyFont="1" applyFill="1" applyBorder="1" applyAlignment="1"/>
    <xf numFmtId="43" fontId="41" fillId="0" borderId="0" xfId="2" applyFont="1" applyFill="1" applyBorder="1" applyAlignment="1"/>
    <xf numFmtId="0" fontId="99" fillId="0" borderId="0" xfId="0" applyFont="1" applyAlignment="1">
      <alignment horizontal="center"/>
    </xf>
    <xf numFmtId="49" fontId="114" fillId="0" borderId="0" xfId="0" applyNumberFormat="1" applyFont="1" applyAlignment="1">
      <alignment horizontal="left"/>
    </xf>
    <xf numFmtId="49" fontId="114" fillId="0" borderId="8" xfId="0" applyNumberFormat="1" applyFont="1" applyBorder="1" applyAlignment="1">
      <alignment horizontal="center"/>
    </xf>
    <xf numFmtId="0" fontId="66" fillId="0" borderId="8" xfId="0" applyFont="1" applyBorder="1"/>
    <xf numFmtId="43" fontId="66" fillId="0" borderId="1" xfId="2" applyFont="1" applyFill="1" applyBorder="1" applyAlignment="1"/>
    <xf numFmtId="43" fontId="41" fillId="0" borderId="1" xfId="2" applyFont="1" applyFill="1" applyBorder="1" applyAlignment="1"/>
    <xf numFmtId="49" fontId="115" fillId="0" borderId="1" xfId="0" applyNumberFormat="1" applyFont="1" applyBorder="1" applyAlignment="1">
      <alignment horizontal="center"/>
    </xf>
    <xf numFmtId="49" fontId="115" fillId="0" borderId="1" xfId="0" applyNumberFormat="1" applyFont="1" applyBorder="1" applyAlignment="1">
      <alignment horizontal="left"/>
    </xf>
    <xf numFmtId="43" fontId="21" fillId="0" borderId="1" xfId="2" applyFont="1" applyFill="1" applyBorder="1" applyAlignment="1"/>
    <xf numFmtId="49" fontId="115" fillId="0" borderId="1" xfId="0" applyNumberFormat="1" applyFont="1" applyBorder="1" applyAlignment="1">
      <alignment wrapText="1"/>
    </xf>
    <xf numFmtId="0" fontId="21" fillId="0" borderId="1" xfId="0" applyFont="1" applyBorder="1" applyAlignment="1">
      <alignment horizontal="center" wrapText="1"/>
    </xf>
    <xf numFmtId="0" fontId="88" fillId="0" borderId="1" xfId="0" applyFont="1" applyBorder="1" applyAlignment="1">
      <alignment wrapText="1"/>
    </xf>
    <xf numFmtId="43" fontId="66" fillId="0" borderId="32" xfId="2" applyFont="1" applyFill="1" applyBorder="1" applyAlignment="1"/>
    <xf numFmtId="43" fontId="41" fillId="0" borderId="32" xfId="2" applyFont="1" applyFill="1" applyBorder="1" applyAlignment="1"/>
    <xf numFmtId="43" fontId="88" fillId="0" borderId="1" xfId="2" applyFont="1" applyFill="1" applyBorder="1" applyAlignment="1"/>
    <xf numFmtId="0" fontId="99" fillId="0" borderId="1" xfId="0" applyFont="1" applyBorder="1" applyAlignment="1">
      <alignment wrapText="1"/>
    </xf>
    <xf numFmtId="0" fontId="116" fillId="0" borderId="1" xfId="0" applyFont="1" applyBorder="1" applyAlignment="1">
      <alignment horizontal="center" wrapText="1"/>
    </xf>
    <xf numFmtId="0" fontId="21" fillId="0" borderId="1" xfId="0" applyFont="1" applyBorder="1" applyAlignment="1">
      <alignment horizontal="left"/>
    </xf>
    <xf numFmtId="43" fontId="21" fillId="0" borderId="2" xfId="2" applyFont="1" applyFill="1" applyBorder="1" applyAlignment="1"/>
    <xf numFmtId="43" fontId="41" fillId="0" borderId="2" xfId="2" applyFont="1" applyFill="1" applyBorder="1" applyAlignment="1"/>
    <xf numFmtId="43" fontId="99" fillId="0" borderId="31" xfId="2" applyFont="1" applyFill="1" applyBorder="1" applyAlignment="1"/>
    <xf numFmtId="0" fontId="41" fillId="0" borderId="0" xfId="0" applyFont="1"/>
    <xf numFmtId="0" fontId="41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1" xfId="0" applyFont="1" applyBorder="1" applyAlignment="1">
      <alignment wrapText="1"/>
    </xf>
    <xf numFmtId="43" fontId="41" fillId="0" borderId="0" xfId="7" applyNumberFormat="1" applyFont="1"/>
    <xf numFmtId="0" fontId="99" fillId="0" borderId="1" xfId="0" applyFont="1" applyBorder="1" applyAlignment="1">
      <alignment horizontal="center"/>
    </xf>
    <xf numFmtId="43" fontId="117" fillId="0" borderId="0" xfId="0" applyNumberFormat="1" applyFont="1"/>
    <xf numFmtId="49" fontId="114" fillId="25" borderId="1" xfId="0" applyNumberFormat="1" applyFont="1" applyFill="1" applyBorder="1" applyAlignment="1">
      <alignment horizontal="left"/>
    </xf>
    <xf numFmtId="43" fontId="41" fillId="25" borderId="32" xfId="2" applyFont="1" applyFill="1" applyBorder="1" applyAlignment="1"/>
    <xf numFmtId="43" fontId="113" fillId="0" borderId="0" xfId="2" applyFont="1" applyAlignment="1"/>
    <xf numFmtId="43" fontId="21" fillId="0" borderId="0" xfId="0" applyNumberFormat="1" applyFont="1"/>
    <xf numFmtId="43" fontId="41" fillId="0" borderId="31" xfId="2" applyFont="1" applyFill="1" applyBorder="1" applyAlignment="1"/>
    <xf numFmtId="43" fontId="41" fillId="0" borderId="8" xfId="2" applyFont="1" applyFill="1" applyBorder="1" applyAlignment="1"/>
    <xf numFmtId="0" fontId="41" fillId="0" borderId="1" xfId="2" applyNumberFormat="1" applyFont="1" applyFill="1" applyBorder="1" applyAlignment="1">
      <alignment horizontal="center"/>
    </xf>
    <xf numFmtId="43" fontId="21" fillId="0" borderId="8" xfId="2" applyFont="1" applyFill="1" applyBorder="1" applyAlignment="1"/>
    <xf numFmtId="43" fontId="21" fillId="0" borderId="31" xfId="2" applyFont="1" applyFill="1" applyBorder="1" applyAlignment="1"/>
    <xf numFmtId="0" fontId="21" fillId="0" borderId="1" xfId="0" applyFont="1" applyBorder="1"/>
    <xf numFmtId="43" fontId="41" fillId="0" borderId="32" xfId="0" applyNumberFormat="1" applyFont="1" applyBorder="1"/>
    <xf numFmtId="0" fontId="114" fillId="0" borderId="1" xfId="0" applyFont="1" applyBorder="1" applyAlignment="1">
      <alignment horizontal="left"/>
    </xf>
    <xf numFmtId="43" fontId="41" fillId="0" borderId="34" xfId="2" applyFont="1" applyFill="1" applyBorder="1" applyAlignment="1"/>
    <xf numFmtId="43" fontId="88" fillId="0" borderId="8" xfId="2" applyFont="1" applyFill="1" applyBorder="1" applyAlignment="1">
      <alignment horizontal="right"/>
    </xf>
    <xf numFmtId="0" fontId="41" fillId="25" borderId="1" xfId="2" applyNumberFormat="1" applyFont="1" applyFill="1" applyBorder="1" applyAlignment="1">
      <alignment horizontal="center"/>
    </xf>
    <xf numFmtId="0" fontId="99" fillId="25" borderId="1" xfId="0" applyFont="1" applyFill="1" applyBorder="1"/>
    <xf numFmtId="0" fontId="21" fillId="0" borderId="1" xfId="2" applyNumberFormat="1" applyFont="1" applyFill="1" applyBorder="1" applyAlignment="1">
      <alignment horizontal="center"/>
    </xf>
    <xf numFmtId="0" fontId="99" fillId="0" borderId="1" xfId="0" applyFont="1" applyBorder="1"/>
    <xf numFmtId="43" fontId="21" fillId="0" borderId="32" xfId="2" applyFont="1" applyFill="1" applyBorder="1" applyAlignment="1"/>
    <xf numFmtId="0" fontId="88" fillId="0" borderId="1" xfId="0" applyFont="1" applyBorder="1" applyAlignment="1">
      <alignment horizontal="left" wrapText="1"/>
    </xf>
    <xf numFmtId="49" fontId="115" fillId="0" borderId="1" xfId="0" applyNumberFormat="1" applyFont="1" applyBorder="1" applyAlignment="1">
      <alignment horizontal="left" wrapText="1"/>
    </xf>
    <xf numFmtId="43" fontId="41" fillId="0" borderId="9" xfId="2" applyFont="1" applyFill="1" applyBorder="1" applyAlignment="1"/>
    <xf numFmtId="43" fontId="21" fillId="0" borderId="1" xfId="2" applyFont="1" applyFill="1" applyBorder="1" applyAlignment="1">
      <alignment horizontal="center"/>
    </xf>
    <xf numFmtId="49" fontId="114" fillId="25" borderId="1" xfId="0" applyNumberFormat="1" applyFont="1" applyFill="1" applyBorder="1" applyAlignment="1">
      <alignment horizontal="center"/>
    </xf>
    <xf numFmtId="43" fontId="41" fillId="25" borderId="32" xfId="2" applyFont="1" applyFill="1" applyBorder="1" applyAlignment="1">
      <alignment horizontal="right"/>
    </xf>
    <xf numFmtId="49" fontId="114" fillId="0" borderId="1" xfId="0" applyNumberFormat="1" applyFont="1" applyBorder="1" applyAlignment="1">
      <alignment horizontal="left" wrapText="1"/>
    </xf>
    <xf numFmtId="43" fontId="41" fillId="0" borderId="9" xfId="2" applyFont="1" applyFill="1" applyBorder="1" applyAlignment="1">
      <alignment horizontal="left"/>
    </xf>
    <xf numFmtId="49" fontId="114" fillId="0" borderId="1" xfId="0" applyNumberFormat="1" applyFont="1" applyBorder="1" applyAlignment="1">
      <alignment wrapText="1"/>
    </xf>
    <xf numFmtId="43" fontId="41" fillId="0" borderId="1" xfId="2" applyFont="1" applyFill="1" applyBorder="1" applyAlignment="1">
      <alignment horizontal="left"/>
    </xf>
    <xf numFmtId="43" fontId="99" fillId="0" borderId="1" xfId="2" applyFont="1" applyFill="1" applyBorder="1" applyAlignment="1"/>
    <xf numFmtId="0" fontId="66" fillId="0" borderId="1" xfId="0" applyFont="1" applyBorder="1" applyAlignment="1">
      <alignment horizontal="center"/>
    </xf>
    <xf numFmtId="0" fontId="65" fillId="0" borderId="1" xfId="0" applyFont="1" applyBorder="1" applyAlignment="1">
      <alignment horizontal="center"/>
    </xf>
    <xf numFmtId="0" fontId="65" fillId="0" borderId="1" xfId="0" applyFont="1" applyBorder="1" applyAlignment="1">
      <alignment horizontal="left" wrapText="1"/>
    </xf>
    <xf numFmtId="43" fontId="41" fillId="0" borderId="32" xfId="2" applyFont="1" applyFill="1" applyBorder="1" applyAlignment="1">
      <alignment horizontal="left"/>
    </xf>
    <xf numFmtId="43" fontId="99" fillId="0" borderId="32" xfId="2" applyFont="1" applyFill="1" applyBorder="1" applyAlignment="1"/>
    <xf numFmtId="49" fontId="114" fillId="25" borderId="1" xfId="0" applyNumberFormat="1" applyFont="1" applyFill="1" applyBorder="1" applyAlignment="1">
      <alignment wrapText="1"/>
    </xf>
    <xf numFmtId="43" fontId="41" fillId="25" borderId="32" xfId="2" applyFont="1" applyFill="1" applyBorder="1" applyAlignment="1">
      <alignment horizontal="left"/>
    </xf>
    <xf numFmtId="43" fontId="21" fillId="25" borderId="32" xfId="2" applyFont="1" applyFill="1" applyBorder="1" applyAlignment="1"/>
    <xf numFmtId="43" fontId="41" fillId="0" borderId="40" xfId="2" applyFont="1" applyFill="1" applyBorder="1" applyAlignment="1"/>
    <xf numFmtId="43" fontId="21" fillId="0" borderId="34" xfId="2" applyFont="1" applyFill="1" applyBorder="1" applyAlignment="1"/>
    <xf numFmtId="49" fontId="115" fillId="0" borderId="1" xfId="143" applyNumberFormat="1" applyFont="1" applyBorder="1" applyAlignment="1">
      <alignment horizontal="left" wrapText="1"/>
    </xf>
    <xf numFmtId="49" fontId="114" fillId="0" borderId="32" xfId="0" applyNumberFormat="1" applyFont="1" applyBorder="1" applyAlignment="1">
      <alignment horizontal="center"/>
    </xf>
    <xf numFmtId="0" fontId="99" fillId="0" borderId="32" xfId="0" applyFont="1" applyBorder="1" applyAlignment="1">
      <alignment wrapText="1"/>
    </xf>
    <xf numFmtId="49" fontId="115" fillId="0" borderId="8" xfId="0" applyNumberFormat="1" applyFont="1" applyBorder="1" applyAlignment="1">
      <alignment horizontal="center"/>
    </xf>
    <xf numFmtId="0" fontId="88" fillId="0" borderId="8" xfId="0" applyFont="1" applyBorder="1" applyAlignment="1">
      <alignment wrapText="1"/>
    </xf>
    <xf numFmtId="0" fontId="88" fillId="0" borderId="1" xfId="0" applyFont="1" applyBorder="1"/>
    <xf numFmtId="0" fontId="41" fillId="25" borderId="1" xfId="0" applyFont="1" applyFill="1" applyBorder="1" applyAlignment="1">
      <alignment wrapText="1"/>
    </xf>
    <xf numFmtId="0" fontId="41" fillId="25" borderId="1" xfId="0" applyFont="1" applyFill="1" applyBorder="1" applyAlignment="1">
      <alignment horizontal="center"/>
    </xf>
    <xf numFmtId="0" fontId="41" fillId="25" borderId="1" xfId="0" applyFont="1" applyFill="1" applyBorder="1"/>
    <xf numFmtId="43" fontId="113" fillId="0" borderId="0" xfId="2" applyFont="1" applyFill="1" applyAlignment="1"/>
    <xf numFmtId="0" fontId="41" fillId="0" borderId="1" xfId="0" applyFont="1" applyBorder="1"/>
    <xf numFmtId="49" fontId="115" fillId="25" borderId="1" xfId="0" applyNumberFormat="1" applyFont="1" applyFill="1" applyBorder="1" applyAlignment="1">
      <alignment horizontal="center"/>
    </xf>
    <xf numFmtId="43" fontId="41" fillId="25" borderId="7" xfId="2" applyFont="1" applyFill="1" applyBorder="1" applyAlignment="1"/>
    <xf numFmtId="43" fontId="41" fillId="0" borderId="0" xfId="2" applyFont="1" applyFill="1" applyAlignment="1"/>
    <xf numFmtId="49" fontId="115" fillId="0" borderId="0" xfId="0" applyNumberFormat="1" applyFont="1" applyAlignment="1">
      <alignment horizontal="center"/>
    </xf>
    <xf numFmtId="0" fontId="41" fillId="0" borderId="0" xfId="0" applyFont="1" applyAlignment="1">
      <alignment wrapText="1"/>
    </xf>
    <xf numFmtId="43" fontId="26" fillId="0" borderId="0" xfId="10" applyFont="1" applyFill="1" applyBorder="1" applyAlignment="1"/>
    <xf numFmtId="49" fontId="41" fillId="0" borderId="0" xfId="0" applyNumberFormat="1" applyFont="1" applyProtection="1">
      <protection locked="0"/>
    </xf>
    <xf numFmtId="0" fontId="26" fillId="0" borderId="3" xfId="0" applyFont="1" applyBorder="1"/>
    <xf numFmtId="43" fontId="26" fillId="0" borderId="0" xfId="2" applyFont="1" applyFill="1" applyBorder="1" applyAlignment="1"/>
    <xf numFmtId="43" fontId="37" fillId="0" borderId="0" xfId="2" applyFont="1" applyFill="1" applyBorder="1" applyAlignment="1"/>
    <xf numFmtId="43" fontId="26" fillId="0" borderId="0" xfId="2" applyFont="1" applyBorder="1" applyAlignment="1"/>
    <xf numFmtId="43" fontId="26" fillId="0" borderId="0" xfId="0" applyNumberFormat="1" applyFont="1"/>
    <xf numFmtId="0" fontId="93" fillId="0" borderId="0" xfId="143" applyFont="1" applyAlignment="1">
      <alignment horizontal="center"/>
    </xf>
    <xf numFmtId="0" fontId="93" fillId="0" borderId="0" xfId="143" applyFont="1" applyAlignment="1">
      <alignment horizontal="right"/>
    </xf>
    <xf numFmtId="49" fontId="119" fillId="27" borderId="1" xfId="143" applyNumberFormat="1" applyFont="1" applyFill="1" applyBorder="1" applyAlignment="1">
      <alignment horizontal="right"/>
    </xf>
    <xf numFmtId="49" fontId="119" fillId="27" borderId="1" xfId="143" applyNumberFormat="1" applyFont="1" applyFill="1" applyBorder="1" applyAlignment="1">
      <alignment horizontal="left"/>
    </xf>
    <xf numFmtId="49" fontId="86" fillId="0" borderId="1" xfId="143" applyNumberFormat="1" applyFont="1" applyBorder="1" applyAlignment="1">
      <alignment horizontal="right"/>
    </xf>
    <xf numFmtId="49" fontId="86" fillId="0" borderId="1" xfId="143" applyNumberFormat="1" applyFont="1" applyBorder="1" applyAlignment="1">
      <alignment horizontal="left" wrapText="1"/>
    </xf>
    <xf numFmtId="43" fontId="86" fillId="0" borderId="1" xfId="144" applyFont="1" applyBorder="1" applyAlignment="1">
      <alignment horizontal="right"/>
    </xf>
    <xf numFmtId="0" fontId="62" fillId="0" borderId="1" xfId="143" applyBorder="1" applyAlignment="1">
      <alignment horizontal="right"/>
    </xf>
    <xf numFmtId="43" fontId="62" fillId="0" borderId="0" xfId="143" applyNumberFormat="1"/>
    <xf numFmtId="169" fontId="39" fillId="0" borderId="1" xfId="2" applyNumberFormat="1" applyFont="1" applyFill="1" applyBorder="1" applyAlignment="1">
      <alignment wrapText="1"/>
    </xf>
    <xf numFmtId="43" fontId="21" fillId="25" borderId="1" xfId="2" applyFont="1" applyFill="1" applyBorder="1" applyAlignment="1">
      <alignment horizontal="center" wrapText="1"/>
    </xf>
    <xf numFmtId="0" fontId="66" fillId="0" borderId="0" xfId="145" applyFont="1"/>
    <xf numFmtId="0" fontId="41" fillId="0" borderId="0" xfId="145" applyFont="1" applyAlignment="1">
      <alignment horizontal="left"/>
    </xf>
    <xf numFmtId="43" fontId="66" fillId="0" borderId="0" xfId="2" applyFont="1" applyFill="1" applyBorder="1" applyAlignment="1"/>
    <xf numFmtId="43" fontId="66" fillId="0" borderId="0" xfId="2" applyFont="1" applyFill="1" applyBorder="1" applyAlignment="1">
      <alignment horizontal="center"/>
    </xf>
    <xf numFmtId="43" fontId="23" fillId="0" borderId="0" xfId="2" applyFont="1" applyFill="1" applyBorder="1"/>
    <xf numFmtId="0" fontId="40" fillId="0" borderId="0" xfId="7" applyFont="1"/>
    <xf numFmtId="169" fontId="39" fillId="0" borderId="0" xfId="2" applyNumberFormat="1" applyFont="1" applyFill="1" applyBorder="1" applyAlignment="1">
      <alignment wrapText="1"/>
    </xf>
    <xf numFmtId="43" fontId="21" fillId="0" borderId="0" xfId="2" applyFont="1" applyFill="1" applyBorder="1" applyAlignment="1">
      <alignment wrapText="1"/>
    </xf>
    <xf numFmtId="43" fontId="40" fillId="0" borderId="0" xfId="7" applyNumberFormat="1" applyFont="1"/>
    <xf numFmtId="43" fontId="40" fillId="0" borderId="1" xfId="7" applyNumberFormat="1" applyFont="1" applyBorder="1" applyAlignment="1">
      <alignment wrapText="1"/>
    </xf>
    <xf numFmtId="43" fontId="121" fillId="0" borderId="0" xfId="2" applyFont="1" applyFill="1" applyAlignment="1"/>
    <xf numFmtId="43" fontId="122" fillId="0" borderId="0" xfId="0" applyNumberFormat="1" applyFont="1"/>
    <xf numFmtId="0" fontId="37" fillId="0" borderId="0" xfId="0" applyFont="1"/>
    <xf numFmtId="0" fontId="41" fillId="0" borderId="0" xfId="7" applyFont="1" applyAlignment="1">
      <alignment horizontal="center"/>
    </xf>
    <xf numFmtId="43" fontId="123" fillId="0" borderId="0" xfId="2" applyFont="1" applyFill="1" applyAlignment="1"/>
    <xf numFmtId="0" fontId="39" fillId="0" borderId="0" xfId="7" applyFont="1" applyAlignment="1">
      <alignment horizontal="center" wrapText="1"/>
    </xf>
    <xf numFmtId="0" fontId="40" fillId="25" borderId="46" xfId="7" applyFont="1" applyFill="1" applyBorder="1"/>
    <xf numFmtId="0" fontId="40" fillId="25" borderId="5" xfId="7" applyFont="1" applyFill="1" applyBorder="1"/>
    <xf numFmtId="43" fontId="40" fillId="25" borderId="5" xfId="7" applyNumberFormat="1" applyFont="1" applyFill="1" applyBorder="1"/>
    <xf numFmtId="0" fontId="21" fillId="0" borderId="0" xfId="145" applyFont="1" applyAlignment="1">
      <alignment horizontal="center"/>
    </xf>
    <xf numFmtId="0" fontId="125" fillId="0" borderId="1" xfId="0" applyFont="1" applyBorder="1" applyAlignment="1">
      <alignment horizontal="center"/>
    </xf>
    <xf numFmtId="43" fontId="65" fillId="0" borderId="1" xfId="2" applyFont="1" applyFill="1" applyBorder="1"/>
    <xf numFmtId="0" fontId="23" fillId="0" borderId="1" xfId="131" applyFont="1" applyBorder="1" applyAlignment="1">
      <alignment horizontal="center" wrapText="1"/>
    </xf>
    <xf numFmtId="43" fontId="0" fillId="0" borderId="0" xfId="0" applyNumberFormat="1"/>
    <xf numFmtId="43" fontId="39" fillId="0" borderId="0" xfId="2" applyFont="1"/>
    <xf numFmtId="43" fontId="18" fillId="0" borderId="0" xfId="7" applyNumberFormat="1"/>
    <xf numFmtId="0" fontId="40" fillId="0" borderId="0" xfId="7" applyFont="1" applyAlignment="1">
      <alignment horizontal="center"/>
    </xf>
    <xf numFmtId="0" fontId="23" fillId="0" borderId="0" xfId="0" applyFont="1"/>
    <xf numFmtId="43" fontId="39" fillId="0" borderId="0" xfId="2" applyFont="1" applyFill="1" applyBorder="1"/>
    <xf numFmtId="0" fontId="21" fillId="2" borderId="1" xfId="131" applyFont="1" applyFill="1" applyBorder="1" applyAlignment="1">
      <alignment wrapText="1"/>
    </xf>
    <xf numFmtId="43" fontId="40" fillId="0" borderId="0" xfId="7" applyNumberFormat="1" applyFont="1" applyAlignment="1">
      <alignment wrapText="1"/>
    </xf>
    <xf numFmtId="0" fontId="0" fillId="0" borderId="47" xfId="0" applyBorder="1" applyAlignment="1">
      <alignment horizontal="center"/>
    </xf>
    <xf numFmtId="0" fontId="0" fillId="0" borderId="0" xfId="0" applyAlignment="1">
      <alignment horizontal="center"/>
    </xf>
    <xf numFmtId="43" fontId="81" fillId="0" borderId="0" xfId="2" applyFont="1" applyBorder="1" applyAlignment="1">
      <alignment horizontal="center"/>
    </xf>
    <xf numFmtId="43" fontId="81" fillId="0" borderId="48" xfId="2" applyFont="1" applyBorder="1" applyAlignment="1">
      <alignment horizontal="center"/>
    </xf>
    <xf numFmtId="43" fontId="1" fillId="0" borderId="1" xfId="2" applyFont="1" applyBorder="1" applyAlignment="1">
      <alignment horizontal="center"/>
    </xf>
    <xf numFmtId="0" fontId="41" fillId="0" borderId="1" xfId="131" applyFont="1" applyBorder="1" applyAlignment="1">
      <alignment wrapText="1"/>
    </xf>
    <xf numFmtId="49" fontId="21" fillId="0" borderId="1" xfId="0" applyNumberFormat="1" applyFont="1" applyBorder="1" applyAlignment="1">
      <alignment horizontal="center"/>
    </xf>
    <xf numFmtId="168" fontId="21" fillId="2" borderId="1" xfId="0" applyNumberFormat="1" applyFont="1" applyFill="1" applyBorder="1" applyAlignment="1">
      <alignment horizontal="left" wrapText="1"/>
    </xf>
    <xf numFmtId="43" fontId="21" fillId="2" borderId="1" xfId="2" applyFont="1" applyFill="1" applyBorder="1" applyAlignment="1">
      <alignment wrapText="1"/>
    </xf>
    <xf numFmtId="49" fontId="21" fillId="0" borderId="1" xfId="0" applyNumberFormat="1" applyFont="1" applyBorder="1" applyAlignment="1">
      <alignment horizontal="left"/>
    </xf>
    <xf numFmtId="0" fontId="104" fillId="2" borderId="1" xfId="0" applyFont="1" applyFill="1" applyBorder="1" applyAlignment="1">
      <alignment horizontal="left"/>
    </xf>
    <xf numFmtId="168" fontId="21" fillId="25" borderId="1" xfId="0" applyNumberFormat="1" applyFont="1" applyFill="1" applyBorder="1" applyAlignment="1">
      <alignment horizontal="left" wrapText="1"/>
    </xf>
    <xf numFmtId="0" fontId="104" fillId="25" borderId="1" xfId="0" applyFont="1" applyFill="1" applyBorder="1" applyAlignment="1">
      <alignment horizontal="left"/>
    </xf>
    <xf numFmtId="43" fontId="41" fillId="25" borderId="1" xfId="2" applyFont="1" applyFill="1" applyBorder="1" applyAlignment="1">
      <alignment wrapText="1"/>
    </xf>
    <xf numFmtId="43" fontId="99" fillId="0" borderId="49" xfId="2" applyFont="1" applyFill="1" applyBorder="1" applyAlignment="1"/>
    <xf numFmtId="43" fontId="72" fillId="0" borderId="49" xfId="2" applyFont="1" applyBorder="1" applyAlignment="1">
      <alignment horizontal="center"/>
    </xf>
    <xf numFmtId="43" fontId="21" fillId="0" borderId="0" xfId="2" applyFont="1" applyFill="1" applyBorder="1" applyAlignment="1">
      <alignment horizontal="center" wrapText="1"/>
    </xf>
    <xf numFmtId="168" fontId="21" fillId="0" borderId="0" xfId="0" applyNumberFormat="1" applyFont="1" applyAlignment="1">
      <alignment horizontal="left" wrapText="1"/>
    </xf>
    <xf numFmtId="0" fontId="104" fillId="0" borderId="0" xfId="0" applyFont="1" applyAlignment="1">
      <alignment horizontal="center"/>
    </xf>
    <xf numFmtId="43" fontId="41" fillId="0" borderId="33" xfId="2" applyFont="1" applyFill="1" applyBorder="1" applyAlignment="1">
      <alignment wrapText="1"/>
    </xf>
    <xf numFmtId="0" fontId="21" fillId="0" borderId="0" xfId="131" applyFont="1" applyAlignment="1">
      <alignment wrapText="1"/>
    </xf>
    <xf numFmtId="43" fontId="35" fillId="0" borderId="0" xfId="2" applyFont="1" applyAlignment="1" applyProtection="1">
      <alignment horizontal="center"/>
      <protection locked="0"/>
    </xf>
    <xf numFmtId="43" fontId="18" fillId="0" borderId="0" xfId="2" applyFont="1" applyAlignment="1">
      <alignment wrapText="1"/>
    </xf>
    <xf numFmtId="43" fontId="65" fillId="0" borderId="1" xfId="2" applyFont="1" applyFill="1" applyBorder="1" applyAlignment="1"/>
    <xf numFmtId="43" fontId="86" fillId="0" borderId="1" xfId="144" applyFont="1" applyFill="1" applyBorder="1" applyAlignment="1">
      <alignment horizontal="right"/>
    </xf>
    <xf numFmtId="43" fontId="115" fillId="0" borderId="1" xfId="144" applyFont="1" applyFill="1" applyBorder="1" applyAlignment="1"/>
    <xf numFmtId="43" fontId="115" fillId="0" borderId="1" xfId="144" applyFont="1" applyFill="1" applyBorder="1" applyAlignment="1">
      <alignment horizontal="right"/>
    </xf>
    <xf numFmtId="43" fontId="114" fillId="0" borderId="32" xfId="144" applyFont="1" applyFill="1" applyBorder="1" applyAlignment="1"/>
    <xf numFmtId="43" fontId="115" fillId="0" borderId="8" xfId="144" applyFont="1" applyFill="1" applyBorder="1" applyAlignment="1">
      <alignment horizontal="right"/>
    </xf>
    <xf numFmtId="43" fontId="41" fillId="0" borderId="0" xfId="2" applyFont="1" applyFill="1"/>
    <xf numFmtId="43" fontId="21" fillId="0" borderId="33" xfId="2" applyFont="1" applyFill="1" applyBorder="1" applyAlignment="1"/>
    <xf numFmtId="43" fontId="113" fillId="0" borderId="0" xfId="2" applyFont="1" applyFill="1" applyBorder="1" applyAlignment="1"/>
    <xf numFmtId="43" fontId="21" fillId="0" borderId="45" xfId="2" applyFont="1" applyFill="1" applyBorder="1" applyAlignment="1"/>
    <xf numFmtId="43" fontId="77" fillId="0" borderId="0" xfId="2" applyFont="1" applyFill="1" applyAlignment="1"/>
    <xf numFmtId="43" fontId="18" fillId="0" borderId="0" xfId="2" applyFont="1" applyFill="1" applyBorder="1" applyAlignment="1">
      <alignment horizontal="right"/>
    </xf>
    <xf numFmtId="43" fontId="95" fillId="0" borderId="0" xfId="2" applyFont="1" applyFill="1" applyAlignment="1">
      <alignment horizontal="right"/>
    </xf>
    <xf numFmtId="43" fontId="19" fillId="0" borderId="0" xfId="2" applyFont="1" applyFill="1" applyBorder="1" applyAlignment="1"/>
    <xf numFmtId="43" fontId="18" fillId="0" borderId="3" xfId="2" applyFont="1" applyFill="1" applyBorder="1" applyAlignment="1">
      <alignment horizontal="right"/>
    </xf>
    <xf numFmtId="43" fontId="19" fillId="25" borderId="5" xfId="2" applyFont="1" applyFill="1" applyBorder="1" applyAlignment="1">
      <alignment horizontal="right"/>
    </xf>
    <xf numFmtId="43" fontId="79" fillId="0" borderId="0" xfId="7" applyNumberFormat="1" applyFont="1"/>
    <xf numFmtId="0" fontId="72" fillId="0" borderId="0" xfId="7" applyFont="1"/>
    <xf numFmtId="43" fontId="79" fillId="0" borderId="0" xfId="2" applyFont="1" applyFill="1" applyAlignment="1"/>
    <xf numFmtId="43" fontId="69" fillId="25" borderId="0" xfId="2" applyFont="1" applyFill="1" applyBorder="1" applyAlignment="1">
      <alignment horizontal="right" wrapText="1"/>
    </xf>
    <xf numFmtId="43" fontId="18" fillId="0" borderId="0" xfId="0" applyNumberFormat="1" applyFont="1" applyAlignment="1">
      <alignment horizontal="left" wrapText="1"/>
    </xf>
    <xf numFmtId="43" fontId="21" fillId="2" borderId="1" xfId="2" applyFont="1" applyFill="1" applyBorder="1" applyAlignment="1">
      <alignment horizontal="left"/>
    </xf>
    <xf numFmtId="168" fontId="18" fillId="2" borderId="1" xfId="0" applyNumberFormat="1" applyFont="1" applyFill="1" applyBorder="1" applyAlignment="1">
      <alignment horizontal="left" wrapText="1"/>
    </xf>
    <xf numFmtId="43" fontId="18" fillId="2" borderId="1" xfId="2" applyFont="1" applyFill="1" applyBorder="1" applyAlignment="1">
      <alignment wrapText="1"/>
    </xf>
    <xf numFmtId="43" fontId="1" fillId="2" borderId="1" xfId="2" applyFont="1" applyFill="1" applyBorder="1"/>
    <xf numFmtId="43" fontId="81" fillId="2" borderId="1" xfId="2" applyFont="1" applyFill="1" applyBorder="1"/>
    <xf numFmtId="0" fontId="18" fillId="2" borderId="1" xfId="131" applyFill="1" applyBorder="1" applyAlignment="1">
      <alignment wrapText="1"/>
    </xf>
    <xf numFmtId="0" fontId="18" fillId="2" borderId="1" xfId="0" applyFont="1" applyFill="1" applyBorder="1"/>
    <xf numFmtId="0" fontId="1" fillId="2" borderId="1" xfId="0" applyFont="1" applyFill="1" applyBorder="1"/>
    <xf numFmtId="49" fontId="26" fillId="0" borderId="0" xfId="0" applyNumberFormat="1" applyFont="1" applyProtection="1">
      <protection locked="0"/>
    </xf>
    <xf numFmtId="0" fontId="128" fillId="0" borderId="0" xfId="145" applyFont="1"/>
    <xf numFmtId="0" fontId="126" fillId="2" borderId="1" xfId="0" applyFont="1" applyFill="1" applyBorder="1" applyAlignment="1">
      <alignment horizontal="left"/>
    </xf>
    <xf numFmtId="0" fontId="18" fillId="2" borderId="1" xfId="0" applyFont="1" applyFill="1" applyBorder="1" applyAlignment="1">
      <alignment horizontal="left"/>
    </xf>
    <xf numFmtId="0" fontId="106" fillId="2" borderId="1" xfId="0" applyFont="1" applyFill="1" applyBorder="1" applyAlignment="1">
      <alignment horizontal="left"/>
    </xf>
    <xf numFmtId="43" fontId="81" fillId="25" borderId="1" xfId="2" applyFont="1" applyFill="1" applyBorder="1"/>
    <xf numFmtId="43" fontId="81" fillId="2" borderId="7" xfId="2" applyFont="1" applyFill="1" applyBorder="1"/>
    <xf numFmtId="0" fontId="41" fillId="2" borderId="1" xfId="0" applyFont="1" applyFill="1" applyBorder="1"/>
    <xf numFmtId="43" fontId="61" fillId="0" borderId="1" xfId="2" applyFont="1" applyBorder="1"/>
    <xf numFmtId="0" fontId="130" fillId="0" borderId="0" xfId="0" applyFont="1" applyAlignment="1">
      <alignment horizontal="center"/>
    </xf>
    <xf numFmtId="0" fontId="131" fillId="0" borderId="0" xfId="0" applyFont="1"/>
    <xf numFmtId="16" fontId="132" fillId="0" borderId="0" xfId="0" applyNumberFormat="1" applyFont="1"/>
    <xf numFmtId="0" fontId="133" fillId="0" borderId="0" xfId="0" applyFont="1"/>
    <xf numFmtId="4" fontId="41" fillId="0" borderId="0" xfId="0" applyNumberFormat="1" applyFont="1" applyAlignment="1">
      <alignment horizontal="right"/>
    </xf>
    <xf numFmtId="43" fontId="124" fillId="0" borderId="0" xfId="2" applyFont="1" applyFill="1"/>
    <xf numFmtId="0" fontId="134" fillId="0" borderId="0" xfId="0" applyFont="1"/>
    <xf numFmtId="164" fontId="105" fillId="0" borderId="6" xfId="0" applyNumberFormat="1" applyFont="1" applyBorder="1"/>
    <xf numFmtId="43" fontId="105" fillId="2" borderId="0" xfId="2" applyFont="1" applyFill="1"/>
    <xf numFmtId="43" fontId="124" fillId="0" borderId="0" xfId="2" applyFont="1" applyFill="1" applyBorder="1"/>
    <xf numFmtId="43" fontId="105" fillId="0" borderId="0" xfId="2" applyFont="1" applyFill="1" applyBorder="1"/>
    <xf numFmtId="164" fontId="133" fillId="0" borderId="0" xfId="0" applyNumberFormat="1" applyFont="1"/>
    <xf numFmtId="43" fontId="124" fillId="0" borderId="35" xfId="2" applyFont="1" applyFill="1" applyBorder="1"/>
    <xf numFmtId="43" fontId="105" fillId="0" borderId="6" xfId="2" applyFont="1" applyFill="1" applyBorder="1"/>
    <xf numFmtId="0" fontId="0" fillId="0" borderId="35" xfId="0" applyBorder="1"/>
    <xf numFmtId="169" fontId="41" fillId="0" borderId="1" xfId="2" applyNumberFormat="1" applyFont="1" applyFill="1" applyBorder="1" applyAlignment="1">
      <alignment wrapText="1"/>
    </xf>
    <xf numFmtId="169" fontId="18" fillId="0" borderId="0" xfId="7" applyNumberFormat="1"/>
    <xf numFmtId="43" fontId="39" fillId="0" borderId="42" xfId="2" applyFont="1" applyFill="1" applyBorder="1" applyAlignment="1">
      <alignment wrapText="1"/>
    </xf>
    <xf numFmtId="43" fontId="76" fillId="0" borderId="0" xfId="2" applyFont="1" applyFill="1" applyBorder="1" applyAlignment="1"/>
    <xf numFmtId="43" fontId="76" fillId="0" borderId="0" xfId="2" applyFont="1" applyFill="1" applyBorder="1" applyAlignment="1">
      <alignment horizontal="center"/>
    </xf>
    <xf numFmtId="43" fontId="81" fillId="0" borderId="7" xfId="2" applyFont="1" applyFill="1" applyBorder="1"/>
    <xf numFmtId="0" fontId="41" fillId="25" borderId="2" xfId="0" applyFont="1" applyFill="1" applyBorder="1" applyAlignment="1">
      <alignment horizontal="left"/>
    </xf>
    <xf numFmtId="0" fontId="41" fillId="25" borderId="2" xfId="0" applyFont="1" applyFill="1" applyBorder="1" applyAlignment="1">
      <alignment horizontal="center"/>
    </xf>
    <xf numFmtId="43" fontId="41" fillId="25" borderId="2" xfId="2" applyFont="1" applyFill="1" applyBorder="1" applyAlignment="1">
      <alignment horizontal="center"/>
    </xf>
    <xf numFmtId="0" fontId="41" fillId="25" borderId="2" xfId="0" applyFont="1" applyFill="1" applyBorder="1" applyAlignment="1">
      <alignment horizontal="center" wrapText="1"/>
    </xf>
    <xf numFmtId="0" fontId="35" fillId="0" borderId="0" xfId="7" applyFont="1"/>
    <xf numFmtId="43" fontId="61" fillId="0" borderId="1" xfId="10" applyFont="1" applyBorder="1"/>
    <xf numFmtId="0" fontId="35" fillId="0" borderId="6" xfId="7" applyFont="1" applyBorder="1"/>
    <xf numFmtId="43" fontId="35" fillId="0" borderId="6" xfId="7" applyNumberFormat="1" applyFont="1" applyBorder="1"/>
    <xf numFmtId="0" fontId="61" fillId="0" borderId="1" xfId="7" applyFont="1" applyBorder="1"/>
    <xf numFmtId="43" fontId="35" fillId="0" borderId="0" xfId="2" applyFont="1"/>
    <xf numFmtId="43" fontId="21" fillId="0" borderId="0" xfId="7" applyNumberFormat="1" applyFont="1"/>
    <xf numFmtId="0" fontId="94" fillId="25" borderId="1" xfId="143" applyFont="1" applyFill="1" applyBorder="1" applyAlignment="1">
      <alignment horizontal="center" wrapText="1"/>
    </xf>
    <xf numFmtId="43" fontId="94" fillId="25" borderId="1" xfId="144" applyFont="1" applyFill="1" applyBorder="1" applyAlignment="1">
      <alignment horizontal="right"/>
    </xf>
    <xf numFmtId="49" fontId="127" fillId="0" borderId="1" xfId="143" applyNumberFormat="1" applyFont="1" applyBorder="1" applyAlignment="1">
      <alignment horizontal="right"/>
    </xf>
    <xf numFmtId="49" fontId="120" fillId="0" borderId="1" xfId="143" applyNumberFormat="1" applyFont="1" applyBorder="1" applyAlignment="1">
      <alignment horizontal="right"/>
    </xf>
    <xf numFmtId="49" fontId="119" fillId="25" borderId="1" xfId="143" applyNumberFormat="1" applyFont="1" applyFill="1" applyBorder="1" applyAlignment="1">
      <alignment horizontal="right"/>
    </xf>
    <xf numFmtId="49" fontId="119" fillId="25" borderId="1" xfId="143" applyNumberFormat="1" applyFont="1" applyFill="1" applyBorder="1" applyAlignment="1">
      <alignment horizontal="left"/>
    </xf>
    <xf numFmtId="43" fontId="66" fillId="28" borderId="44" xfId="2" applyFont="1" applyFill="1" applyBorder="1" applyAlignment="1"/>
    <xf numFmtId="0" fontId="81" fillId="0" borderId="43" xfId="0" applyFont="1" applyBorder="1"/>
    <xf numFmtId="0" fontId="2" fillId="0" borderId="0" xfId="0" applyFont="1"/>
    <xf numFmtId="0" fontId="1" fillId="0" borderId="1" xfId="0" applyFont="1" applyBorder="1"/>
    <xf numFmtId="0" fontId="1" fillId="0" borderId="0" xfId="0" applyFont="1"/>
    <xf numFmtId="49" fontId="35" fillId="0" borderId="0" xfId="0" applyNumberFormat="1" applyFont="1" applyProtection="1">
      <protection locked="0"/>
    </xf>
    <xf numFmtId="43" fontId="19" fillId="0" borderId="0" xfId="2" applyFont="1" applyAlignment="1"/>
    <xf numFmtId="0" fontId="96" fillId="0" borderId="0" xfId="0" applyFont="1"/>
    <xf numFmtId="43" fontId="21" fillId="0" borderId="0" xfId="2" applyFont="1" applyAlignment="1"/>
    <xf numFmtId="0" fontId="81" fillId="25" borderId="1" xfId="0" applyFont="1" applyFill="1" applyBorder="1" applyAlignment="1">
      <alignment wrapText="1"/>
    </xf>
    <xf numFmtId="4" fontId="90" fillId="0" borderId="3" xfId="7" applyNumberFormat="1" applyFont="1" applyBorder="1" applyAlignment="1">
      <alignment horizontal="right"/>
    </xf>
    <xf numFmtId="4" fontId="91" fillId="0" borderId="0" xfId="7" applyNumberFormat="1" applyFont="1"/>
    <xf numFmtId="4" fontId="26" fillId="0" borderId="0" xfId="7" applyNumberFormat="1" applyFont="1"/>
    <xf numFmtId="0" fontId="40" fillId="0" borderId="0" xfId="7" applyFont="1" applyAlignment="1">
      <alignment wrapText="1"/>
    </xf>
    <xf numFmtId="43" fontId="40" fillId="0" borderId="0" xfId="2" applyFont="1" applyBorder="1" applyAlignment="1">
      <alignment wrapText="1"/>
    </xf>
    <xf numFmtId="0" fontId="27" fillId="0" borderId="0" xfId="0" applyFont="1"/>
    <xf numFmtId="0" fontId="27" fillId="0" borderId="0" xfId="0" applyFont="1" applyAlignment="1">
      <alignment horizontal="right"/>
    </xf>
    <xf numFmtId="0" fontId="0" fillId="0" borderId="0" xfId="0" applyAlignment="1">
      <alignment horizontal="left"/>
    </xf>
    <xf numFmtId="0" fontId="139" fillId="0" borderId="0" xfId="0" applyFont="1" applyAlignment="1" applyProtection="1">
      <alignment vertical="center"/>
      <protection locked="0"/>
    </xf>
    <xf numFmtId="0" fontId="140" fillId="0" borderId="0" xfId="0" applyFont="1" applyAlignment="1" applyProtection="1">
      <alignment horizontal="left" wrapText="1"/>
      <protection locked="0"/>
    </xf>
    <xf numFmtId="0" fontId="141" fillId="0" borderId="0" xfId="0" applyFont="1" applyAlignment="1" applyProtection="1">
      <alignment vertical="center"/>
      <protection locked="0"/>
    </xf>
    <xf numFmtId="43" fontId="142" fillId="0" borderId="0" xfId="2" applyFont="1" applyBorder="1" applyAlignment="1" applyProtection="1">
      <alignment horizontal="right" vertical="center"/>
      <protection locked="0"/>
    </xf>
    <xf numFmtId="0" fontId="143" fillId="0" borderId="0" xfId="0" applyFont="1" applyAlignment="1" applyProtection="1">
      <alignment horizontal="right" vertical="center" wrapText="1"/>
      <protection locked="0"/>
    </xf>
    <xf numFmtId="0" fontId="144" fillId="0" borderId="0" xfId="0" applyFont="1" applyAlignment="1" applyProtection="1">
      <alignment horizontal="center" vertical="center" wrapText="1"/>
      <protection locked="0"/>
    </xf>
    <xf numFmtId="43" fontId="144" fillId="0" borderId="0" xfId="2" applyFont="1" applyBorder="1" applyAlignment="1" applyProtection="1">
      <alignment vertical="center"/>
      <protection locked="0"/>
    </xf>
    <xf numFmtId="43" fontId="141" fillId="0" borderId="0" xfId="2" applyFont="1" applyBorder="1" applyAlignment="1" applyProtection="1">
      <alignment vertical="center"/>
      <protection locked="0"/>
    </xf>
    <xf numFmtId="43" fontId="145" fillId="0" borderId="0" xfId="2" applyFont="1" applyBorder="1" applyAlignment="1" applyProtection="1">
      <alignment vertical="center"/>
      <protection locked="0"/>
    </xf>
    <xf numFmtId="0" fontId="146" fillId="0" borderId="0" xfId="0" applyFont="1" applyAlignment="1" applyProtection="1">
      <alignment vertical="center" wrapText="1"/>
      <protection locked="0"/>
    </xf>
    <xf numFmtId="0" fontId="144" fillId="0" borderId="0" xfId="0" applyFont="1" applyAlignment="1" applyProtection="1">
      <alignment horizontal="left" vertical="center"/>
      <protection locked="0"/>
    </xf>
    <xf numFmtId="0" fontId="40" fillId="0" borderId="0" xfId="0" applyFont="1" applyAlignment="1">
      <alignment vertical="center"/>
    </xf>
    <xf numFmtId="0" fontId="148" fillId="0" borderId="0" xfId="0" applyFont="1" applyAlignment="1">
      <alignment horizontal="left" wrapText="1"/>
    </xf>
    <xf numFmtId="0" fontId="149" fillId="0" borderId="0" xfId="0" applyFont="1" applyAlignment="1">
      <alignment vertical="center"/>
    </xf>
    <xf numFmtId="0" fontId="150" fillId="0" borderId="0" xfId="0" applyFont="1" applyAlignment="1">
      <alignment vertical="center"/>
    </xf>
    <xf numFmtId="0" fontId="41" fillId="0" borderId="0" xfId="0" applyFont="1" applyAlignment="1">
      <alignment horizontal="right" vertical="center" wrapText="1"/>
    </xf>
    <xf numFmtId="0" fontId="147" fillId="0" borderId="0" xfId="0" applyFont="1" applyAlignment="1">
      <alignment vertical="center" wrapText="1"/>
    </xf>
    <xf numFmtId="0" fontId="147" fillId="0" borderId="0" xfId="0" applyFont="1" applyAlignment="1">
      <alignment vertical="center"/>
    </xf>
    <xf numFmtId="0" fontId="149" fillId="0" borderId="0" xfId="0" applyFont="1"/>
    <xf numFmtId="0" fontId="151" fillId="0" borderId="0" xfId="0" applyFont="1" applyAlignment="1">
      <alignment vertical="center"/>
    </xf>
    <xf numFmtId="0" fontId="152" fillId="0" borderId="0" xfId="0" applyFont="1" applyAlignment="1">
      <alignment vertical="center" wrapText="1"/>
    </xf>
    <xf numFmtId="0" fontId="153" fillId="0" borderId="0" xfId="0" applyFont="1" applyAlignment="1">
      <alignment vertical="center"/>
    </xf>
    <xf numFmtId="0" fontId="153" fillId="0" borderId="0" xfId="0" applyFont="1" applyAlignment="1">
      <alignment horizontal="left" vertical="center"/>
    </xf>
    <xf numFmtId="0" fontId="19" fillId="29" borderId="42" xfId="0" applyFont="1" applyFill="1" applyBorder="1" applyAlignment="1">
      <alignment horizontal="center" vertical="center" wrapText="1"/>
    </xf>
    <xf numFmtId="0" fontId="153" fillId="29" borderId="1" xfId="0" applyFont="1" applyFill="1" applyBorder="1" applyAlignment="1">
      <alignment horizontal="center" vertical="center" wrapText="1"/>
    </xf>
    <xf numFmtId="0" fontId="19" fillId="29" borderId="1" xfId="0" applyFont="1" applyFill="1" applyBorder="1" applyAlignment="1">
      <alignment horizontal="center" vertical="center" wrapText="1"/>
    </xf>
    <xf numFmtId="0" fontId="153" fillId="29" borderId="1" xfId="0" applyFont="1" applyFill="1" applyBorder="1" applyAlignment="1">
      <alignment horizontal="left" vertical="center" wrapText="1"/>
    </xf>
    <xf numFmtId="0" fontId="18" fillId="0" borderId="42" xfId="0" applyFont="1" applyBorder="1"/>
    <xf numFmtId="4" fontId="18" fillId="0" borderId="1" xfId="0" applyNumberFormat="1" applyFont="1" applyBorder="1"/>
    <xf numFmtId="0" fontId="18" fillId="0" borderId="1" xfId="0" applyFont="1" applyBorder="1"/>
    <xf numFmtId="0" fontId="18" fillId="0" borderId="1" xfId="0" applyFont="1" applyBorder="1" applyAlignment="1">
      <alignment horizontal="right" wrapText="1"/>
    </xf>
    <xf numFmtId="43" fontId="18" fillId="0" borderId="1" xfId="2" applyFont="1" applyFill="1" applyBorder="1"/>
    <xf numFmtId="170" fontId="18" fillId="0" borderId="1" xfId="0" applyNumberFormat="1" applyFont="1" applyBorder="1" applyAlignment="1">
      <alignment horizontal="left"/>
    </xf>
    <xf numFmtId="14" fontId="18" fillId="0" borderId="1" xfId="0" applyNumberFormat="1" applyFont="1" applyBorder="1" applyAlignment="1">
      <alignment horizontal="right" wrapText="1"/>
    </xf>
    <xf numFmtId="0" fontId="19" fillId="0" borderId="42" xfId="0" applyFont="1" applyBorder="1"/>
    <xf numFmtId="0" fontId="19" fillId="0" borderId="1" xfId="0" applyFont="1" applyBorder="1" applyAlignment="1">
      <alignment horizontal="left" wrapText="1"/>
    </xf>
    <xf numFmtId="4" fontId="19" fillId="0" borderId="1" xfId="0" applyNumberFormat="1" applyFont="1" applyBorder="1"/>
    <xf numFmtId="0" fontId="19" fillId="0" borderId="1" xfId="0" applyFont="1" applyBorder="1"/>
    <xf numFmtId="0" fontId="19" fillId="0" borderId="1" xfId="0" applyFont="1" applyBorder="1" applyAlignment="1">
      <alignment horizontal="right" wrapText="1"/>
    </xf>
    <xf numFmtId="4" fontId="19" fillId="0" borderId="1" xfId="0" applyNumberFormat="1" applyFont="1" applyBorder="1" applyAlignment="1">
      <alignment wrapText="1"/>
    </xf>
    <xf numFmtId="0" fontId="19" fillId="0" borderId="1" xfId="0" applyFont="1" applyBorder="1" applyAlignment="1">
      <alignment wrapText="1"/>
    </xf>
    <xf numFmtId="0" fontId="18" fillId="0" borderId="1" xfId="0" applyFont="1" applyBorder="1" applyAlignment="1">
      <alignment horizontal="left"/>
    </xf>
    <xf numFmtId="0" fontId="95" fillId="0" borderId="1" xfId="0" applyFont="1" applyBorder="1" applyAlignment="1">
      <alignment vertical="center" wrapText="1"/>
    </xf>
    <xf numFmtId="0" fontId="19" fillId="0" borderId="42" xfId="0" applyFont="1" applyBorder="1" applyAlignment="1">
      <alignment horizontal="left" vertical="center" wrapText="1"/>
    </xf>
    <xf numFmtId="4" fontId="18" fillId="0" borderId="1" xfId="0" applyNumberFormat="1" applyFont="1" applyBorder="1" applyAlignment="1">
      <alignment horizontal="right" wrapText="1"/>
    </xf>
    <xf numFmtId="4" fontId="19" fillId="0" borderId="1" xfId="0" applyNumberFormat="1" applyFont="1" applyBorder="1" applyAlignment="1">
      <alignment horizontal="right" wrapText="1"/>
    </xf>
    <xf numFmtId="49" fontId="19" fillId="0" borderId="42" xfId="0" applyNumberFormat="1" applyFont="1" applyBorder="1"/>
    <xf numFmtId="0" fontId="18" fillId="0" borderId="51" xfId="0" applyFont="1" applyBorder="1"/>
    <xf numFmtId="0" fontId="18" fillId="0" borderId="52" xfId="0" applyFont="1" applyBorder="1" applyAlignment="1">
      <alignment wrapText="1"/>
    </xf>
    <xf numFmtId="0" fontId="18" fillId="0" borderId="52" xfId="0" applyFont="1" applyBorder="1"/>
    <xf numFmtId="43" fontId="18" fillId="0" borderId="52" xfId="2" applyFont="1" applyFill="1" applyBorder="1"/>
    <xf numFmtId="171" fontId="18" fillId="0" borderId="53" xfId="0" applyNumberFormat="1" applyFont="1" applyBorder="1"/>
    <xf numFmtId="172" fontId="18" fillId="0" borderId="52" xfId="0" applyNumberFormat="1" applyFont="1" applyBorder="1"/>
    <xf numFmtId="43" fontId="18" fillId="0" borderId="54" xfId="2" applyFont="1" applyFill="1" applyBorder="1"/>
    <xf numFmtId="0" fontId="18" fillId="0" borderId="8" xfId="0" applyFont="1" applyBorder="1" applyAlignment="1">
      <alignment horizontal="left"/>
    </xf>
    <xf numFmtId="43" fontId="18" fillId="0" borderId="51" xfId="2" applyFont="1" applyFill="1" applyBorder="1"/>
    <xf numFmtId="43" fontId="18" fillId="0" borderId="1" xfId="2" applyFont="1" applyFill="1" applyBorder="1" applyAlignment="1">
      <alignment horizontal="right" wrapText="1"/>
    </xf>
    <xf numFmtId="0" fontId="95" fillId="0" borderId="1" xfId="0" applyFont="1" applyBorder="1" applyAlignment="1">
      <alignment horizontal="left" wrapText="1"/>
    </xf>
    <xf numFmtId="0" fontId="19" fillId="0" borderId="8" xfId="0" applyFont="1" applyBorder="1" applyAlignment="1">
      <alignment horizontal="left" wrapText="1"/>
    </xf>
    <xf numFmtId="4" fontId="19" fillId="0" borderId="8" xfId="0" applyNumberFormat="1" applyFont="1" applyBorder="1" applyAlignment="1">
      <alignment horizontal="right" wrapText="1"/>
    </xf>
    <xf numFmtId="0" fontId="18" fillId="0" borderId="8" xfId="0" applyFont="1" applyBorder="1"/>
    <xf numFmtId="0" fontId="18" fillId="0" borderId="8" xfId="0" applyFont="1" applyBorder="1" applyAlignment="1">
      <alignment horizontal="right" wrapText="1"/>
    </xf>
    <xf numFmtId="43" fontId="18" fillId="0" borderId="8" xfId="2" applyFont="1" applyFill="1" applyBorder="1" applyAlignment="1">
      <alignment horizontal="right" wrapText="1"/>
    </xf>
    <xf numFmtId="0" fontId="18" fillId="0" borderId="8" xfId="0" applyFont="1" applyBorder="1" applyAlignment="1">
      <alignment horizontal="left" wrapText="1"/>
    </xf>
    <xf numFmtId="0" fontId="18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 wrapText="1"/>
    </xf>
    <xf numFmtId="0" fontId="19" fillId="0" borderId="42" xfId="0" applyFont="1" applyBorder="1" applyAlignment="1">
      <alignment horizontal="left" wrapText="1"/>
    </xf>
    <xf numFmtId="4" fontId="19" fillId="0" borderId="1" xfId="0" applyNumberFormat="1" applyFont="1" applyBorder="1" applyAlignment="1">
      <alignment horizontal="right"/>
    </xf>
    <xf numFmtId="0" fontId="19" fillId="0" borderId="1" xfId="0" applyFont="1" applyBorder="1" applyAlignment="1">
      <alignment horizontal="right"/>
    </xf>
    <xf numFmtId="0" fontId="18" fillId="0" borderId="42" xfId="0" applyFont="1" applyBorder="1" applyAlignment="1">
      <alignment wrapText="1"/>
    </xf>
    <xf numFmtId="0" fontId="19" fillId="0" borderId="1" xfId="0" applyFont="1" applyBorder="1" applyAlignment="1">
      <alignment horizontal="left"/>
    </xf>
    <xf numFmtId="14" fontId="18" fillId="0" borderId="1" xfId="0" applyNumberFormat="1" applyFont="1" applyBorder="1" applyAlignment="1">
      <alignment horizontal="left"/>
    </xf>
    <xf numFmtId="0" fontId="18" fillId="0" borderId="42" xfId="0" applyFont="1" applyBorder="1" applyAlignment="1">
      <alignment horizontal="left" wrapText="1"/>
    </xf>
    <xf numFmtId="4" fontId="18" fillId="0" borderId="1" xfId="0" applyNumberFormat="1" applyFont="1" applyBorder="1" applyAlignment="1">
      <alignment horizontal="right"/>
    </xf>
    <xf numFmtId="0" fontId="18" fillId="0" borderId="1" xfId="0" applyFont="1" applyBorder="1" applyAlignment="1">
      <alignment horizontal="right"/>
    </xf>
    <xf numFmtId="0" fontId="95" fillId="0" borderId="42" xfId="0" applyFont="1" applyBorder="1" applyAlignment="1">
      <alignment horizontal="left"/>
    </xf>
    <xf numFmtId="0" fontId="95" fillId="0" borderId="1" xfId="0" applyFont="1" applyBorder="1" applyAlignment="1">
      <alignment horizontal="left"/>
    </xf>
    <xf numFmtId="4" fontId="18" fillId="0" borderId="2" xfId="0" applyNumberFormat="1" applyFont="1" applyBorder="1" applyAlignment="1">
      <alignment horizontal="right"/>
    </xf>
    <xf numFmtId="0" fontId="18" fillId="0" borderId="2" xfId="0" applyFont="1" applyBorder="1"/>
    <xf numFmtId="0" fontId="18" fillId="0" borderId="2" xfId="0" applyFont="1" applyBorder="1" applyAlignment="1">
      <alignment horizontal="right"/>
    </xf>
    <xf numFmtId="43" fontId="18" fillId="0" borderId="2" xfId="2" applyFont="1" applyFill="1" applyBorder="1" applyAlignment="1">
      <alignment horizontal="right" wrapText="1"/>
    </xf>
    <xf numFmtId="0" fontId="18" fillId="0" borderId="2" xfId="0" applyFont="1" applyBorder="1" applyAlignment="1">
      <alignment horizontal="left"/>
    </xf>
    <xf numFmtId="0" fontId="18" fillId="0" borderId="2" xfId="0" applyFont="1" applyBorder="1" applyAlignment="1">
      <alignment horizontal="left" wrapText="1"/>
    </xf>
    <xf numFmtId="0" fontId="82" fillId="0" borderId="55" xfId="0" applyFont="1" applyBorder="1" applyAlignment="1">
      <alignment horizontal="left"/>
    </xf>
    <xf numFmtId="4" fontId="19" fillId="0" borderId="2" xfId="0" applyNumberFormat="1" applyFont="1" applyBorder="1" applyAlignment="1">
      <alignment horizontal="right"/>
    </xf>
    <xf numFmtId="14" fontId="18" fillId="0" borderId="2" xfId="0" applyNumberFormat="1" applyFont="1" applyBorder="1" applyAlignment="1">
      <alignment horizontal="left"/>
    </xf>
    <xf numFmtId="0" fontId="95" fillId="30" borderId="52" xfId="0" applyFont="1" applyFill="1" applyBorder="1" applyAlignment="1">
      <alignment horizontal="center"/>
    </xf>
    <xf numFmtId="0" fontId="95" fillId="31" borderId="52" xfId="0" applyFont="1" applyFill="1" applyBorder="1" applyAlignment="1">
      <alignment horizontal="left" wrapText="1"/>
    </xf>
    <xf numFmtId="0" fontId="95" fillId="31" borderId="52" xfId="0" applyFont="1" applyFill="1" applyBorder="1" applyAlignment="1">
      <alignment horizontal="left"/>
    </xf>
    <xf numFmtId="43" fontId="95" fillId="0" borderId="56" xfId="2" applyFont="1" applyBorder="1" applyAlignment="1">
      <alignment horizontal="center"/>
    </xf>
    <xf numFmtId="14" fontId="88" fillId="31" borderId="52" xfId="0" applyNumberFormat="1" applyFont="1" applyFill="1" applyBorder="1" applyAlignment="1">
      <alignment horizontal="center"/>
    </xf>
    <xf numFmtId="0" fontId="95" fillId="30" borderId="52" xfId="0" applyFont="1" applyFill="1" applyBorder="1" applyAlignment="1">
      <alignment horizontal="left" wrapText="1"/>
    </xf>
    <xf numFmtId="0" fontId="18" fillId="0" borderId="0" xfId="0" applyFont="1"/>
    <xf numFmtId="0" fontId="95" fillId="31" borderId="57" xfId="0" applyFont="1" applyFill="1" applyBorder="1" applyAlignment="1">
      <alignment horizontal="left"/>
    </xf>
    <xf numFmtId="0" fontId="88" fillId="31" borderId="52" xfId="0" applyFont="1" applyFill="1" applyBorder="1" applyAlignment="1">
      <alignment horizontal="center"/>
    </xf>
    <xf numFmtId="0" fontId="95" fillId="0" borderId="52" xfId="0" applyFont="1" applyBorder="1" applyAlignment="1">
      <alignment horizontal="left" wrapText="1"/>
    </xf>
    <xf numFmtId="0" fontId="95" fillId="0" borderId="52" xfId="0" applyFont="1" applyBorder="1" applyAlignment="1">
      <alignment horizontal="left"/>
    </xf>
    <xf numFmtId="0" fontId="95" fillId="30" borderId="1" xfId="0" applyFont="1" applyFill="1" applyBorder="1" applyAlignment="1">
      <alignment horizontal="center"/>
    </xf>
    <xf numFmtId="43" fontId="95" fillId="0" borderId="2" xfId="2" applyFont="1" applyBorder="1" applyAlignment="1">
      <alignment horizontal="center"/>
    </xf>
    <xf numFmtId="14" fontId="88" fillId="31" borderId="2" xfId="0" applyNumberFormat="1" applyFont="1" applyFill="1" applyBorder="1" applyAlignment="1">
      <alignment horizontal="center"/>
    </xf>
    <xf numFmtId="0" fontId="95" fillId="0" borderId="55" xfId="0" applyFont="1" applyBorder="1" applyAlignment="1">
      <alignment horizontal="left"/>
    </xf>
    <xf numFmtId="0" fontId="88" fillId="31" borderId="1" xfId="0" applyFont="1" applyFill="1" applyBorder="1" applyAlignment="1">
      <alignment horizontal="center"/>
    </xf>
    <xf numFmtId="0" fontId="82" fillId="0" borderId="1" xfId="0" applyFont="1" applyBorder="1" applyAlignment="1">
      <alignment horizontal="left"/>
    </xf>
    <xf numFmtId="0" fontId="95" fillId="31" borderId="52" xfId="0" applyFont="1" applyFill="1" applyBorder="1" applyAlignment="1">
      <alignment horizontal="center"/>
    </xf>
    <xf numFmtId="14" fontId="95" fillId="0" borderId="51" xfId="0" applyNumberFormat="1" applyFont="1" applyBorder="1" applyAlignment="1">
      <alignment horizontal="center"/>
    </xf>
    <xf numFmtId="0" fontId="95" fillId="31" borderId="58" xfId="0" applyFont="1" applyFill="1" applyBorder="1" applyAlignment="1">
      <alignment horizontal="center"/>
    </xf>
    <xf numFmtId="43" fontId="95" fillId="0" borderId="59" xfId="2" applyFont="1" applyBorder="1" applyAlignment="1">
      <alignment horizontal="center"/>
    </xf>
    <xf numFmtId="43" fontId="95" fillId="0" borderId="0" xfId="2" applyFont="1"/>
    <xf numFmtId="0" fontId="95" fillId="31" borderId="52" xfId="0" applyFont="1" applyFill="1" applyBorder="1" applyAlignment="1">
      <alignment horizontal="left" vertical="center" wrapText="1"/>
    </xf>
    <xf numFmtId="0" fontId="95" fillId="0" borderId="52" xfId="0" applyFont="1" applyBorder="1" applyAlignment="1">
      <alignment horizontal="left" vertical="center"/>
    </xf>
    <xf numFmtId="43" fontId="95" fillId="0" borderId="51" xfId="2" applyFont="1" applyBorder="1" applyAlignment="1">
      <alignment horizontal="center" vertical="center" wrapText="1"/>
    </xf>
    <xf numFmtId="0" fontId="95" fillId="0" borderId="53" xfId="0" applyFont="1" applyBorder="1" applyAlignment="1">
      <alignment horizontal="left" vertical="center"/>
    </xf>
    <xf numFmtId="0" fontId="95" fillId="0" borderId="51" xfId="0" applyFont="1" applyBorder="1" applyAlignment="1">
      <alignment horizontal="left" vertical="center" wrapText="1"/>
    </xf>
    <xf numFmtId="0" fontId="95" fillId="32" borderId="52" xfId="0" applyFont="1" applyFill="1" applyBorder="1" applyAlignment="1">
      <alignment horizontal="left"/>
    </xf>
    <xf numFmtId="14" fontId="95" fillId="32" borderId="51" xfId="0" applyNumberFormat="1" applyFont="1" applyFill="1" applyBorder="1" applyAlignment="1">
      <alignment horizontal="center"/>
    </xf>
    <xf numFmtId="0" fontId="19" fillId="25" borderId="55" xfId="0" applyFont="1" applyFill="1" applyBorder="1" applyAlignment="1">
      <alignment horizontal="left" wrapText="1"/>
    </xf>
    <xf numFmtId="4" fontId="19" fillId="25" borderId="2" xfId="0" applyNumberFormat="1" applyFont="1" applyFill="1" applyBorder="1" applyAlignment="1">
      <alignment horizontal="right"/>
    </xf>
    <xf numFmtId="0" fontId="18" fillId="25" borderId="2" xfId="0" applyFont="1" applyFill="1" applyBorder="1"/>
    <xf numFmtId="0" fontId="18" fillId="25" borderId="2" xfId="0" applyFont="1" applyFill="1" applyBorder="1" applyAlignment="1">
      <alignment horizontal="right"/>
    </xf>
    <xf numFmtId="43" fontId="19" fillId="25" borderId="2" xfId="2" applyFont="1" applyFill="1" applyBorder="1" applyAlignment="1">
      <alignment horizontal="right"/>
    </xf>
    <xf numFmtId="0" fontId="19" fillId="25" borderId="2" xfId="0" applyFont="1" applyFill="1" applyBorder="1"/>
    <xf numFmtId="0" fontId="88" fillId="31" borderId="0" xfId="0" applyFont="1" applyFill="1" applyAlignment="1">
      <alignment horizontal="center"/>
    </xf>
    <xf numFmtId="0" fontId="95" fillId="0" borderId="0" xfId="0" applyFont="1" applyAlignment="1">
      <alignment horizontal="left" wrapText="1"/>
    </xf>
    <xf numFmtId="0" fontId="82" fillId="0" borderId="0" xfId="0" applyFont="1" applyAlignment="1">
      <alignment horizontal="left"/>
    </xf>
    <xf numFmtId="4" fontId="19" fillId="0" borderId="0" xfId="0" applyNumberFormat="1" applyFont="1" applyAlignment="1">
      <alignment horizontal="right"/>
    </xf>
    <xf numFmtId="0" fontId="18" fillId="0" borderId="0" xfId="0" applyFont="1" applyAlignment="1">
      <alignment horizontal="right"/>
    </xf>
    <xf numFmtId="43" fontId="18" fillId="0" borderId="0" xfId="2" applyFont="1" applyFill="1" applyBorder="1" applyAlignment="1">
      <alignment horizontal="right" wrapText="1"/>
    </xf>
    <xf numFmtId="0" fontId="18" fillId="0" borderId="0" xfId="0" applyFont="1" applyAlignment="1">
      <alignment horizontal="left"/>
    </xf>
    <xf numFmtId="14" fontId="18" fillId="0" borderId="0" xfId="0" applyNumberFormat="1" applyFont="1" applyAlignment="1">
      <alignment horizontal="left"/>
    </xf>
    <xf numFmtId="0" fontId="73" fillId="0" borderId="0" xfId="0" applyFont="1" applyAlignment="1">
      <alignment horizontal="center" wrapText="1"/>
    </xf>
    <xf numFmtId="0" fontId="68" fillId="0" borderId="0" xfId="0" applyFont="1" applyAlignment="1">
      <alignment horizontal="center" wrapText="1"/>
    </xf>
    <xf numFmtId="0" fontId="21" fillId="0" borderId="0" xfId="0" applyFont="1" applyAlignment="1">
      <alignment horizontal="right"/>
    </xf>
    <xf numFmtId="4" fontId="21" fillId="0" borderId="0" xfId="0" applyNumberFormat="1" applyFont="1"/>
    <xf numFmtId="0" fontId="154" fillId="0" borderId="0" xfId="0" applyFont="1" applyAlignment="1">
      <alignment horizontal="center" vertical="center"/>
    </xf>
    <xf numFmtId="170" fontId="155" fillId="0" borderId="0" xfId="0" applyNumberFormat="1" applyFont="1" applyAlignment="1">
      <alignment horizontal="left" wrapText="1"/>
    </xf>
    <xf numFmtId="0" fontId="155" fillId="0" borderId="0" xfId="0" applyFont="1" applyAlignment="1">
      <alignment vertical="center"/>
    </xf>
    <xf numFmtId="8" fontId="21" fillId="0" borderId="0" xfId="0" applyNumberFormat="1" applyFont="1"/>
    <xf numFmtId="0" fontId="27" fillId="2" borderId="0" xfId="0" applyFont="1" applyFill="1" applyAlignment="1">
      <alignment horizontal="right" wrapText="1"/>
    </xf>
    <xf numFmtId="0" fontId="37" fillId="0" borderId="4" xfId="7" applyFont="1" applyBorder="1" applyAlignment="1">
      <alignment horizontal="center"/>
    </xf>
    <xf numFmtId="0" fontId="37" fillId="0" borderId="3" xfId="7" applyFont="1" applyBorder="1" applyAlignment="1">
      <alignment horizontal="center"/>
    </xf>
    <xf numFmtId="0" fontId="26" fillId="0" borderId="0" xfId="7" applyFont="1" applyAlignment="1">
      <alignment horizontal="center"/>
    </xf>
    <xf numFmtId="0" fontId="37" fillId="0" borderId="0" xfId="7" applyFont="1" applyAlignment="1">
      <alignment horizontal="center"/>
    </xf>
    <xf numFmtId="43" fontId="37" fillId="0" borderId="0" xfId="10" applyFont="1" applyFill="1" applyAlignment="1">
      <alignment horizontal="center" wrapText="1"/>
    </xf>
    <xf numFmtId="0" fontId="24" fillId="0" borderId="0" xfId="7" applyFont="1" applyAlignment="1">
      <alignment horizontal="center"/>
    </xf>
    <xf numFmtId="0" fontId="32" fillId="0" borderId="0" xfId="7" applyFont="1" applyAlignment="1">
      <alignment horizontal="center"/>
    </xf>
    <xf numFmtId="0" fontId="33" fillId="0" borderId="0" xfId="7" applyFont="1" applyAlignment="1">
      <alignment horizontal="center"/>
    </xf>
    <xf numFmtId="0" fontId="31" fillId="0" borderId="0" xfId="7" applyFont="1" applyAlignment="1">
      <alignment horizontal="center"/>
    </xf>
    <xf numFmtId="0" fontId="28" fillId="0" borderId="0" xfId="7" applyFont="1" applyAlignment="1">
      <alignment horizontal="center"/>
    </xf>
    <xf numFmtId="0" fontId="75" fillId="0" borderId="0" xfId="7" applyFont="1"/>
    <xf numFmtId="0" fontId="34" fillId="0" borderId="0" xfId="7" applyFont="1" applyAlignment="1">
      <alignment horizontal="center"/>
    </xf>
    <xf numFmtId="43" fontId="19" fillId="0" borderId="0" xfId="2" applyFont="1" applyFill="1" applyBorder="1" applyAlignment="1">
      <alignment horizontal="right"/>
    </xf>
    <xf numFmtId="43" fontId="18" fillId="0" borderId="0" xfId="2" applyFont="1" applyFill="1" applyBorder="1" applyAlignment="1">
      <alignment horizontal="right"/>
    </xf>
    <xf numFmtId="0" fontId="37" fillId="0" borderId="3" xfId="7" applyFont="1" applyBorder="1"/>
    <xf numFmtId="0" fontId="37" fillId="0" borderId="0" xfId="7" applyFont="1"/>
    <xf numFmtId="0" fontId="28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49" fontId="26" fillId="0" borderId="0" xfId="0" applyNumberFormat="1" applyFont="1" applyAlignment="1" applyProtection="1">
      <alignment horizontal="center"/>
      <protection locked="0"/>
    </xf>
    <xf numFmtId="0" fontId="128" fillId="0" borderId="0" xfId="7" applyFont="1" applyAlignment="1">
      <alignment horizontal="center" wrapText="1"/>
    </xf>
    <xf numFmtId="0" fontId="39" fillId="0" borderId="0" xfId="7" applyFont="1" applyAlignment="1">
      <alignment horizontal="center" wrapText="1"/>
    </xf>
    <xf numFmtId="0" fontId="129" fillId="0" borderId="0" xfId="7" applyFont="1" applyAlignment="1">
      <alignment horizontal="center" wrapText="1"/>
    </xf>
    <xf numFmtId="43" fontId="129" fillId="0" borderId="0" xfId="2" applyFont="1" applyFill="1" applyBorder="1" applyAlignment="1">
      <alignment horizontal="center"/>
    </xf>
    <xf numFmtId="0" fontId="129" fillId="0" borderId="0" xfId="0" applyFont="1" applyAlignment="1">
      <alignment horizontal="center"/>
    </xf>
    <xf numFmtId="49" fontId="37" fillId="0" borderId="0" xfId="0" applyNumberFormat="1" applyFont="1" applyAlignment="1" applyProtection="1">
      <alignment horizontal="center"/>
      <protection locked="0"/>
    </xf>
    <xf numFmtId="49" fontId="37" fillId="0" borderId="3" xfId="0" applyNumberFormat="1" applyFont="1" applyBorder="1" applyAlignment="1" applyProtection="1">
      <alignment horizontal="center"/>
      <protection locked="0"/>
    </xf>
    <xf numFmtId="49" fontId="26" fillId="0" borderId="4" xfId="0" applyNumberFormat="1" applyFont="1" applyBorder="1" applyAlignment="1" applyProtection="1">
      <alignment horizontal="center"/>
      <protection locked="0"/>
    </xf>
    <xf numFmtId="0" fontId="39" fillId="0" borderId="0" xfId="0" applyFont="1" applyAlignment="1">
      <alignment horizontal="center"/>
    </xf>
    <xf numFmtId="43" fontId="39" fillId="0" borderId="0" xfId="2" applyFont="1" applyFill="1" applyBorder="1" applyAlignment="1">
      <alignment horizontal="center"/>
    </xf>
    <xf numFmtId="0" fontId="137" fillId="0" borderId="33" xfId="145" applyFont="1" applyBorder="1" applyAlignment="1">
      <alignment horizontal="left" wrapText="1"/>
    </xf>
    <xf numFmtId="0" fontId="137" fillId="0" borderId="50" xfId="145" applyFont="1" applyBorder="1" applyAlignment="1">
      <alignment horizontal="left" wrapText="1"/>
    </xf>
    <xf numFmtId="0" fontId="137" fillId="0" borderId="42" xfId="145" applyFont="1" applyBorder="1" applyAlignment="1">
      <alignment horizontal="left" wrapText="1"/>
    </xf>
    <xf numFmtId="0" fontId="78" fillId="0" borderId="0" xfId="7" applyFont="1" applyAlignment="1">
      <alignment horizontal="center" wrapText="1"/>
    </xf>
    <xf numFmtId="0" fontId="23" fillId="0" borderId="0" xfId="7" applyFont="1" applyAlignment="1">
      <alignment horizontal="center" wrapText="1"/>
    </xf>
    <xf numFmtId="49" fontId="37" fillId="0" borderId="4" xfId="7" applyNumberFormat="1" applyFont="1" applyBorder="1" applyAlignment="1" applyProtection="1">
      <alignment horizontal="center" wrapText="1"/>
      <protection locked="0"/>
    </xf>
    <xf numFmtId="49" fontId="26" fillId="0" borderId="0" xfId="7" applyNumberFormat="1" applyFont="1" applyAlignment="1" applyProtection="1">
      <alignment horizontal="center" wrapText="1"/>
      <protection locked="0"/>
    </xf>
    <xf numFmtId="0" fontId="67" fillId="0" borderId="0" xfId="7" applyFont="1" applyAlignment="1">
      <alignment horizontal="center"/>
    </xf>
    <xf numFmtId="0" fontId="35" fillId="0" borderId="0" xfId="7" applyFont="1" applyAlignment="1">
      <alignment horizontal="center"/>
    </xf>
    <xf numFmtId="0" fontId="67" fillId="0" borderId="0" xfId="7" applyFont="1" applyAlignment="1">
      <alignment horizontal="center" wrapText="1"/>
    </xf>
    <xf numFmtId="49" fontId="37" fillId="0" borderId="0" xfId="7" applyNumberFormat="1" applyFont="1" applyAlignment="1" applyProtection="1">
      <alignment horizontal="center" wrapText="1"/>
      <protection locked="0"/>
    </xf>
    <xf numFmtId="43" fontId="24" fillId="0" borderId="3" xfId="2" applyFont="1" applyBorder="1" applyAlignment="1" applyProtection="1">
      <alignment horizontal="center"/>
      <protection locked="0"/>
    </xf>
    <xf numFmtId="0" fontId="22" fillId="0" borderId="0" xfId="7" applyFont="1" applyAlignment="1">
      <alignment horizontal="center" wrapText="1"/>
    </xf>
    <xf numFmtId="49" fontId="35" fillId="0" borderId="0" xfId="0" applyNumberFormat="1" applyFont="1" applyAlignment="1" applyProtection="1">
      <alignment horizontal="center"/>
      <protection locked="0"/>
    </xf>
    <xf numFmtId="43" fontId="37" fillId="0" borderId="4" xfId="2" applyFont="1" applyFill="1" applyBorder="1" applyAlignment="1">
      <alignment horizontal="center"/>
    </xf>
    <xf numFmtId="49" fontId="26" fillId="0" borderId="0" xfId="7" applyNumberFormat="1" applyFont="1" applyAlignment="1" applyProtection="1">
      <alignment horizontal="center"/>
      <protection locked="0"/>
    </xf>
    <xf numFmtId="49" fontId="37" fillId="0" borderId="0" xfId="7" applyNumberFormat="1" applyFont="1" applyAlignment="1" applyProtection="1">
      <alignment horizontal="center"/>
      <protection locked="0"/>
    </xf>
    <xf numFmtId="43" fontId="26" fillId="0" borderId="3" xfId="2" applyFont="1" applyBorder="1" applyAlignment="1">
      <alignment horizontal="center"/>
    </xf>
    <xf numFmtId="17" fontId="40" fillId="0" borderId="0" xfId="7" applyNumberFormat="1" applyFont="1" applyAlignment="1">
      <alignment horizontal="center" wrapText="1"/>
    </xf>
    <xf numFmtId="0" fontId="40" fillId="0" borderId="1" xfId="7" applyFont="1" applyBorder="1" applyAlignment="1">
      <alignment horizontal="left" wrapText="1"/>
    </xf>
    <xf numFmtId="0" fontId="118" fillId="0" borderId="0" xfId="143" applyFont="1" applyAlignment="1">
      <alignment horizontal="center"/>
    </xf>
    <xf numFmtId="0" fontId="93" fillId="0" borderId="0" xfId="143" applyFont="1" applyAlignment="1">
      <alignment horizontal="center"/>
    </xf>
    <xf numFmtId="0" fontId="100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97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102" fillId="0" borderId="0" xfId="0" applyFont="1" applyAlignment="1">
      <alignment horizontal="center"/>
    </xf>
    <xf numFmtId="0" fontId="103" fillId="0" borderId="0" xfId="0" applyFont="1" applyAlignment="1">
      <alignment horizontal="center"/>
    </xf>
    <xf numFmtId="0" fontId="135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147" fillId="0" borderId="0" xfId="0" applyFont="1" applyAlignment="1" applyProtection="1">
      <alignment horizontal="center" vertical="center"/>
      <protection locked="0"/>
    </xf>
    <xf numFmtId="0" fontId="147" fillId="0" borderId="0" xfId="0" applyFont="1" applyAlignment="1">
      <alignment horizontal="center" vertical="center"/>
    </xf>
    <xf numFmtId="0" fontId="19" fillId="0" borderId="50" xfId="0" applyFont="1" applyBorder="1" applyAlignment="1">
      <alignment horizontal="left"/>
    </xf>
    <xf numFmtId="0" fontId="19" fillId="0" borderId="42" xfId="0" applyFont="1" applyBorder="1" applyAlignment="1">
      <alignment horizontal="left"/>
    </xf>
    <xf numFmtId="0" fontId="19" fillId="0" borderId="33" xfId="0" applyFont="1" applyBorder="1" applyAlignment="1">
      <alignment horizontal="center"/>
    </xf>
    <xf numFmtId="0" fontId="19" fillId="0" borderId="42" xfId="0" applyFont="1" applyBorder="1" applyAlignment="1">
      <alignment horizontal="center"/>
    </xf>
    <xf numFmtId="0" fontId="68" fillId="0" borderId="0" xfId="0" applyFont="1" applyAlignment="1">
      <alignment horizontal="center" vertical="center" wrapText="1"/>
    </xf>
    <xf numFmtId="49" fontId="19" fillId="0" borderId="33" xfId="0" applyNumberFormat="1" applyFont="1" applyBorder="1" applyAlignment="1">
      <alignment horizontal="center"/>
    </xf>
    <xf numFmtId="49" fontId="19" fillId="0" borderId="42" xfId="0" applyNumberFormat="1" applyFont="1" applyBorder="1" applyAlignment="1">
      <alignment horizontal="center"/>
    </xf>
    <xf numFmtId="0" fontId="73" fillId="0" borderId="0" xfId="0" applyFont="1" applyAlignment="1">
      <alignment horizontal="center"/>
    </xf>
    <xf numFmtId="0" fontId="68" fillId="0" borderId="0" xfId="0" applyFont="1" applyAlignment="1">
      <alignment horizontal="center"/>
    </xf>
  </cellXfs>
  <cellStyles count="156">
    <cellStyle name="20% - Accent1" xfId="13" xr:uid="{00000000-0005-0000-0000-000000000000}"/>
    <cellStyle name="20% - Accent1 2" xfId="57" xr:uid="{00000000-0005-0000-0000-000001000000}"/>
    <cellStyle name="20% - Accent2" xfId="14" xr:uid="{00000000-0005-0000-0000-000002000000}"/>
    <cellStyle name="20% - Accent2 2" xfId="58" xr:uid="{00000000-0005-0000-0000-000003000000}"/>
    <cellStyle name="20% - Accent3" xfId="15" xr:uid="{00000000-0005-0000-0000-000004000000}"/>
    <cellStyle name="20% - Accent3 2" xfId="59" xr:uid="{00000000-0005-0000-0000-000005000000}"/>
    <cellStyle name="20% - Accent4" xfId="16" xr:uid="{00000000-0005-0000-0000-000006000000}"/>
    <cellStyle name="20% - Accent4 2" xfId="60" xr:uid="{00000000-0005-0000-0000-000007000000}"/>
    <cellStyle name="20% - Accent5" xfId="17" xr:uid="{00000000-0005-0000-0000-000008000000}"/>
    <cellStyle name="20% - Accent5 2" xfId="61" xr:uid="{00000000-0005-0000-0000-000009000000}"/>
    <cellStyle name="20% - Accent6" xfId="18" xr:uid="{00000000-0005-0000-0000-00000A000000}"/>
    <cellStyle name="20% - Accent6 2" xfId="62" xr:uid="{00000000-0005-0000-0000-00000B000000}"/>
    <cellStyle name="40% - Accent1" xfId="19" xr:uid="{00000000-0005-0000-0000-00000C000000}"/>
    <cellStyle name="40% - Accent1 2" xfId="63" xr:uid="{00000000-0005-0000-0000-00000D000000}"/>
    <cellStyle name="40% - Accent2" xfId="20" xr:uid="{00000000-0005-0000-0000-00000E000000}"/>
    <cellStyle name="40% - Accent2 2" xfId="64" xr:uid="{00000000-0005-0000-0000-00000F000000}"/>
    <cellStyle name="40% - Accent3" xfId="21" xr:uid="{00000000-0005-0000-0000-000010000000}"/>
    <cellStyle name="40% - Accent3 2" xfId="65" xr:uid="{00000000-0005-0000-0000-000011000000}"/>
    <cellStyle name="40% - Accent4" xfId="22" xr:uid="{00000000-0005-0000-0000-000012000000}"/>
    <cellStyle name="40% - Accent4 2" xfId="66" xr:uid="{00000000-0005-0000-0000-000013000000}"/>
    <cellStyle name="40% - Accent5" xfId="23" xr:uid="{00000000-0005-0000-0000-000014000000}"/>
    <cellStyle name="40% - Accent5 2" xfId="67" xr:uid="{00000000-0005-0000-0000-000015000000}"/>
    <cellStyle name="40% - Accent6" xfId="24" xr:uid="{00000000-0005-0000-0000-000016000000}"/>
    <cellStyle name="40% - Accent6 2" xfId="68" xr:uid="{00000000-0005-0000-0000-000017000000}"/>
    <cellStyle name="60% - Accent1" xfId="25" xr:uid="{00000000-0005-0000-0000-000018000000}"/>
    <cellStyle name="60% - Accent1 2" xfId="69" xr:uid="{00000000-0005-0000-0000-000019000000}"/>
    <cellStyle name="60% - Accent2" xfId="26" xr:uid="{00000000-0005-0000-0000-00001A000000}"/>
    <cellStyle name="60% - Accent2 2" xfId="70" xr:uid="{00000000-0005-0000-0000-00001B000000}"/>
    <cellStyle name="60% - Accent3" xfId="27" xr:uid="{00000000-0005-0000-0000-00001C000000}"/>
    <cellStyle name="60% - Accent3 2" xfId="71" xr:uid="{00000000-0005-0000-0000-00001D000000}"/>
    <cellStyle name="60% - Accent4" xfId="28" xr:uid="{00000000-0005-0000-0000-00001E000000}"/>
    <cellStyle name="60% - Accent4 2" xfId="72" xr:uid="{00000000-0005-0000-0000-00001F000000}"/>
    <cellStyle name="60% - Accent5" xfId="29" xr:uid="{00000000-0005-0000-0000-000020000000}"/>
    <cellStyle name="60% - Accent5 2" xfId="73" xr:uid="{00000000-0005-0000-0000-000021000000}"/>
    <cellStyle name="60% - Accent6" xfId="30" xr:uid="{00000000-0005-0000-0000-000022000000}"/>
    <cellStyle name="60% - Accent6 2" xfId="74" xr:uid="{00000000-0005-0000-0000-000023000000}"/>
    <cellStyle name="Accent1" xfId="31" xr:uid="{00000000-0005-0000-0000-000024000000}"/>
    <cellStyle name="Accent1 2" xfId="75" xr:uid="{00000000-0005-0000-0000-000025000000}"/>
    <cellStyle name="Accent2" xfId="32" xr:uid="{00000000-0005-0000-0000-000026000000}"/>
    <cellStyle name="Accent2 2" xfId="76" xr:uid="{00000000-0005-0000-0000-000027000000}"/>
    <cellStyle name="Accent3" xfId="33" xr:uid="{00000000-0005-0000-0000-000028000000}"/>
    <cellStyle name="Accent3 2" xfId="77" xr:uid="{00000000-0005-0000-0000-000029000000}"/>
    <cellStyle name="Accent4" xfId="34" xr:uid="{00000000-0005-0000-0000-00002A000000}"/>
    <cellStyle name="Accent4 2" xfId="78" xr:uid="{00000000-0005-0000-0000-00002B000000}"/>
    <cellStyle name="Accent5" xfId="35" xr:uid="{00000000-0005-0000-0000-00002C000000}"/>
    <cellStyle name="Accent5 2" xfId="79" xr:uid="{00000000-0005-0000-0000-00002D000000}"/>
    <cellStyle name="Accent6" xfId="36" xr:uid="{00000000-0005-0000-0000-00002E000000}"/>
    <cellStyle name="Accent6 2" xfId="80" xr:uid="{00000000-0005-0000-0000-00002F000000}"/>
    <cellStyle name="Bad" xfId="37" xr:uid="{00000000-0005-0000-0000-000030000000}"/>
    <cellStyle name="Bad 2" xfId="81" xr:uid="{00000000-0005-0000-0000-000031000000}"/>
    <cellStyle name="Calculation" xfId="38" xr:uid="{00000000-0005-0000-0000-000032000000}"/>
    <cellStyle name="Calculation 2" xfId="82" xr:uid="{00000000-0005-0000-0000-000033000000}"/>
    <cellStyle name="Calculation 2 2" xfId="88" xr:uid="{00000000-0005-0000-0000-000034000000}"/>
    <cellStyle name="Calculation 2 3" xfId="95" xr:uid="{00000000-0005-0000-0000-000035000000}"/>
    <cellStyle name="Calculation 2 4" xfId="105" xr:uid="{00000000-0005-0000-0000-000036000000}"/>
    <cellStyle name="Calculation 3" xfId="91" xr:uid="{00000000-0005-0000-0000-000037000000}"/>
    <cellStyle name="Calculation 4" xfId="98" xr:uid="{00000000-0005-0000-0000-000038000000}"/>
    <cellStyle name="Calculation 5" xfId="108" xr:uid="{00000000-0005-0000-0000-000039000000}"/>
    <cellStyle name="Check Cell" xfId="39" xr:uid="{00000000-0005-0000-0000-00003A000000}"/>
    <cellStyle name="Comma 2" xfId="153" xr:uid="{C1A72BB1-A66C-4B93-8B8A-E76D57FC029E}"/>
    <cellStyle name="Comma 3" xfId="155" xr:uid="{7E845752-1F68-40D4-AEC2-7AA7FB5619B2}"/>
    <cellStyle name="Currency 2" xfId="130" xr:uid="{4FC66015-637E-4F8B-A685-AAD02210F4D4}"/>
    <cellStyle name="Euro" xfId="1" xr:uid="{00000000-0005-0000-0000-00003B000000}"/>
    <cellStyle name="Explanatory Text" xfId="40" xr:uid="{00000000-0005-0000-0000-00003C000000}"/>
    <cellStyle name="Explanatory Text 2" xfId="83" xr:uid="{00000000-0005-0000-0000-00003D000000}"/>
    <cellStyle name="Good" xfId="41" xr:uid="{00000000-0005-0000-0000-00003E000000}"/>
    <cellStyle name="Heading 1" xfId="42" xr:uid="{00000000-0005-0000-0000-00003F000000}"/>
    <cellStyle name="Heading 2" xfId="43" xr:uid="{00000000-0005-0000-0000-000040000000}"/>
    <cellStyle name="Heading 2 2" xfId="84" xr:uid="{00000000-0005-0000-0000-000041000000}"/>
    <cellStyle name="Heading 3" xfId="44" xr:uid="{00000000-0005-0000-0000-000042000000}"/>
    <cellStyle name="Heading 3 2" xfId="85" xr:uid="{00000000-0005-0000-0000-000043000000}"/>
    <cellStyle name="Heading 4" xfId="45" xr:uid="{00000000-0005-0000-0000-000044000000}"/>
    <cellStyle name="Hipervínculo 2" xfId="54" xr:uid="{00000000-0005-0000-0000-000045000000}"/>
    <cellStyle name="Input" xfId="46" xr:uid="{00000000-0005-0000-0000-000046000000}"/>
    <cellStyle name="Input 2" xfId="92" xr:uid="{00000000-0005-0000-0000-000047000000}"/>
    <cellStyle name="Input 3" xfId="99" xr:uid="{00000000-0005-0000-0000-000048000000}"/>
    <cellStyle name="Input 4" xfId="109" xr:uid="{00000000-0005-0000-0000-000049000000}"/>
    <cellStyle name="Linked Cell" xfId="47" xr:uid="{00000000-0005-0000-0000-00004A000000}"/>
    <cellStyle name="Millares" xfId="2" builtinId="3"/>
    <cellStyle name="Millares 10" xfId="6" xr:uid="{00000000-0005-0000-0000-00004C000000}"/>
    <cellStyle name="Millares 10 2" xfId="112" xr:uid="{2208BFEC-B9C5-463B-AA5A-D56BBCE08005}"/>
    <cellStyle name="Millares 10 3" xfId="127" xr:uid="{3BAE6D7F-29B5-404E-971D-811A3832BA60}"/>
    <cellStyle name="Millares 10 4" xfId="139" xr:uid="{26A991EC-3E28-4F65-8096-885511F1A1BA}"/>
    <cellStyle name="Millares 10 4 2" xfId="150" xr:uid="{49D41141-6BC0-43D6-BEAB-F55FC892D25F}"/>
    <cellStyle name="Millares 11" xfId="148" xr:uid="{1A209F3F-52F5-4191-A979-D29F8B7F422F}"/>
    <cellStyle name="Millares 2" xfId="3" xr:uid="{00000000-0005-0000-0000-00004D000000}"/>
    <cellStyle name="Millares 2 2" xfId="119" xr:uid="{BAB028DD-9677-43BA-AEB8-33918DF7710B}"/>
    <cellStyle name="Millares 2 2 2" xfId="10" xr:uid="{00000000-0005-0000-0000-00004E000000}"/>
    <cellStyle name="Millares 2 3" xfId="123" xr:uid="{8199C15E-96F9-41D8-A024-027F2495E946}"/>
    <cellStyle name="Millares 2 4" xfId="129" xr:uid="{0AEC8E60-900E-4B7C-B042-449878E09942}"/>
    <cellStyle name="Millares 2 5" xfId="135" xr:uid="{55084E61-8811-4D12-92C3-B6436DB8A574}"/>
    <cellStyle name="Millares 2 5 2" xfId="136" xr:uid="{2A27B699-A56C-40AF-B7AF-1D0ECDB8ADC9}"/>
    <cellStyle name="Millares 2 6" xfId="144" xr:uid="{EA85E737-C385-4623-83BD-CAF61F374B47}"/>
    <cellStyle name="Millares 3" xfId="102" xr:uid="{00000000-0005-0000-0000-00004F000000}"/>
    <cellStyle name="Millares 4" xfId="116" xr:uid="{ED327588-30B5-417C-B7FF-0B07AE9083AC}"/>
    <cellStyle name="Millares 5" xfId="4" xr:uid="{00000000-0005-0000-0000-000050000000}"/>
    <cellStyle name="Millares 5 2" xfId="11" xr:uid="{00000000-0005-0000-0000-000051000000}"/>
    <cellStyle name="Millares 5 2 2" xfId="104" xr:uid="{00000000-0005-0000-0000-000052000000}"/>
    <cellStyle name="Millares 5 3" xfId="103" xr:uid="{00000000-0005-0000-0000-000053000000}"/>
    <cellStyle name="Millares 6" xfId="118" xr:uid="{2B51BD1B-880F-4E60-889D-0C2A41554326}"/>
    <cellStyle name="Millares 7" xfId="122" xr:uid="{179EA13E-7865-419A-B9E4-356A31BE92E6}"/>
    <cellStyle name="Millares 8" xfId="133" xr:uid="{A9A9D2FB-6FAE-439D-8633-94017CDAE03E}"/>
    <cellStyle name="Millares 9" xfId="146" xr:uid="{D55F4FA6-91C0-4B5D-89EB-B510EECB8E72}"/>
    <cellStyle name="Moneda 2" xfId="9" xr:uid="{00000000-0005-0000-0000-000054000000}"/>
    <cellStyle name="Moneda 2 2" xfId="120" xr:uid="{48024FC0-CC81-4F9C-97EB-3A0FC9D133C3}"/>
    <cellStyle name="Moneda 2 3" xfId="124" xr:uid="{007C81BF-2DDB-40D3-9872-697D09C32FC2}"/>
    <cellStyle name="Moneda 3" xfId="55" xr:uid="{00000000-0005-0000-0000-000055000000}"/>
    <cellStyle name="Neutral 2" xfId="48" xr:uid="{00000000-0005-0000-0000-000056000000}"/>
    <cellStyle name="Normal" xfId="0" builtinId="0"/>
    <cellStyle name="Normal 10" xfId="8" xr:uid="{00000000-0005-0000-0000-000058000000}"/>
    <cellStyle name="Normal 10 2" xfId="113" xr:uid="{C80246EA-38F5-4AA4-A567-0842919C4FCE}"/>
    <cellStyle name="Normal 10 3" xfId="128" xr:uid="{59035B53-ED3B-4384-BC8C-54C3370DCC96}"/>
    <cellStyle name="Normal 10 4" xfId="140" xr:uid="{06EC9F08-795D-4011-9BDF-91F09228CD30}"/>
    <cellStyle name="Normal 10 4 2" xfId="151" xr:uid="{D7D32FA5-B51F-4BF0-AE5C-6820CF2C8656}"/>
    <cellStyle name="Normal 11" xfId="142" xr:uid="{E20FE18C-11F9-4CE1-891A-815C734B9C8C}"/>
    <cellStyle name="Normal 12" xfId="145" xr:uid="{C1099A78-6824-480F-B2CE-42E1A4F894BD}"/>
    <cellStyle name="Normal 13" xfId="5" xr:uid="{00000000-0005-0000-0000-000059000000}"/>
    <cellStyle name="Normal 13 2" xfId="114" xr:uid="{DE8EB7F0-10DA-4F3E-B2E7-8B00951D8091}"/>
    <cellStyle name="Normal 13 3" xfId="126" xr:uid="{0EBEFE68-4566-4F21-A731-6B0BCC9B0261}"/>
    <cellStyle name="Normal 13 4" xfId="138" xr:uid="{E7046A98-CC2E-4C6C-AB83-104CC37CF3A9}"/>
    <cellStyle name="Normal 13 4 2" xfId="149" xr:uid="{63794CFD-6641-49EC-BA18-B8D6A4586D82}"/>
    <cellStyle name="Normal 14" xfId="147" xr:uid="{38326121-A166-454E-9537-59E26339A018}"/>
    <cellStyle name="Normal 15" xfId="152" xr:uid="{F5D097D3-FB3D-4624-AA0C-854D80635273}"/>
    <cellStyle name="Normal 16" xfId="154" xr:uid="{1D784E12-72FA-4BF1-8E7C-8CB6A5298BFA}"/>
    <cellStyle name="Normal 2" xfId="7" xr:uid="{00000000-0005-0000-0000-00005A000000}"/>
    <cellStyle name="Normal 2 2" xfId="56" xr:uid="{00000000-0005-0000-0000-00005B000000}"/>
    <cellStyle name="Normal 2 2 2" xfId="125" xr:uid="{BB9B235D-7368-4271-AA16-BB4FC7619F51}"/>
    <cellStyle name="Normal 2 3" xfId="134" xr:uid="{AC386CEA-C9B7-48B3-94C4-B9A6627B230B}"/>
    <cellStyle name="Normal 2 4" xfId="143" xr:uid="{10529D2B-5474-4900-8A9E-6EC33658B315}"/>
    <cellStyle name="Normal 3" xfId="12" xr:uid="{00000000-0005-0000-0000-00005C000000}"/>
    <cellStyle name="Normal 3 2" xfId="131" xr:uid="{0EA1B313-5569-4EB3-9671-309267A77B21}"/>
    <cellStyle name="Normal 4" xfId="115" xr:uid="{9DA0F271-0EA8-41A8-8B7F-A5BF00F84F4A}"/>
    <cellStyle name="Normal 5" xfId="117" xr:uid="{A31D3B8A-DDC3-43C7-A909-3552B6020DC7}"/>
    <cellStyle name="Normal 6" xfId="121" xr:uid="{EF0C280F-D993-4002-8F5D-D15AEE12DB26}"/>
    <cellStyle name="Normal 7" xfId="132" xr:uid="{9765A24D-0312-4B51-A86B-1E99EFA5894B}"/>
    <cellStyle name="Normal 8" xfId="137" xr:uid="{4081B192-B4B1-4428-B468-AF8E187D8891}"/>
    <cellStyle name="Normal 9" xfId="141" xr:uid="{AF84D441-21C9-484E-A80E-7F4F6A73EA78}"/>
    <cellStyle name="Note" xfId="49" xr:uid="{00000000-0005-0000-0000-00005D000000}"/>
    <cellStyle name="Note 2" xfId="93" xr:uid="{00000000-0005-0000-0000-00005E000000}"/>
    <cellStyle name="Note 3" xfId="100" xr:uid="{00000000-0005-0000-0000-00005F000000}"/>
    <cellStyle name="Note 4" xfId="110" xr:uid="{00000000-0005-0000-0000-000060000000}"/>
    <cellStyle name="Output" xfId="50" xr:uid="{00000000-0005-0000-0000-000061000000}"/>
    <cellStyle name="Output 2" xfId="86" xr:uid="{00000000-0005-0000-0000-000062000000}"/>
    <cellStyle name="Output 2 2" xfId="89" xr:uid="{00000000-0005-0000-0000-000063000000}"/>
    <cellStyle name="Output 2 3" xfId="96" xr:uid="{00000000-0005-0000-0000-000064000000}"/>
    <cellStyle name="Output 2 4" xfId="106" xr:uid="{00000000-0005-0000-0000-000065000000}"/>
    <cellStyle name="Output 3" xfId="94" xr:uid="{00000000-0005-0000-0000-000066000000}"/>
    <cellStyle name="Output 4" xfId="101" xr:uid="{00000000-0005-0000-0000-000067000000}"/>
    <cellStyle name="Output 5" xfId="111" xr:uid="{00000000-0005-0000-0000-000068000000}"/>
    <cellStyle name="Title" xfId="51" xr:uid="{00000000-0005-0000-0000-000069000000}"/>
    <cellStyle name="Title 2" xfId="87" xr:uid="{00000000-0005-0000-0000-00006A000000}"/>
    <cellStyle name="Total 2" xfId="52" xr:uid="{00000000-0005-0000-0000-00006B000000}"/>
    <cellStyle name="Total 2 2" xfId="90" xr:uid="{00000000-0005-0000-0000-00006C000000}"/>
    <cellStyle name="Total 2 3" xfId="97" xr:uid="{00000000-0005-0000-0000-00006D000000}"/>
    <cellStyle name="Total 2 4" xfId="107" xr:uid="{00000000-0005-0000-0000-00006E000000}"/>
    <cellStyle name="Warning Text" xfId="53" xr:uid="{00000000-0005-0000-0000-00006F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8B254C"/>
      <color rgb="FF00C491"/>
      <color rgb="FF000099"/>
      <color rgb="FF0066FF"/>
      <color rgb="FFFF00FF"/>
      <color rgb="FF85FFDF"/>
      <color rgb="FFF6FC14"/>
      <color rgb="FF00FFFF"/>
      <color rgb="FFCCFF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4.jpeg"/><Relationship Id="rId1" Type="http://schemas.openxmlformats.org/officeDocument/2006/relationships/image" Target="../media/image10.png"/><Relationship Id="rId4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4.jpeg"/><Relationship Id="rId1" Type="http://schemas.openxmlformats.org/officeDocument/2006/relationships/image" Target="../media/image2.emf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4.jpeg"/><Relationship Id="rId1" Type="http://schemas.openxmlformats.org/officeDocument/2006/relationships/image" Target="../media/image2.emf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4.jpeg"/><Relationship Id="rId5" Type="http://schemas.openxmlformats.org/officeDocument/2006/relationships/image" Target="../media/image8.png"/><Relationship Id="rId4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4.jpeg"/><Relationship Id="rId5" Type="http://schemas.openxmlformats.org/officeDocument/2006/relationships/image" Target="../media/image8.png"/><Relationship Id="rId4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8.png"/><Relationship Id="rId1" Type="http://schemas.openxmlformats.org/officeDocument/2006/relationships/image" Target="../media/image2.emf"/><Relationship Id="rId4" Type="http://schemas.openxmlformats.org/officeDocument/2006/relationships/image" Target="http://www.jmarcano.com/mipais/graficos/escudo.jpg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4.jpeg"/><Relationship Id="rId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http://www.jmarcano.com/mipais/graficos/escudo.jpg" TargetMode="External"/><Relationship Id="rId1" Type="http://schemas.openxmlformats.org/officeDocument/2006/relationships/image" Target="../media/image4.jpeg"/><Relationship Id="rId5" Type="http://schemas.openxmlformats.org/officeDocument/2006/relationships/image" Target="../media/image8.png"/><Relationship Id="rId4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http://www.jmarcano.com/mipais/graficos/escudo.jpg" TargetMode="External"/><Relationship Id="rId2" Type="http://schemas.openxmlformats.org/officeDocument/2006/relationships/image" Target="../media/image4.jpeg"/><Relationship Id="rId1" Type="http://schemas.openxmlformats.org/officeDocument/2006/relationships/image" Target="../media/image7.jpeg"/><Relationship Id="rId5" Type="http://schemas.openxmlformats.org/officeDocument/2006/relationships/image" Target="../media/image9.png"/><Relationship Id="rId4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4521057</xdr:colOff>
      <xdr:row>0</xdr:row>
      <xdr:rowOff>57727</xdr:rowOff>
    </xdr:from>
    <xdr:to>
      <xdr:col>1</xdr:col>
      <xdr:colOff>5427518</xdr:colOff>
      <xdr:row>2</xdr:row>
      <xdr:rowOff>245340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21057" y="57727"/>
          <a:ext cx="906461" cy="822613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1371022</xdr:colOff>
      <xdr:row>0</xdr:row>
      <xdr:rowOff>28864</xdr:rowOff>
    </xdr:from>
    <xdr:to>
      <xdr:col>3</xdr:col>
      <xdr:colOff>274203</xdr:colOff>
      <xdr:row>2</xdr:row>
      <xdr:rowOff>187614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302499" y="28864"/>
          <a:ext cx="1183409" cy="79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1298864</xdr:colOff>
      <xdr:row>0</xdr:row>
      <xdr:rowOff>0</xdr:rowOff>
    </xdr:from>
    <xdr:to>
      <xdr:col>1</xdr:col>
      <xdr:colOff>3218295</xdr:colOff>
      <xdr:row>2</xdr:row>
      <xdr:rowOff>307975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8864" y="0"/>
          <a:ext cx="1919431" cy="9429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409574</xdr:colOff>
      <xdr:row>0</xdr:row>
      <xdr:rowOff>114300</xdr:rowOff>
    </xdr:from>
    <xdr:ext cx="1393826" cy="1079500"/>
    <xdr:pic>
      <xdr:nvPicPr>
        <xdr:cNvPr id="4" name="Imagen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4" y="114300"/>
          <a:ext cx="1393826" cy="1079500"/>
        </a:xfrm>
        <a:prstGeom prst="rect">
          <a:avLst/>
        </a:prstGeom>
      </xdr:spPr>
    </xdr:pic>
    <xdr:clientData/>
  </xdr:oneCellAnchor>
  <xdr:oneCellAnchor>
    <xdr:from>
      <xdr:col>19</xdr:col>
      <xdr:colOff>409574</xdr:colOff>
      <xdr:row>0</xdr:row>
      <xdr:rowOff>114300</xdr:rowOff>
    </xdr:from>
    <xdr:ext cx="1406526" cy="904875"/>
    <xdr:pic>
      <xdr:nvPicPr>
        <xdr:cNvPr id="6" name="Imagen 1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81574" y="114300"/>
          <a:ext cx="1406526" cy="904875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513317</xdr:colOff>
      <xdr:row>0</xdr:row>
      <xdr:rowOff>0</xdr:rowOff>
    </xdr:from>
    <xdr:ext cx="1096408" cy="666750"/>
    <xdr:pic>
      <xdr:nvPicPr>
        <xdr:cNvPr id="5" name="Imagen 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317" y="0"/>
          <a:ext cx="1096408" cy="666750"/>
        </a:xfrm>
        <a:prstGeom prst="rect">
          <a:avLst/>
        </a:prstGeom>
      </xdr:spPr>
    </xdr:pic>
    <xdr:clientData/>
  </xdr:oneCellAnchor>
  <xdr:twoCellAnchor editAs="oneCell">
    <xdr:from>
      <xdr:col>3</xdr:col>
      <xdr:colOff>457200</xdr:colOff>
      <xdr:row>0</xdr:row>
      <xdr:rowOff>114300</xdr:rowOff>
    </xdr:from>
    <xdr:to>
      <xdr:col>4</xdr:col>
      <xdr:colOff>171450</xdr:colOff>
      <xdr:row>4</xdr:row>
      <xdr:rowOff>90068</xdr:rowOff>
    </xdr:to>
    <xdr:pic>
      <xdr:nvPicPr>
        <xdr:cNvPr id="3" name="1 Imagen" descr="Escudo de la República Dominican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086100" y="114300"/>
          <a:ext cx="752475" cy="6234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647700</xdr:colOff>
      <xdr:row>0</xdr:row>
      <xdr:rowOff>142876</xdr:rowOff>
    </xdr:from>
    <xdr:to>
      <xdr:col>6</xdr:col>
      <xdr:colOff>695259</xdr:colOff>
      <xdr:row>4</xdr:row>
      <xdr:rowOff>19050</xdr:rowOff>
    </xdr:to>
    <xdr:pic>
      <xdr:nvPicPr>
        <xdr:cNvPr id="6" name="2 Imagen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14925" y="142876"/>
          <a:ext cx="885759" cy="523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912346</xdr:colOff>
      <xdr:row>0</xdr:row>
      <xdr:rowOff>112059</xdr:rowOff>
    </xdr:from>
    <xdr:to>
      <xdr:col>1</xdr:col>
      <xdr:colOff>1582831</xdr:colOff>
      <xdr:row>3</xdr:row>
      <xdr:rowOff>29135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2346" y="112059"/>
          <a:ext cx="1903132" cy="1051672"/>
        </a:xfrm>
        <a:prstGeom prst="rect">
          <a:avLst/>
        </a:prstGeom>
      </xdr:spPr>
    </xdr:pic>
    <xdr:clientData/>
  </xdr:twoCellAnchor>
  <xdr:twoCellAnchor>
    <xdr:from>
      <xdr:col>9</xdr:col>
      <xdr:colOff>812426</xdr:colOff>
      <xdr:row>0</xdr:row>
      <xdr:rowOff>182095</xdr:rowOff>
    </xdr:from>
    <xdr:to>
      <xdr:col>10</xdr:col>
      <xdr:colOff>933930</xdr:colOff>
      <xdr:row>2</xdr:row>
      <xdr:rowOff>266139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847794" y="182095"/>
          <a:ext cx="1003967" cy="840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895350</xdr:colOff>
          <xdr:row>0</xdr:row>
          <xdr:rowOff>180975</xdr:rowOff>
        </xdr:from>
        <xdr:to>
          <xdr:col>4</xdr:col>
          <xdr:colOff>809625</xdr:colOff>
          <xdr:row>2</xdr:row>
          <xdr:rowOff>352425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B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581025</xdr:colOff>
      <xdr:row>1</xdr:row>
      <xdr:rowOff>76200</xdr:rowOff>
    </xdr:from>
    <xdr:to>
      <xdr:col>5</xdr:col>
      <xdr:colOff>19050</xdr:colOff>
      <xdr:row>3</xdr:row>
      <xdr:rowOff>257174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00" y="257175"/>
          <a:ext cx="857250" cy="5429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3152775</xdr:colOff>
      <xdr:row>0</xdr:row>
      <xdr:rowOff>66675</xdr:rowOff>
    </xdr:from>
    <xdr:to>
      <xdr:col>3</xdr:col>
      <xdr:colOff>0</xdr:colOff>
      <xdr:row>3</xdr:row>
      <xdr:rowOff>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/>
        <a:srcRect/>
        <a:stretch>
          <a:fillRect/>
        </a:stretch>
      </xdr:blipFill>
      <xdr:spPr bwMode="auto">
        <a:xfrm>
          <a:off x="3457575" y="666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3105150</xdr:colOff>
      <xdr:row>0</xdr:row>
      <xdr:rowOff>0</xdr:rowOff>
    </xdr:from>
    <xdr:to>
      <xdr:col>2</xdr:col>
      <xdr:colOff>3105151</xdr:colOff>
      <xdr:row>3</xdr:row>
      <xdr:rowOff>3106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3457575" y="0"/>
          <a:ext cx="1" cy="5460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2333624</xdr:colOff>
      <xdr:row>0</xdr:row>
      <xdr:rowOff>142875</xdr:rowOff>
    </xdr:from>
    <xdr:to>
      <xdr:col>3</xdr:col>
      <xdr:colOff>66672</xdr:colOff>
      <xdr:row>3</xdr:row>
      <xdr:rowOff>171450</xdr:rowOff>
    </xdr:to>
    <xdr:pic>
      <xdr:nvPicPr>
        <xdr:cNvPr id="5" name="4 Imagen" descr="Escudo de la República Dominicana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 flipH="1">
          <a:off x="3352799" y="142875"/>
          <a:ext cx="847723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0</xdr:row>
      <xdr:rowOff>19050</xdr:rowOff>
    </xdr:from>
    <xdr:to>
      <xdr:col>2</xdr:col>
      <xdr:colOff>1438274</xdr:colOff>
      <xdr:row>3</xdr:row>
      <xdr:rowOff>245690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38250" y="19050"/>
          <a:ext cx="1219199" cy="7695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1053027</xdr:colOff>
      <xdr:row>0</xdr:row>
      <xdr:rowOff>129460</xdr:rowOff>
    </xdr:from>
    <xdr:to>
      <xdr:col>5</xdr:col>
      <xdr:colOff>911717</xdr:colOff>
      <xdr:row>2</xdr:row>
      <xdr:rowOff>286421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927921" y="129460"/>
          <a:ext cx="1280732" cy="7472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0</xdr:colOff>
      <xdr:row>0</xdr:row>
      <xdr:rowOff>108790</xdr:rowOff>
    </xdr:to>
    <xdr:pic>
      <xdr:nvPicPr>
        <xdr:cNvPr id="3" name="3 Imagen" descr="Escudo de la República Dominicana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828675" y="676275"/>
          <a:ext cx="4024" cy="802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97261</xdr:colOff>
      <xdr:row>0</xdr:row>
      <xdr:rowOff>6037</xdr:rowOff>
    </xdr:from>
    <xdr:to>
      <xdr:col>2</xdr:col>
      <xdr:colOff>1173185</xdr:colOff>
      <xdr:row>2</xdr:row>
      <xdr:rowOff>247521</xdr:rowOff>
    </xdr:to>
    <xdr:pic>
      <xdr:nvPicPr>
        <xdr:cNvPr id="4" name="3 Imagen" descr="Escudo de la República Dominicana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369550" y="6037"/>
          <a:ext cx="1075924" cy="8317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1207393</xdr:colOff>
      <xdr:row>0</xdr:row>
      <xdr:rowOff>0</xdr:rowOff>
    </xdr:from>
    <xdr:to>
      <xdr:col>1</xdr:col>
      <xdr:colOff>1765209</xdr:colOff>
      <xdr:row>2</xdr:row>
      <xdr:rowOff>199007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07393" y="0"/>
          <a:ext cx="1770845" cy="7805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339025</xdr:colOff>
      <xdr:row>0</xdr:row>
      <xdr:rowOff>80720</xdr:rowOff>
    </xdr:from>
    <xdr:to>
      <xdr:col>4</xdr:col>
      <xdr:colOff>226017</xdr:colOff>
      <xdr:row>3</xdr:row>
      <xdr:rowOff>182574</xdr:rowOff>
    </xdr:to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7232542" y="80720"/>
          <a:ext cx="1501398" cy="1118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780141</xdr:colOff>
      <xdr:row>0</xdr:row>
      <xdr:rowOff>254653</xdr:rowOff>
    </xdr:from>
    <xdr:to>
      <xdr:col>6</xdr:col>
      <xdr:colOff>2083809</xdr:colOff>
      <xdr:row>3</xdr:row>
      <xdr:rowOff>96612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239907" y="254653"/>
          <a:ext cx="1303668" cy="876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3</xdr:row>
      <xdr:rowOff>21351</xdr:rowOff>
    </xdr:to>
    <xdr:pic>
      <xdr:nvPicPr>
        <xdr:cNvPr id="8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48750" y="314325"/>
          <a:ext cx="0" cy="6604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769729</xdr:colOff>
      <xdr:row>0</xdr:row>
      <xdr:rowOff>102980</xdr:rowOff>
    </xdr:from>
    <xdr:to>
      <xdr:col>2</xdr:col>
      <xdr:colOff>1192435</xdr:colOff>
      <xdr:row>4</xdr:row>
      <xdr:rowOff>226017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5831" y="102980"/>
          <a:ext cx="2150121" cy="13984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230908</xdr:colOff>
      <xdr:row>0</xdr:row>
      <xdr:rowOff>158752</xdr:rowOff>
    </xdr:from>
    <xdr:to>
      <xdr:col>4</xdr:col>
      <xdr:colOff>111990</xdr:colOff>
      <xdr:row>3</xdr:row>
      <xdr:rowOff>144319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725226" y="158752"/>
          <a:ext cx="1223241" cy="8514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972226</xdr:colOff>
      <xdr:row>0</xdr:row>
      <xdr:rowOff>144319</xdr:rowOff>
    </xdr:from>
    <xdr:to>
      <xdr:col>6</xdr:col>
      <xdr:colOff>2092612</xdr:colOff>
      <xdr:row>3</xdr:row>
      <xdr:rowOff>115455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868249" y="144319"/>
          <a:ext cx="1120386" cy="837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0</xdr:colOff>
      <xdr:row>3</xdr:row>
      <xdr:rowOff>69942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934325" y="381000"/>
          <a:ext cx="0" cy="6541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563997</xdr:colOff>
      <xdr:row>0</xdr:row>
      <xdr:rowOff>43294</xdr:rowOff>
    </xdr:from>
    <xdr:to>
      <xdr:col>2</xdr:col>
      <xdr:colOff>1067955</xdr:colOff>
      <xdr:row>4</xdr:row>
      <xdr:rowOff>72158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1724" y="43294"/>
          <a:ext cx="1976004" cy="11834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238148</xdr:colOff>
      <xdr:row>0</xdr:row>
      <xdr:rowOff>228063</xdr:rowOff>
    </xdr:from>
    <xdr:ext cx="1089986" cy="684189"/>
    <xdr:pic>
      <xdr:nvPicPr>
        <xdr:cNvPr id="15" name="2 Imagen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0965" y="228063"/>
          <a:ext cx="1089986" cy="6841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508320</xdr:colOff>
      <xdr:row>0</xdr:row>
      <xdr:rowOff>13416</xdr:rowOff>
    </xdr:from>
    <xdr:ext cx="1983286" cy="966574"/>
    <xdr:pic>
      <xdr:nvPicPr>
        <xdr:cNvPr id="5" name="Imagen 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8320" y="13416"/>
          <a:ext cx="1983286" cy="966574"/>
        </a:xfrm>
        <a:prstGeom prst="rect">
          <a:avLst/>
        </a:prstGeom>
      </xdr:spPr>
    </xdr:pic>
    <xdr:clientData/>
  </xdr:oneCellAnchor>
  <xdr:oneCellAnchor>
    <xdr:from>
      <xdr:col>2</xdr:col>
      <xdr:colOff>2012326</xdr:colOff>
      <xdr:row>0</xdr:row>
      <xdr:rowOff>107324</xdr:rowOff>
    </xdr:from>
    <xdr:ext cx="1062286" cy="776532"/>
    <xdr:pic>
      <xdr:nvPicPr>
        <xdr:cNvPr id="6" name="1 Imagen" descr="Escudo de la República Dominicana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4" cstate="print"/>
        <a:srcRect/>
        <a:stretch>
          <a:fillRect/>
        </a:stretch>
      </xdr:blipFill>
      <xdr:spPr bwMode="auto">
        <a:xfrm>
          <a:off x="3944157" y="107324"/>
          <a:ext cx="1062286" cy="776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2675833</xdr:colOff>
      <xdr:row>0</xdr:row>
      <xdr:rowOff>145995</xdr:rowOff>
    </xdr:from>
    <xdr:to>
      <xdr:col>3</xdr:col>
      <xdr:colOff>1004733</xdr:colOff>
      <xdr:row>2</xdr:row>
      <xdr:rowOff>228167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5594785" y="145995"/>
          <a:ext cx="1201763" cy="7581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629879</xdr:colOff>
      <xdr:row>0</xdr:row>
      <xdr:rowOff>199719</xdr:rowOff>
    </xdr:from>
    <xdr:to>
      <xdr:col>6</xdr:col>
      <xdr:colOff>1811845</xdr:colOff>
      <xdr:row>2</xdr:row>
      <xdr:rowOff>190071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585040" y="199719"/>
          <a:ext cx="1181966" cy="666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811484</xdr:colOff>
      <xdr:row>0</xdr:row>
      <xdr:rowOff>199718</xdr:rowOff>
    </xdr:from>
    <xdr:to>
      <xdr:col>2</xdr:col>
      <xdr:colOff>1042183</xdr:colOff>
      <xdr:row>3</xdr:row>
      <xdr:rowOff>247625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17613" y="199718"/>
          <a:ext cx="2040450" cy="10618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303069</xdr:colOff>
      <xdr:row>0</xdr:row>
      <xdr:rowOff>0</xdr:rowOff>
    </xdr:from>
    <xdr:to>
      <xdr:col>4</xdr:col>
      <xdr:colOff>530513</xdr:colOff>
      <xdr:row>3</xdr:row>
      <xdr:rowOff>60911</xdr:rowOff>
    </xdr:to>
    <xdr:pic>
      <xdr:nvPicPr>
        <xdr:cNvPr id="2" name="1 Imagen" descr="Escudo de la República Dominicana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6378864" y="0"/>
          <a:ext cx="1252104" cy="926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285887</xdr:colOff>
      <xdr:row>0</xdr:row>
      <xdr:rowOff>0</xdr:rowOff>
    </xdr:from>
    <xdr:to>
      <xdr:col>6</xdr:col>
      <xdr:colOff>1558636</xdr:colOff>
      <xdr:row>2</xdr:row>
      <xdr:rowOff>274205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821114" y="0"/>
          <a:ext cx="1272749" cy="8514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69942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172575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764887</xdr:colOff>
      <xdr:row>0</xdr:row>
      <xdr:rowOff>43295</xdr:rowOff>
    </xdr:from>
    <xdr:to>
      <xdr:col>2</xdr:col>
      <xdr:colOff>1486477</xdr:colOff>
      <xdr:row>4</xdr:row>
      <xdr:rowOff>187614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94660" y="43295"/>
          <a:ext cx="2034885" cy="12988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5</xdr:col>
      <xdr:colOff>0</xdr:colOff>
      <xdr:row>2</xdr:row>
      <xdr:rowOff>12215</xdr:rowOff>
    </xdr:to>
    <xdr:pic>
      <xdr:nvPicPr>
        <xdr:cNvPr id="4" name="1 Imagen" descr="C:\Users\carmen lidia\Desktop\rosayddel\logo digega.jpg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72575" y="0"/>
          <a:ext cx="0" cy="659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1674092</xdr:colOff>
      <xdr:row>0</xdr:row>
      <xdr:rowOff>274205</xdr:rowOff>
    </xdr:from>
    <xdr:to>
      <xdr:col>4</xdr:col>
      <xdr:colOff>533976</xdr:colOff>
      <xdr:row>3</xdr:row>
      <xdr:rowOff>173182</xdr:rowOff>
    </xdr:to>
    <xdr:pic>
      <xdr:nvPicPr>
        <xdr:cNvPr id="12" name="1 Imagen" descr="Escudo de la República Dominicana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/>
        <a:srcRect/>
        <a:stretch>
          <a:fillRect/>
        </a:stretch>
      </xdr:blipFill>
      <xdr:spPr bwMode="auto">
        <a:xfrm>
          <a:off x="5729433" y="274205"/>
          <a:ext cx="1226702" cy="8514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505114</xdr:colOff>
      <xdr:row>0</xdr:row>
      <xdr:rowOff>202047</xdr:rowOff>
    </xdr:from>
    <xdr:to>
      <xdr:col>7</xdr:col>
      <xdr:colOff>115456</xdr:colOff>
      <xdr:row>3</xdr:row>
      <xdr:rowOff>144319</xdr:rowOff>
    </xdr:to>
    <xdr:pic>
      <xdr:nvPicPr>
        <xdr:cNvPr id="13" name="2 Imagen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333182" y="202047"/>
          <a:ext cx="1226705" cy="8947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158751</xdr:colOff>
      <xdr:row>0</xdr:row>
      <xdr:rowOff>0</xdr:rowOff>
    </xdr:from>
    <xdr:to>
      <xdr:col>2</xdr:col>
      <xdr:colOff>822615</xdr:colOff>
      <xdr:row>4</xdr:row>
      <xdr:rowOff>144318</xdr:rowOff>
    </xdr:to>
    <xdr:pic>
      <xdr:nvPicPr>
        <xdr:cNvPr id="14" name="Imagen 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28751" y="0"/>
          <a:ext cx="1905000" cy="14143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anina%20Rodriguez/Documents/YANINA/CLASIFICADOR%20al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Kelvia%20Reyes\Downloads\CONCILIACION%20PPC%20DIC.%202024%20(1).xlsx" TargetMode="External"/><Relationship Id="rId1" Type="http://schemas.openxmlformats.org/officeDocument/2006/relationships/externalLinkPath" Target="/Users/Kelvia%20Reyes/Downloads/CONCILIACION%20PPC%20DIC.%202024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 refreshError="1">
        <row r="322">
          <cell r="C322" t="str">
            <v xml:space="preserve"> Material para limpieza </v>
          </cell>
        </row>
        <row r="324">
          <cell r="C324" t="str">
            <v xml:space="preserve"> Útiles de escritorio, oficina, informática y de enseñanza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CILIACION BCO. PPC"/>
      <sheetName val="cks. pagados"/>
      <sheetName val="COMISIONES Y CARGOS"/>
      <sheetName val="TRANSITOS PPC"/>
      <sheetName val="LIBRO"/>
      <sheetName val="DEPOSITOS PPC"/>
      <sheetName val="EMITIDOS PPC"/>
      <sheetName val="Mov. Bco."/>
    </sheetNames>
    <sheetDataSet>
      <sheetData sheetId="0"/>
      <sheetData sheetId="1"/>
      <sheetData sheetId="2"/>
      <sheetData sheetId="3"/>
      <sheetData sheetId="4">
        <row r="44">
          <cell r="F44">
            <v>153647.32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931F8-247D-45F4-A14A-FC320B06E9B4}">
  <sheetPr>
    <tabColor rgb="FF8B254C"/>
    <pageSetUpPr fitToPage="1"/>
  </sheetPr>
  <dimension ref="B1:J98"/>
  <sheetViews>
    <sheetView showWhiteSpace="0" topLeftCell="B47" zoomScale="66" zoomScaleNormal="66" workbookViewId="0">
      <selection activeCell="B71" sqref="B71"/>
    </sheetView>
  </sheetViews>
  <sheetFormatPr baseColWidth="10" defaultColWidth="11.42578125" defaultRowHeight="14.25" x14ac:dyDescent="0.2"/>
  <cols>
    <col min="1" max="1" width="0" style="83" hidden="1" customWidth="1"/>
    <col min="2" max="2" width="89" style="83" customWidth="1"/>
    <col min="3" max="3" width="34.28515625" style="83" customWidth="1"/>
    <col min="4" max="4" width="24" style="83" customWidth="1"/>
    <col min="5" max="5" width="25.28515625" style="83" customWidth="1"/>
    <col min="6" max="6" width="20.85546875" style="83" customWidth="1"/>
    <col min="7" max="7" width="21" style="83" customWidth="1"/>
    <col min="8" max="217" width="11.42578125" style="83"/>
    <col min="218" max="218" width="67.85546875" style="83" customWidth="1"/>
    <col min="219" max="219" width="21.28515625" style="83" customWidth="1"/>
    <col min="220" max="220" width="19.28515625" style="83" customWidth="1"/>
    <col min="221" max="473" width="11.42578125" style="83"/>
    <col min="474" max="474" width="67.85546875" style="83" customWidth="1"/>
    <col min="475" max="475" width="21.28515625" style="83" customWidth="1"/>
    <col min="476" max="476" width="19.28515625" style="83" customWidth="1"/>
    <col min="477" max="729" width="11.42578125" style="83"/>
    <col min="730" max="730" width="67.85546875" style="83" customWidth="1"/>
    <col min="731" max="731" width="21.28515625" style="83" customWidth="1"/>
    <col min="732" max="732" width="19.28515625" style="83" customWidth="1"/>
    <col min="733" max="985" width="11.42578125" style="83"/>
    <col min="986" max="986" width="67.85546875" style="83" customWidth="1"/>
    <col min="987" max="987" width="21.28515625" style="83" customWidth="1"/>
    <col min="988" max="988" width="19.28515625" style="83" customWidth="1"/>
    <col min="989" max="1241" width="11.42578125" style="83"/>
    <col min="1242" max="1242" width="67.85546875" style="83" customWidth="1"/>
    <col min="1243" max="1243" width="21.28515625" style="83" customWidth="1"/>
    <col min="1244" max="1244" width="19.28515625" style="83" customWidth="1"/>
    <col min="1245" max="1497" width="11.42578125" style="83"/>
    <col min="1498" max="1498" width="67.85546875" style="83" customWidth="1"/>
    <col min="1499" max="1499" width="21.28515625" style="83" customWidth="1"/>
    <col min="1500" max="1500" width="19.28515625" style="83" customWidth="1"/>
    <col min="1501" max="1753" width="11.42578125" style="83"/>
    <col min="1754" max="1754" width="67.85546875" style="83" customWidth="1"/>
    <col min="1755" max="1755" width="21.28515625" style="83" customWidth="1"/>
    <col min="1756" max="1756" width="19.28515625" style="83" customWidth="1"/>
    <col min="1757" max="2009" width="11.42578125" style="83"/>
    <col min="2010" max="2010" width="67.85546875" style="83" customWidth="1"/>
    <col min="2011" max="2011" width="21.28515625" style="83" customWidth="1"/>
    <col min="2012" max="2012" width="19.28515625" style="83" customWidth="1"/>
    <col min="2013" max="2265" width="11.42578125" style="83"/>
    <col min="2266" max="2266" width="67.85546875" style="83" customWidth="1"/>
    <col min="2267" max="2267" width="21.28515625" style="83" customWidth="1"/>
    <col min="2268" max="2268" width="19.28515625" style="83" customWidth="1"/>
    <col min="2269" max="2521" width="11.42578125" style="83"/>
    <col min="2522" max="2522" width="67.85546875" style="83" customWidth="1"/>
    <col min="2523" max="2523" width="21.28515625" style="83" customWidth="1"/>
    <col min="2524" max="2524" width="19.28515625" style="83" customWidth="1"/>
    <col min="2525" max="2777" width="11.42578125" style="83"/>
    <col min="2778" max="2778" width="67.85546875" style="83" customWidth="1"/>
    <col min="2779" max="2779" width="21.28515625" style="83" customWidth="1"/>
    <col min="2780" max="2780" width="19.28515625" style="83" customWidth="1"/>
    <col min="2781" max="3033" width="11.42578125" style="83"/>
    <col min="3034" max="3034" width="67.85546875" style="83" customWidth="1"/>
    <col min="3035" max="3035" width="21.28515625" style="83" customWidth="1"/>
    <col min="3036" max="3036" width="19.28515625" style="83" customWidth="1"/>
    <col min="3037" max="3289" width="11.42578125" style="83"/>
    <col min="3290" max="3290" width="67.85546875" style="83" customWidth="1"/>
    <col min="3291" max="3291" width="21.28515625" style="83" customWidth="1"/>
    <col min="3292" max="3292" width="19.28515625" style="83" customWidth="1"/>
    <col min="3293" max="3545" width="11.42578125" style="83"/>
    <col min="3546" max="3546" width="67.85546875" style="83" customWidth="1"/>
    <col min="3547" max="3547" width="21.28515625" style="83" customWidth="1"/>
    <col min="3548" max="3548" width="19.28515625" style="83" customWidth="1"/>
    <col min="3549" max="3801" width="11.42578125" style="83"/>
    <col min="3802" max="3802" width="67.85546875" style="83" customWidth="1"/>
    <col min="3803" max="3803" width="21.28515625" style="83" customWidth="1"/>
    <col min="3804" max="3804" width="19.28515625" style="83" customWidth="1"/>
    <col min="3805" max="4057" width="11.42578125" style="83"/>
    <col min="4058" max="4058" width="67.85546875" style="83" customWidth="1"/>
    <col min="4059" max="4059" width="21.28515625" style="83" customWidth="1"/>
    <col min="4060" max="4060" width="19.28515625" style="83" customWidth="1"/>
    <col min="4061" max="4313" width="11.42578125" style="83"/>
    <col min="4314" max="4314" width="67.85546875" style="83" customWidth="1"/>
    <col min="4315" max="4315" width="21.28515625" style="83" customWidth="1"/>
    <col min="4316" max="4316" width="19.28515625" style="83" customWidth="1"/>
    <col min="4317" max="4569" width="11.42578125" style="83"/>
    <col min="4570" max="4570" width="67.85546875" style="83" customWidth="1"/>
    <col min="4571" max="4571" width="21.28515625" style="83" customWidth="1"/>
    <col min="4572" max="4572" width="19.28515625" style="83" customWidth="1"/>
    <col min="4573" max="4825" width="11.42578125" style="83"/>
    <col min="4826" max="4826" width="67.85546875" style="83" customWidth="1"/>
    <col min="4827" max="4827" width="21.28515625" style="83" customWidth="1"/>
    <col min="4828" max="4828" width="19.28515625" style="83" customWidth="1"/>
    <col min="4829" max="5081" width="11.42578125" style="83"/>
    <col min="5082" max="5082" width="67.85546875" style="83" customWidth="1"/>
    <col min="5083" max="5083" width="21.28515625" style="83" customWidth="1"/>
    <col min="5084" max="5084" width="19.28515625" style="83" customWidth="1"/>
    <col min="5085" max="5337" width="11.42578125" style="83"/>
    <col min="5338" max="5338" width="67.85546875" style="83" customWidth="1"/>
    <col min="5339" max="5339" width="21.28515625" style="83" customWidth="1"/>
    <col min="5340" max="5340" width="19.28515625" style="83" customWidth="1"/>
    <col min="5341" max="5593" width="11.42578125" style="83"/>
    <col min="5594" max="5594" width="67.85546875" style="83" customWidth="1"/>
    <col min="5595" max="5595" width="21.28515625" style="83" customWidth="1"/>
    <col min="5596" max="5596" width="19.28515625" style="83" customWidth="1"/>
    <col min="5597" max="5849" width="11.42578125" style="83"/>
    <col min="5850" max="5850" width="67.85546875" style="83" customWidth="1"/>
    <col min="5851" max="5851" width="21.28515625" style="83" customWidth="1"/>
    <col min="5852" max="5852" width="19.28515625" style="83" customWidth="1"/>
    <col min="5853" max="6105" width="11.42578125" style="83"/>
    <col min="6106" max="6106" width="67.85546875" style="83" customWidth="1"/>
    <col min="6107" max="6107" width="21.28515625" style="83" customWidth="1"/>
    <col min="6108" max="6108" width="19.28515625" style="83" customWidth="1"/>
    <col min="6109" max="6361" width="11.42578125" style="83"/>
    <col min="6362" max="6362" width="67.85546875" style="83" customWidth="1"/>
    <col min="6363" max="6363" width="21.28515625" style="83" customWidth="1"/>
    <col min="6364" max="6364" width="19.28515625" style="83" customWidth="1"/>
    <col min="6365" max="6617" width="11.42578125" style="83"/>
    <col min="6618" max="6618" width="67.85546875" style="83" customWidth="1"/>
    <col min="6619" max="6619" width="21.28515625" style="83" customWidth="1"/>
    <col min="6620" max="6620" width="19.28515625" style="83" customWidth="1"/>
    <col min="6621" max="6873" width="11.42578125" style="83"/>
    <col min="6874" max="6874" width="67.85546875" style="83" customWidth="1"/>
    <col min="6875" max="6875" width="21.28515625" style="83" customWidth="1"/>
    <col min="6876" max="6876" width="19.28515625" style="83" customWidth="1"/>
    <col min="6877" max="7129" width="11.42578125" style="83"/>
    <col min="7130" max="7130" width="67.85546875" style="83" customWidth="1"/>
    <col min="7131" max="7131" width="21.28515625" style="83" customWidth="1"/>
    <col min="7132" max="7132" width="19.28515625" style="83" customWidth="1"/>
    <col min="7133" max="7385" width="11.42578125" style="83"/>
    <col min="7386" max="7386" width="67.85546875" style="83" customWidth="1"/>
    <col min="7387" max="7387" width="21.28515625" style="83" customWidth="1"/>
    <col min="7388" max="7388" width="19.28515625" style="83" customWidth="1"/>
    <col min="7389" max="7641" width="11.42578125" style="83"/>
    <col min="7642" max="7642" width="67.85546875" style="83" customWidth="1"/>
    <col min="7643" max="7643" width="21.28515625" style="83" customWidth="1"/>
    <col min="7644" max="7644" width="19.28515625" style="83" customWidth="1"/>
    <col min="7645" max="7897" width="11.42578125" style="83"/>
    <col min="7898" max="7898" width="67.85546875" style="83" customWidth="1"/>
    <col min="7899" max="7899" width="21.28515625" style="83" customWidth="1"/>
    <col min="7900" max="7900" width="19.28515625" style="83" customWidth="1"/>
    <col min="7901" max="8153" width="11.42578125" style="83"/>
    <col min="8154" max="8154" width="67.85546875" style="83" customWidth="1"/>
    <col min="8155" max="8155" width="21.28515625" style="83" customWidth="1"/>
    <col min="8156" max="8156" width="19.28515625" style="83" customWidth="1"/>
    <col min="8157" max="8409" width="11.42578125" style="83"/>
    <col min="8410" max="8410" width="67.85546875" style="83" customWidth="1"/>
    <col min="8411" max="8411" width="21.28515625" style="83" customWidth="1"/>
    <col min="8412" max="8412" width="19.28515625" style="83" customWidth="1"/>
    <col min="8413" max="8665" width="11.42578125" style="83"/>
    <col min="8666" max="8666" width="67.85546875" style="83" customWidth="1"/>
    <col min="8667" max="8667" width="21.28515625" style="83" customWidth="1"/>
    <col min="8668" max="8668" width="19.28515625" style="83" customWidth="1"/>
    <col min="8669" max="8921" width="11.42578125" style="83"/>
    <col min="8922" max="8922" width="67.85546875" style="83" customWidth="1"/>
    <col min="8923" max="8923" width="21.28515625" style="83" customWidth="1"/>
    <col min="8924" max="8924" width="19.28515625" style="83" customWidth="1"/>
    <col min="8925" max="9177" width="11.42578125" style="83"/>
    <col min="9178" max="9178" width="67.85546875" style="83" customWidth="1"/>
    <col min="9179" max="9179" width="21.28515625" style="83" customWidth="1"/>
    <col min="9180" max="9180" width="19.28515625" style="83" customWidth="1"/>
    <col min="9181" max="9433" width="11.42578125" style="83"/>
    <col min="9434" max="9434" width="67.85546875" style="83" customWidth="1"/>
    <col min="9435" max="9435" width="21.28515625" style="83" customWidth="1"/>
    <col min="9436" max="9436" width="19.28515625" style="83" customWidth="1"/>
    <col min="9437" max="9689" width="11.42578125" style="83"/>
    <col min="9690" max="9690" width="67.85546875" style="83" customWidth="1"/>
    <col min="9691" max="9691" width="21.28515625" style="83" customWidth="1"/>
    <col min="9692" max="9692" width="19.28515625" style="83" customWidth="1"/>
    <col min="9693" max="9945" width="11.42578125" style="83"/>
    <col min="9946" max="9946" width="67.85546875" style="83" customWidth="1"/>
    <col min="9947" max="9947" width="21.28515625" style="83" customWidth="1"/>
    <col min="9948" max="9948" width="19.28515625" style="83" customWidth="1"/>
    <col min="9949" max="10201" width="11.42578125" style="83"/>
    <col min="10202" max="10202" width="67.85546875" style="83" customWidth="1"/>
    <col min="10203" max="10203" width="21.28515625" style="83" customWidth="1"/>
    <col min="10204" max="10204" width="19.28515625" style="83" customWidth="1"/>
    <col min="10205" max="10457" width="11.42578125" style="83"/>
    <col min="10458" max="10458" width="67.85546875" style="83" customWidth="1"/>
    <col min="10459" max="10459" width="21.28515625" style="83" customWidth="1"/>
    <col min="10460" max="10460" width="19.28515625" style="83" customWidth="1"/>
    <col min="10461" max="10713" width="11.42578125" style="83"/>
    <col min="10714" max="10714" width="67.85546875" style="83" customWidth="1"/>
    <col min="10715" max="10715" width="21.28515625" style="83" customWidth="1"/>
    <col min="10716" max="10716" width="19.28515625" style="83" customWidth="1"/>
    <col min="10717" max="10969" width="11.42578125" style="83"/>
    <col min="10970" max="10970" width="67.85546875" style="83" customWidth="1"/>
    <col min="10971" max="10971" width="21.28515625" style="83" customWidth="1"/>
    <col min="10972" max="10972" width="19.28515625" style="83" customWidth="1"/>
    <col min="10973" max="11225" width="11.42578125" style="83"/>
    <col min="11226" max="11226" width="67.85546875" style="83" customWidth="1"/>
    <col min="11227" max="11227" width="21.28515625" style="83" customWidth="1"/>
    <col min="11228" max="11228" width="19.28515625" style="83" customWidth="1"/>
    <col min="11229" max="11481" width="11.42578125" style="83"/>
    <col min="11482" max="11482" width="67.85546875" style="83" customWidth="1"/>
    <col min="11483" max="11483" width="21.28515625" style="83" customWidth="1"/>
    <col min="11484" max="11484" width="19.28515625" style="83" customWidth="1"/>
    <col min="11485" max="11737" width="11.42578125" style="83"/>
    <col min="11738" max="11738" width="67.85546875" style="83" customWidth="1"/>
    <col min="11739" max="11739" width="21.28515625" style="83" customWidth="1"/>
    <col min="11740" max="11740" width="19.28515625" style="83" customWidth="1"/>
    <col min="11741" max="11993" width="11.42578125" style="83"/>
    <col min="11994" max="11994" width="67.85546875" style="83" customWidth="1"/>
    <col min="11995" max="11995" width="21.28515625" style="83" customWidth="1"/>
    <col min="11996" max="11996" width="19.28515625" style="83" customWidth="1"/>
    <col min="11997" max="12249" width="11.42578125" style="83"/>
    <col min="12250" max="12250" width="67.85546875" style="83" customWidth="1"/>
    <col min="12251" max="12251" width="21.28515625" style="83" customWidth="1"/>
    <col min="12252" max="12252" width="19.28515625" style="83" customWidth="1"/>
    <col min="12253" max="12505" width="11.42578125" style="83"/>
    <col min="12506" max="12506" width="67.85546875" style="83" customWidth="1"/>
    <col min="12507" max="12507" width="21.28515625" style="83" customWidth="1"/>
    <col min="12508" max="12508" width="19.28515625" style="83" customWidth="1"/>
    <col min="12509" max="12761" width="11.42578125" style="83"/>
    <col min="12762" max="12762" width="67.85546875" style="83" customWidth="1"/>
    <col min="12763" max="12763" width="21.28515625" style="83" customWidth="1"/>
    <col min="12764" max="12764" width="19.28515625" style="83" customWidth="1"/>
    <col min="12765" max="13017" width="11.42578125" style="83"/>
    <col min="13018" max="13018" width="67.85546875" style="83" customWidth="1"/>
    <col min="13019" max="13019" width="21.28515625" style="83" customWidth="1"/>
    <col min="13020" max="13020" width="19.28515625" style="83" customWidth="1"/>
    <col min="13021" max="13273" width="11.42578125" style="83"/>
    <col min="13274" max="13274" width="67.85546875" style="83" customWidth="1"/>
    <col min="13275" max="13275" width="21.28515625" style="83" customWidth="1"/>
    <col min="13276" max="13276" width="19.28515625" style="83" customWidth="1"/>
    <col min="13277" max="13529" width="11.42578125" style="83"/>
    <col min="13530" max="13530" width="67.85546875" style="83" customWidth="1"/>
    <col min="13531" max="13531" width="21.28515625" style="83" customWidth="1"/>
    <col min="13532" max="13532" width="19.28515625" style="83" customWidth="1"/>
    <col min="13533" max="13785" width="11.42578125" style="83"/>
    <col min="13786" max="13786" width="67.85546875" style="83" customWidth="1"/>
    <col min="13787" max="13787" width="21.28515625" style="83" customWidth="1"/>
    <col min="13788" max="13788" width="19.28515625" style="83" customWidth="1"/>
    <col min="13789" max="14041" width="11.42578125" style="83"/>
    <col min="14042" max="14042" width="67.85546875" style="83" customWidth="1"/>
    <col min="14043" max="14043" width="21.28515625" style="83" customWidth="1"/>
    <col min="14044" max="14044" width="19.28515625" style="83" customWidth="1"/>
    <col min="14045" max="14297" width="11.42578125" style="83"/>
    <col min="14298" max="14298" width="67.85546875" style="83" customWidth="1"/>
    <col min="14299" max="14299" width="21.28515625" style="83" customWidth="1"/>
    <col min="14300" max="14300" width="19.28515625" style="83" customWidth="1"/>
    <col min="14301" max="14553" width="11.42578125" style="83"/>
    <col min="14554" max="14554" width="67.85546875" style="83" customWidth="1"/>
    <col min="14555" max="14555" width="21.28515625" style="83" customWidth="1"/>
    <col min="14556" max="14556" width="19.28515625" style="83" customWidth="1"/>
    <col min="14557" max="14809" width="11.42578125" style="83"/>
    <col min="14810" max="14810" width="67.85546875" style="83" customWidth="1"/>
    <col min="14811" max="14811" width="21.28515625" style="83" customWidth="1"/>
    <col min="14812" max="14812" width="19.28515625" style="83" customWidth="1"/>
    <col min="14813" max="15065" width="11.42578125" style="83"/>
    <col min="15066" max="15066" width="67.85546875" style="83" customWidth="1"/>
    <col min="15067" max="15067" width="21.28515625" style="83" customWidth="1"/>
    <col min="15068" max="15068" width="19.28515625" style="83" customWidth="1"/>
    <col min="15069" max="15321" width="11.42578125" style="83"/>
    <col min="15322" max="15322" width="67.85546875" style="83" customWidth="1"/>
    <col min="15323" max="15323" width="21.28515625" style="83" customWidth="1"/>
    <col min="15324" max="15324" width="19.28515625" style="83" customWidth="1"/>
    <col min="15325" max="15577" width="11.42578125" style="83"/>
    <col min="15578" max="15578" width="67.85546875" style="83" customWidth="1"/>
    <col min="15579" max="15579" width="21.28515625" style="83" customWidth="1"/>
    <col min="15580" max="15580" width="19.28515625" style="83" customWidth="1"/>
    <col min="15581" max="15833" width="11.42578125" style="83"/>
    <col min="15834" max="15834" width="67.85546875" style="83" customWidth="1"/>
    <col min="15835" max="15835" width="21.28515625" style="83" customWidth="1"/>
    <col min="15836" max="15836" width="19.28515625" style="83" customWidth="1"/>
    <col min="15837" max="16089" width="11.42578125" style="83"/>
    <col min="16090" max="16090" width="67.85546875" style="83" customWidth="1"/>
    <col min="16091" max="16091" width="21.28515625" style="83" customWidth="1"/>
    <col min="16092" max="16092" width="19.28515625" style="83" customWidth="1"/>
    <col min="16093" max="16384" width="11.42578125" style="83"/>
  </cols>
  <sheetData>
    <row r="1" spans="2:7" ht="25.5" customHeight="1" x14ac:dyDescent="0.2"/>
    <row r="2" spans="2:7" s="8" customFormat="1" ht="25.5" customHeight="1" x14ac:dyDescent="0.2">
      <c r="C2" s="44"/>
      <c r="D2" s="44"/>
    </row>
    <row r="3" spans="2:7" s="8" customFormat="1" ht="25.5" customHeight="1" x14ac:dyDescent="0.2">
      <c r="C3" s="44"/>
      <c r="D3" s="44"/>
    </row>
    <row r="4" spans="2:7" s="8" customFormat="1" ht="16.5" customHeight="1" x14ac:dyDescent="0.2">
      <c r="B4" s="709" t="s">
        <v>9</v>
      </c>
      <c r="C4" s="709"/>
      <c r="D4" s="709"/>
    </row>
    <row r="5" spans="2:7" s="8" customFormat="1" ht="16.5" customHeight="1" x14ac:dyDescent="0.2">
      <c r="B5" s="709" t="s">
        <v>10</v>
      </c>
      <c r="C5" s="709"/>
      <c r="D5" s="709"/>
    </row>
    <row r="6" spans="2:7" s="8" customFormat="1" ht="16.5" customHeight="1" x14ac:dyDescent="0.2">
      <c r="B6" s="708" t="s">
        <v>11</v>
      </c>
      <c r="C6" s="708"/>
      <c r="D6" s="708"/>
    </row>
    <row r="7" spans="2:7" s="8" customFormat="1" ht="16.5" customHeight="1" x14ac:dyDescent="0.2">
      <c r="B7" s="709" t="s">
        <v>12</v>
      </c>
      <c r="C7" s="709"/>
      <c r="D7" s="709"/>
    </row>
    <row r="8" spans="2:7" s="8" customFormat="1" ht="16.5" customHeight="1" x14ac:dyDescent="0.2">
      <c r="B8" s="709" t="s">
        <v>490</v>
      </c>
      <c r="C8" s="709"/>
      <c r="D8" s="709"/>
    </row>
    <row r="9" spans="2:7" s="8" customFormat="1" ht="16.5" customHeight="1" x14ac:dyDescent="0.2">
      <c r="B9" s="709" t="s">
        <v>595</v>
      </c>
      <c r="C9" s="709"/>
      <c r="D9" s="709"/>
    </row>
    <row r="10" spans="2:7" s="8" customFormat="1" ht="16.5" customHeight="1" x14ac:dyDescent="0.2">
      <c r="B10" s="708" t="s">
        <v>16</v>
      </c>
      <c r="C10" s="708"/>
      <c r="D10" s="708"/>
      <c r="E10" s="134"/>
    </row>
    <row r="11" spans="2:7" s="8" customFormat="1" ht="18" customHeight="1" x14ac:dyDescent="0.2">
      <c r="B11" s="135" t="s">
        <v>44</v>
      </c>
      <c r="D11" s="120"/>
      <c r="E11" s="134"/>
    </row>
    <row r="12" spans="2:7" s="8" customFormat="1" ht="20.25" customHeight="1" x14ac:dyDescent="0.2">
      <c r="B12" s="59" t="s">
        <v>45</v>
      </c>
    </row>
    <row r="13" spans="2:7" s="8" customFormat="1" ht="27" customHeight="1" x14ac:dyDescent="0.2">
      <c r="B13" s="8" t="s">
        <v>46</v>
      </c>
      <c r="C13" s="125">
        <v>5301177.91</v>
      </c>
    </row>
    <row r="14" spans="2:7" s="8" customFormat="1" ht="25.5" customHeight="1" x14ac:dyDescent="0.2">
      <c r="B14" s="137" t="s">
        <v>475</v>
      </c>
      <c r="C14" s="138">
        <f>SUM(C13)</f>
        <v>5301177.91</v>
      </c>
      <c r="G14" s="133"/>
    </row>
    <row r="15" spans="2:7" s="8" customFormat="1" ht="25.5" customHeight="1" x14ac:dyDescent="0.2">
      <c r="B15" s="59"/>
      <c r="C15" s="139"/>
      <c r="D15" s="174"/>
      <c r="G15" s="134"/>
    </row>
    <row r="16" spans="2:7" s="8" customFormat="1" ht="25.5" customHeight="1" x14ac:dyDescent="0.2">
      <c r="B16" s="59" t="s">
        <v>47</v>
      </c>
      <c r="C16" s="139"/>
      <c r="D16" s="125"/>
    </row>
    <row r="17" spans="2:10" s="8" customFormat="1" ht="25.5" customHeight="1" x14ac:dyDescent="0.2">
      <c r="B17" s="123" t="s">
        <v>48</v>
      </c>
      <c r="C17" s="124">
        <v>16219800</v>
      </c>
      <c r="D17" s="125"/>
    </row>
    <row r="18" spans="2:10" s="8" customFormat="1" ht="20.25" customHeight="1" x14ac:dyDescent="0.2">
      <c r="B18" s="123" t="s">
        <v>49</v>
      </c>
      <c r="C18" s="124">
        <v>66407615</v>
      </c>
      <c r="D18" s="125"/>
    </row>
    <row r="19" spans="2:10" s="8" customFormat="1" ht="20.25" customHeight="1" x14ac:dyDescent="0.2">
      <c r="B19" s="126" t="s">
        <v>50</v>
      </c>
      <c r="C19" s="124">
        <v>1120471.81</v>
      </c>
      <c r="D19" s="125"/>
      <c r="E19" s="127"/>
      <c r="F19" s="128"/>
    </row>
    <row r="20" spans="2:10" s="129" customFormat="1" ht="20.25" customHeight="1" x14ac:dyDescent="0.2">
      <c r="B20" s="123" t="s">
        <v>51</v>
      </c>
      <c r="C20" s="124">
        <v>1871440.76</v>
      </c>
      <c r="D20" s="125"/>
      <c r="E20" s="127"/>
      <c r="F20" s="128"/>
      <c r="G20" s="8"/>
      <c r="H20" s="8"/>
      <c r="I20" s="8"/>
      <c r="J20" s="8"/>
    </row>
    <row r="21" spans="2:10" s="8" customFormat="1" ht="20.25" customHeight="1" x14ac:dyDescent="0.2">
      <c r="B21" s="123" t="s">
        <v>52</v>
      </c>
      <c r="C21" s="124">
        <v>289690.42</v>
      </c>
      <c r="D21" s="125"/>
      <c r="E21" s="130"/>
      <c r="F21" s="128"/>
    </row>
    <row r="22" spans="2:10" s="8" customFormat="1" ht="20.25" customHeight="1" x14ac:dyDescent="0.2">
      <c r="B22" s="123" t="s">
        <v>53</v>
      </c>
      <c r="C22" s="124">
        <f>7148634.9+16727.68+132537.6</f>
        <v>7297900.1799999997</v>
      </c>
      <c r="D22" s="125"/>
      <c r="E22" s="130"/>
      <c r="F22" s="128"/>
    </row>
    <row r="23" spans="2:10" s="8" customFormat="1" ht="20.25" customHeight="1" x14ac:dyDescent="0.2">
      <c r="B23" s="123" t="s">
        <v>54</v>
      </c>
      <c r="C23" s="124">
        <f>97702249.1+2796000+10357800</f>
        <v>110856049.09999999</v>
      </c>
      <c r="D23" s="125"/>
    </row>
    <row r="24" spans="2:10" s="8" customFormat="1" ht="20.25" customHeight="1" x14ac:dyDescent="0.2">
      <c r="B24" s="126" t="s">
        <v>55</v>
      </c>
      <c r="C24" s="124">
        <f>6231803.38+14750+242926.6</f>
        <v>6489479.9799999995</v>
      </c>
      <c r="D24" s="125"/>
    </row>
    <row r="25" spans="2:10" s="8" customFormat="1" ht="20.25" customHeight="1" x14ac:dyDescent="0.2">
      <c r="B25" s="123" t="s">
        <v>56</v>
      </c>
      <c r="C25" s="124">
        <v>598604.02</v>
      </c>
      <c r="D25" s="125"/>
    </row>
    <row r="26" spans="2:10" s="8" customFormat="1" ht="20.25" customHeight="1" x14ac:dyDescent="0.2">
      <c r="B26" s="123" t="s">
        <v>57</v>
      </c>
      <c r="C26" s="124">
        <v>285699.15000000002</v>
      </c>
      <c r="D26" s="125"/>
    </row>
    <row r="27" spans="2:10" s="8" customFormat="1" ht="20.25" customHeight="1" x14ac:dyDescent="0.2">
      <c r="B27" s="131" t="s">
        <v>58</v>
      </c>
      <c r="C27" s="124">
        <f>9354.8+545141.78</f>
        <v>554496.58000000007</v>
      </c>
      <c r="D27" s="125"/>
    </row>
    <row r="28" spans="2:10" s="8" customFormat="1" ht="20.25" customHeight="1" x14ac:dyDescent="0.2">
      <c r="B28" s="131" t="s">
        <v>59</v>
      </c>
      <c r="C28" s="124">
        <v>27885.25</v>
      </c>
      <c r="D28" s="125"/>
    </row>
    <row r="29" spans="2:10" s="8" customFormat="1" ht="20.25" customHeight="1" x14ac:dyDescent="0.2">
      <c r="B29" s="131" t="s">
        <v>60</v>
      </c>
      <c r="C29" s="124">
        <f>490348.7+8000</f>
        <v>498348.7</v>
      </c>
      <c r="D29" s="125"/>
    </row>
    <row r="30" spans="2:10" s="8" customFormat="1" ht="20.25" customHeight="1" x14ac:dyDescent="0.2">
      <c r="B30" s="131" t="s">
        <v>381</v>
      </c>
      <c r="C30" s="124">
        <v>4050.02</v>
      </c>
      <c r="D30" s="125"/>
    </row>
    <row r="31" spans="2:10" s="8" customFormat="1" ht="20.25" customHeight="1" x14ac:dyDescent="0.2">
      <c r="B31" s="131" t="s">
        <v>61</v>
      </c>
      <c r="C31" s="124">
        <v>1567934.8499999999</v>
      </c>
      <c r="D31" s="125"/>
    </row>
    <row r="32" spans="2:10" s="8" customFormat="1" ht="20.25" customHeight="1" x14ac:dyDescent="0.2">
      <c r="B32" s="131" t="s">
        <v>62</v>
      </c>
      <c r="C32" s="124">
        <v>1574731</v>
      </c>
      <c r="D32" s="125"/>
    </row>
    <row r="33" spans="2:4" s="8" customFormat="1" ht="22.5" customHeight="1" x14ac:dyDescent="0.2">
      <c r="B33" s="131" t="s">
        <v>63</v>
      </c>
      <c r="C33" s="124">
        <f>4039039.97+111675+110000+137753.2</f>
        <v>4398468.1700000009</v>
      </c>
      <c r="D33" s="125"/>
    </row>
    <row r="34" spans="2:4" s="8" customFormat="1" ht="20.25" customHeight="1" x14ac:dyDescent="0.2">
      <c r="B34" s="123" t="s">
        <v>473</v>
      </c>
      <c r="C34" s="124">
        <f>744500+168300</f>
        <v>912800</v>
      </c>
      <c r="D34" s="125"/>
    </row>
    <row r="35" spans="2:4" s="8" customFormat="1" ht="20.25" customHeight="1" x14ac:dyDescent="0.2">
      <c r="B35" s="123" t="s">
        <v>64</v>
      </c>
      <c r="C35" s="124">
        <v>46400</v>
      </c>
      <c r="D35" s="125"/>
    </row>
    <row r="36" spans="2:4" s="8" customFormat="1" ht="20.25" customHeight="1" x14ac:dyDescent="0.2">
      <c r="B36" s="123" t="s">
        <v>65</v>
      </c>
      <c r="C36" s="124">
        <f>3890834.25+52462.8+391453.2</f>
        <v>4334750.25</v>
      </c>
      <c r="D36" s="125"/>
    </row>
    <row r="37" spans="2:4" s="8" customFormat="1" ht="20.25" customHeight="1" x14ac:dyDescent="0.2">
      <c r="B37" s="123" t="s">
        <v>66</v>
      </c>
      <c r="C37" s="124">
        <f>782076.38+35536.64</f>
        <v>817613.02</v>
      </c>
      <c r="D37" s="125"/>
    </row>
    <row r="38" spans="2:4" s="8" customFormat="1" ht="20.25" customHeight="1" x14ac:dyDescent="0.2">
      <c r="B38" s="126" t="s">
        <v>67</v>
      </c>
      <c r="C38" s="124">
        <v>124736.77</v>
      </c>
      <c r="D38" s="125"/>
    </row>
    <row r="39" spans="2:4" s="8" customFormat="1" ht="20.25" customHeight="1" x14ac:dyDescent="0.2">
      <c r="B39" s="123" t="s">
        <v>68</v>
      </c>
      <c r="C39" s="124">
        <v>2327722.7599999998</v>
      </c>
      <c r="D39" s="125"/>
    </row>
    <row r="40" spans="2:4" s="8" customFormat="1" ht="20.25" customHeight="1" x14ac:dyDescent="0.2">
      <c r="B40" s="123" t="s">
        <v>69</v>
      </c>
      <c r="C40" s="124">
        <f>12329001.79+1121778+110000</f>
        <v>13560779.789999999</v>
      </c>
      <c r="D40" s="125"/>
    </row>
    <row r="41" spans="2:4" s="8" customFormat="1" ht="20.25" customHeight="1" x14ac:dyDescent="0.2">
      <c r="B41" s="123" t="s">
        <v>70</v>
      </c>
      <c r="C41" s="124">
        <v>552512.42000000004</v>
      </c>
      <c r="D41" s="125"/>
    </row>
    <row r="42" spans="2:4" s="8" customFormat="1" ht="20.25" customHeight="1" x14ac:dyDescent="0.2">
      <c r="B42" s="131" t="s">
        <v>71</v>
      </c>
      <c r="C42" s="124">
        <v>659379.74</v>
      </c>
      <c r="D42" s="125"/>
    </row>
    <row r="43" spans="2:4" s="8" customFormat="1" ht="20.25" customHeight="1" x14ac:dyDescent="0.2">
      <c r="B43" s="131" t="s">
        <v>72</v>
      </c>
      <c r="C43" s="124">
        <f>227995.23+5549.66</f>
        <v>233544.89</v>
      </c>
      <c r="D43" s="125"/>
    </row>
    <row r="44" spans="2:4" s="8" customFormat="1" ht="20.25" customHeight="1" x14ac:dyDescent="0.2">
      <c r="B44" s="131" t="s">
        <v>510</v>
      </c>
      <c r="C44" s="124">
        <f>7262592.15+1905999.75+759200+480000+1361816.4</f>
        <v>11769608.300000001</v>
      </c>
      <c r="D44" s="125"/>
    </row>
    <row r="45" spans="2:4" s="8" customFormat="1" ht="22.5" customHeight="1" x14ac:dyDescent="0.2">
      <c r="B45" s="131" t="s">
        <v>84</v>
      </c>
      <c r="C45" s="124">
        <v>1399393.08</v>
      </c>
      <c r="D45" s="125"/>
    </row>
    <row r="46" spans="2:4" s="8" customFormat="1" ht="20.25" customHeight="1" x14ac:dyDescent="0.2">
      <c r="B46" s="131" t="s">
        <v>95</v>
      </c>
      <c r="C46" s="124">
        <f>6802233.36+217687.34+298889.99+2295.1</f>
        <v>7321105.79</v>
      </c>
      <c r="D46" s="125"/>
    </row>
    <row r="47" spans="2:4" s="8" customFormat="1" ht="20.25" customHeight="1" x14ac:dyDescent="0.2">
      <c r="B47" s="131" t="s">
        <v>361</v>
      </c>
      <c r="C47" s="124">
        <f>2460371.52+707000.01</f>
        <v>3167371.5300000003</v>
      </c>
      <c r="D47" s="125"/>
    </row>
    <row r="48" spans="2:4" s="8" customFormat="1" ht="20.25" customHeight="1" x14ac:dyDescent="0.2">
      <c r="B48" s="8" t="s">
        <v>422</v>
      </c>
      <c r="C48" s="124">
        <f>729271.36+42340+1581200</f>
        <v>2352811.36</v>
      </c>
      <c r="D48" s="132"/>
    </row>
    <row r="49" spans="2:6" s="8" customFormat="1" ht="20.25" customHeight="1" x14ac:dyDescent="0.2">
      <c r="B49" s="8" t="s">
        <v>474</v>
      </c>
      <c r="C49" s="124">
        <f>1150000+82600</f>
        <v>1232600</v>
      </c>
      <c r="D49" s="132"/>
    </row>
    <row r="50" spans="2:6" s="8" customFormat="1" ht="16.5" customHeight="1" thickBot="1" x14ac:dyDescent="0.25">
      <c r="B50" s="8" t="s">
        <v>460</v>
      </c>
      <c r="C50" s="560">
        <v>0</v>
      </c>
      <c r="D50" s="561"/>
      <c r="E50" s="562"/>
    </row>
    <row r="51" spans="2:6" s="8" customFormat="1" ht="18.75" customHeight="1" x14ac:dyDescent="0.2">
      <c r="B51" s="59" t="s">
        <v>476</v>
      </c>
      <c r="C51" s="140">
        <f>SUM(C17:C50)</f>
        <v>270875794.69</v>
      </c>
      <c r="D51" s="132"/>
    </row>
    <row r="52" spans="2:6" s="8" customFormat="1" ht="12" customHeight="1" x14ac:dyDescent="0.2">
      <c r="C52" s="139"/>
      <c r="D52" s="132"/>
    </row>
    <row r="53" spans="2:6" s="8" customFormat="1" ht="23.25" customHeight="1" thickBot="1" x14ac:dyDescent="0.3">
      <c r="B53" s="141" t="s">
        <v>477</v>
      </c>
      <c r="C53" s="142"/>
      <c r="D53" s="47">
        <f>C14+C51</f>
        <v>276176972.60000002</v>
      </c>
      <c r="E53" s="154"/>
    </row>
    <row r="54" spans="2:6" s="8" customFormat="1" ht="15" thickTop="1" x14ac:dyDescent="0.2">
      <c r="C54" s="139"/>
    </row>
    <row r="55" spans="2:6" s="8" customFormat="1" x14ac:dyDescent="0.2">
      <c r="B55" s="59" t="s">
        <v>423</v>
      </c>
      <c r="C55" s="139"/>
      <c r="D55" s="143"/>
    </row>
    <row r="56" spans="2:6" s="8" customFormat="1" x14ac:dyDescent="0.2">
      <c r="C56" s="139"/>
      <c r="D56" s="143"/>
    </row>
    <row r="57" spans="2:6" s="8" customFormat="1" ht="21.75" customHeight="1" x14ac:dyDescent="0.2">
      <c r="B57" s="8" t="s">
        <v>73</v>
      </c>
      <c r="C57" s="144"/>
      <c r="D57" s="136"/>
    </row>
    <row r="58" spans="2:6" s="8" customFormat="1" ht="21.75" customHeight="1" x14ac:dyDescent="0.25">
      <c r="B58" s="59" t="s">
        <v>74</v>
      </c>
      <c r="C58" s="295">
        <v>60695791.820000023</v>
      </c>
      <c r="D58" s="136"/>
      <c r="E58" s="133"/>
    </row>
    <row r="59" spans="2:6" s="8" customFormat="1" x14ac:dyDescent="0.2">
      <c r="C59" s="139"/>
      <c r="D59" s="125"/>
    </row>
    <row r="60" spans="2:6" s="8" customFormat="1" ht="19.5" customHeight="1" x14ac:dyDescent="0.2">
      <c r="B60" s="8" t="s">
        <v>88</v>
      </c>
      <c r="C60" s="145">
        <v>0</v>
      </c>
      <c r="D60" s="125"/>
    </row>
    <row r="61" spans="2:6" s="8" customFormat="1" ht="19.5" customHeight="1" thickBot="1" x14ac:dyDescent="0.25">
      <c r="B61" s="59" t="s">
        <v>89</v>
      </c>
      <c r="C61" s="146">
        <f>C60</f>
        <v>0</v>
      </c>
      <c r="E61" s="133"/>
    </row>
    <row r="62" spans="2:6" s="8" customFormat="1" ht="21" customHeight="1" x14ac:dyDescent="0.2">
      <c r="C62" s="139"/>
    </row>
    <row r="63" spans="2:6" s="8" customFormat="1" ht="19.5" customHeight="1" thickBot="1" x14ac:dyDescent="0.3">
      <c r="B63" s="141" t="s">
        <v>75</v>
      </c>
      <c r="C63" s="142"/>
      <c r="D63" s="47">
        <f>C58+C61</f>
        <v>60695791.820000023</v>
      </c>
      <c r="E63" s="294"/>
      <c r="F63" s="294"/>
    </row>
    <row r="64" spans="2:6" s="8" customFormat="1" ht="15" thickTop="1" x14ac:dyDescent="0.2">
      <c r="C64" s="139"/>
      <c r="D64" s="136"/>
    </row>
    <row r="65" spans="2:6" s="8" customFormat="1" x14ac:dyDescent="0.2">
      <c r="B65" s="59" t="s">
        <v>76</v>
      </c>
      <c r="C65" s="139"/>
      <c r="D65" s="143"/>
      <c r="E65" s="133"/>
      <c r="F65" s="294"/>
    </row>
    <row r="66" spans="2:6" s="8" customFormat="1" x14ac:dyDescent="0.2">
      <c r="C66" s="145"/>
      <c r="D66" s="136"/>
      <c r="E66" s="133"/>
      <c r="F66" s="133"/>
    </row>
    <row r="67" spans="2:6" s="8" customFormat="1" ht="26.25" customHeight="1" x14ac:dyDescent="0.2">
      <c r="B67" s="8" t="s">
        <v>81</v>
      </c>
      <c r="C67" s="133">
        <v>213488517.64000005</v>
      </c>
      <c r="D67" s="143">
        <f>C67-D63</f>
        <v>152792725.82000002</v>
      </c>
      <c r="E67" s="294"/>
    </row>
    <row r="68" spans="2:6" s="8" customFormat="1" ht="26.25" customHeight="1" thickBot="1" x14ac:dyDescent="0.25">
      <c r="B68" s="8" t="s">
        <v>77</v>
      </c>
      <c r="C68" s="147">
        <f>'G Y P  DIC.  2024'!E206</f>
        <v>1992663.1399999857</v>
      </c>
      <c r="D68" s="143"/>
      <c r="E68" s="134"/>
      <c r="F68" s="133"/>
    </row>
    <row r="69" spans="2:6" s="8" customFormat="1" ht="21.75" customHeight="1" x14ac:dyDescent="0.2">
      <c r="B69" s="59" t="s">
        <v>78</v>
      </c>
      <c r="C69" s="148">
        <f>SUM(C67:C68)</f>
        <v>215481180.78000003</v>
      </c>
      <c r="D69" s="143"/>
      <c r="E69" s="133"/>
    </row>
    <row r="70" spans="2:6" s="129" customFormat="1" ht="15.75" customHeight="1" x14ac:dyDescent="0.2">
      <c r="B70" s="143"/>
      <c r="C70" s="143"/>
      <c r="D70" s="143"/>
      <c r="E70" s="133"/>
      <c r="F70" s="293"/>
    </row>
    <row r="71" spans="2:6" s="8" customFormat="1" ht="25.5" customHeight="1" thickBot="1" x14ac:dyDescent="0.3">
      <c r="B71" s="141" t="s">
        <v>79</v>
      </c>
      <c r="C71" s="142"/>
      <c r="D71" s="47">
        <f>D63+C69</f>
        <v>276176972.60000002</v>
      </c>
      <c r="E71" s="149"/>
      <c r="F71" s="133"/>
    </row>
    <row r="72" spans="2:6" s="8" customFormat="1" ht="18" customHeight="1" thickTop="1" x14ac:dyDescent="0.25">
      <c r="B72" s="59"/>
      <c r="C72" s="138"/>
      <c r="D72" s="81"/>
      <c r="E72" s="149"/>
      <c r="F72" s="133"/>
    </row>
    <row r="73" spans="2:6" s="8" customFormat="1" ht="22.5" customHeight="1" x14ac:dyDescent="0.25">
      <c r="B73" s="59"/>
      <c r="C73" s="138"/>
      <c r="D73" s="81"/>
      <c r="E73" s="149"/>
    </row>
    <row r="74" spans="2:6" s="8" customFormat="1" ht="24" customHeight="1" x14ac:dyDescent="0.2">
      <c r="B74" s="121" t="s">
        <v>7</v>
      </c>
      <c r="C74" s="709" t="s">
        <v>8</v>
      </c>
      <c r="D74" s="709"/>
      <c r="E74" s="133"/>
    </row>
    <row r="75" spans="2:6" s="8" customFormat="1" ht="24" customHeight="1" x14ac:dyDescent="0.2">
      <c r="B75" s="150"/>
      <c r="C75" s="150"/>
      <c r="D75" s="151"/>
    </row>
    <row r="76" spans="2:6" s="8" customFormat="1" ht="24" customHeight="1" x14ac:dyDescent="0.2">
      <c r="B76" s="121"/>
      <c r="C76" s="710"/>
      <c r="D76" s="710"/>
    </row>
    <row r="77" spans="2:6" s="8" customFormat="1" ht="24" customHeight="1" thickBot="1" x14ac:dyDescent="0.25">
      <c r="B77" s="153"/>
      <c r="C77" s="707"/>
      <c r="D77" s="707"/>
    </row>
    <row r="78" spans="2:6" s="8" customFormat="1" ht="24" customHeight="1" x14ac:dyDescent="0.2">
      <c r="B78" s="120" t="s">
        <v>488</v>
      </c>
      <c r="C78" s="706" t="s">
        <v>495</v>
      </c>
      <c r="D78" s="706"/>
    </row>
    <row r="79" spans="2:6" s="8" customFormat="1" ht="24" customHeight="1" x14ac:dyDescent="0.2">
      <c r="B79" s="16" t="s">
        <v>489</v>
      </c>
      <c r="C79" s="708" t="s">
        <v>484</v>
      </c>
      <c r="D79" s="708"/>
    </row>
    <row r="80" spans="2:6" s="8" customFormat="1" ht="24" customHeight="1" x14ac:dyDescent="0.2">
      <c r="B80" s="16"/>
      <c r="C80" s="16"/>
      <c r="D80" s="16"/>
    </row>
    <row r="81" spans="2:4" s="8" customFormat="1" ht="24" customHeight="1" x14ac:dyDescent="0.2">
      <c r="B81" s="121"/>
      <c r="C81" s="152"/>
      <c r="D81" s="152"/>
    </row>
    <row r="82" spans="2:4" s="8" customFormat="1" ht="30" customHeight="1" x14ac:dyDescent="0.25">
      <c r="B82" s="537" t="s">
        <v>922</v>
      </c>
      <c r="C82" s="278"/>
    </row>
    <row r="83" spans="2:4" s="8" customFormat="1" ht="30" customHeight="1" x14ac:dyDescent="0.25">
      <c r="B83" s="537"/>
      <c r="C83" s="278"/>
    </row>
    <row r="84" spans="2:4" s="8" customFormat="1" ht="30" customHeight="1" x14ac:dyDescent="0.25">
      <c r="B84" s="538" t="s">
        <v>923</v>
      </c>
      <c r="C84" s="511">
        <v>4953188.66</v>
      </c>
    </row>
    <row r="85" spans="2:4" ht="30" customHeight="1" x14ac:dyDescent="0.25">
      <c r="B85" s="538" t="s">
        <v>924</v>
      </c>
      <c r="C85" s="511">
        <v>153647.32</v>
      </c>
    </row>
    <row r="86" spans="2:4" ht="30" customHeight="1" x14ac:dyDescent="0.25">
      <c r="B86" s="538" t="s">
        <v>926</v>
      </c>
      <c r="C86" s="511">
        <v>194341.93</v>
      </c>
    </row>
    <row r="87" spans="2:4" ht="30" customHeight="1" thickBot="1" x14ac:dyDescent="0.3">
      <c r="B87" s="539" t="s">
        <v>925</v>
      </c>
      <c r="C87" s="540">
        <f>SUM(C84:C86)</f>
        <v>5301177.91</v>
      </c>
    </row>
    <row r="88" spans="2:4" s="8" customFormat="1" ht="19.5" customHeight="1" thickTop="1" x14ac:dyDescent="0.2"/>
    <row r="89" spans="2:4" s="8" customFormat="1" ht="19.5" customHeight="1" x14ac:dyDescent="0.2"/>
    <row r="90" spans="2:4" s="8" customFormat="1" ht="42" customHeight="1" x14ac:dyDescent="0.25">
      <c r="B90" s="541" t="s">
        <v>931</v>
      </c>
      <c r="C90" s="511">
        <v>257065388.44999999</v>
      </c>
    </row>
    <row r="91" spans="2:4" s="8" customFormat="1" ht="42" customHeight="1" x14ac:dyDescent="0.25">
      <c r="B91" s="541" t="s">
        <v>927</v>
      </c>
      <c r="C91" s="511">
        <v>13810406.24</v>
      </c>
      <c r="D91" s="140"/>
    </row>
    <row r="92" spans="2:4" s="8" customFormat="1" ht="32.25" customHeight="1" x14ac:dyDescent="0.25">
      <c r="B92" s="278"/>
      <c r="C92" s="542">
        <f>SUM(C90:C91)</f>
        <v>270875794.69</v>
      </c>
      <c r="D92" s="133"/>
    </row>
    <row r="93" spans="2:4" ht="24.75" customHeight="1" x14ac:dyDescent="0.2"/>
    <row r="94" spans="2:4" ht="24.75" customHeight="1" x14ac:dyDescent="0.2">
      <c r="C94" s="543">
        <f>C51-C92</f>
        <v>0</v>
      </c>
    </row>
    <row r="95" spans="2:4" ht="24.75" customHeight="1" x14ac:dyDescent="0.2">
      <c r="C95" s="543"/>
    </row>
    <row r="96" spans="2:4" ht="24.75" customHeight="1" x14ac:dyDescent="0.2">
      <c r="C96" s="543"/>
    </row>
    <row r="97" ht="24.75" customHeight="1" x14ac:dyDescent="0.2"/>
    <row r="98" ht="24.75" customHeight="1" x14ac:dyDescent="0.2"/>
  </sheetData>
  <mergeCells count="12">
    <mergeCell ref="C78:D78"/>
    <mergeCell ref="C77:D77"/>
    <mergeCell ref="C79:D79"/>
    <mergeCell ref="B10:D10"/>
    <mergeCell ref="B4:D4"/>
    <mergeCell ref="B5:D5"/>
    <mergeCell ref="B6:D6"/>
    <mergeCell ref="B7:D7"/>
    <mergeCell ref="B8:D8"/>
    <mergeCell ref="B9:D9"/>
    <mergeCell ref="C74:D74"/>
    <mergeCell ref="C76:D76"/>
  </mergeCells>
  <pageMargins left="0.84" right="0.23622047244094491" top="0.64" bottom="0.74803149606299213" header="0.31496062992125984" footer="0.31496062992125984"/>
  <pageSetup scale="4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1FCC19-9A60-4582-A6EA-1690BBF52D9C}">
  <sheetPr>
    <tabColor rgb="FF8B254C"/>
    <pageSetUpPr fitToPage="1"/>
  </sheetPr>
  <dimension ref="A1:AS97"/>
  <sheetViews>
    <sheetView topLeftCell="T77" zoomScale="75" zoomScaleNormal="75" workbookViewId="0">
      <selection activeCell="T1" sqref="T1:W93"/>
    </sheetView>
  </sheetViews>
  <sheetFormatPr baseColWidth="10" defaultColWidth="9.140625" defaultRowHeight="31.5" customHeight="1" x14ac:dyDescent="0.25"/>
  <cols>
    <col min="1" max="1" width="20" style="106" customWidth="1"/>
    <col min="2" max="2" width="50.7109375" style="157" customWidth="1"/>
    <col min="3" max="3" width="26.28515625" style="157" customWidth="1"/>
    <col min="4" max="4" width="25" style="157" customWidth="1"/>
    <col min="5" max="19" width="9.140625" style="157"/>
    <col min="20" max="20" width="17.7109375" style="157" customWidth="1"/>
    <col min="21" max="21" width="60.42578125" style="157" customWidth="1"/>
    <col min="22" max="22" width="24" style="157" customWidth="1"/>
    <col min="23" max="23" width="23.28515625" style="157" customWidth="1"/>
    <col min="24" max="16384" width="9.140625" style="157"/>
  </cols>
  <sheetData>
    <row r="1" spans="1:45" ht="24.75" customHeight="1" x14ac:dyDescent="0.25">
      <c r="A1" s="755" t="s">
        <v>520</v>
      </c>
      <c r="B1" s="755"/>
      <c r="C1" s="755"/>
      <c r="D1" s="755"/>
      <c r="T1" s="755" t="s">
        <v>520</v>
      </c>
      <c r="U1" s="755"/>
      <c r="V1" s="755"/>
      <c r="W1" s="755"/>
    </row>
    <row r="2" spans="1:45" ht="24.75" customHeight="1" x14ac:dyDescent="0.25">
      <c r="A2" s="756" t="s">
        <v>521</v>
      </c>
      <c r="B2" s="756"/>
      <c r="C2" s="756"/>
      <c r="D2" s="756"/>
      <c r="T2" s="756" t="s">
        <v>521</v>
      </c>
      <c r="U2" s="756"/>
      <c r="V2" s="756"/>
      <c r="W2" s="756"/>
    </row>
    <row r="3" spans="1:45" ht="24.75" customHeight="1" x14ac:dyDescent="0.25">
      <c r="A3" s="756" t="s">
        <v>596</v>
      </c>
      <c r="B3" s="756"/>
      <c r="C3" s="756"/>
      <c r="D3" s="756"/>
      <c r="T3" s="756" t="s">
        <v>596</v>
      </c>
      <c r="U3" s="756"/>
      <c r="V3" s="756"/>
      <c r="W3" s="756"/>
    </row>
    <row r="4" spans="1:45" ht="24.75" customHeight="1" x14ac:dyDescent="0.25">
      <c r="A4" s="410"/>
      <c r="B4" s="409"/>
      <c r="C4" s="409"/>
      <c r="D4" s="409"/>
      <c r="T4" s="410"/>
      <c r="U4" s="409"/>
      <c r="V4" s="409"/>
      <c r="W4" s="409"/>
    </row>
    <row r="5" spans="1:45" ht="31.5" customHeight="1" x14ac:dyDescent="0.25">
      <c r="A5" s="411" t="s">
        <v>522</v>
      </c>
      <c r="B5" s="412" t="s">
        <v>523</v>
      </c>
      <c r="C5" s="412" t="s">
        <v>524</v>
      </c>
      <c r="D5" s="412" t="s">
        <v>525</v>
      </c>
      <c r="T5" s="548" t="s">
        <v>522</v>
      </c>
      <c r="U5" s="549" t="s">
        <v>523</v>
      </c>
      <c r="V5" s="549" t="s">
        <v>524</v>
      </c>
      <c r="W5" s="549" t="s">
        <v>525</v>
      </c>
    </row>
    <row r="6" spans="1:45" ht="25.5" customHeight="1" x14ac:dyDescent="0.25">
      <c r="A6" s="413" t="s">
        <v>35</v>
      </c>
      <c r="B6" s="414" t="s">
        <v>36</v>
      </c>
      <c r="C6" s="475">
        <v>26392381.969999999</v>
      </c>
      <c r="D6" s="475">
        <v>26392381.969999999</v>
      </c>
      <c r="T6" s="413" t="s">
        <v>35</v>
      </c>
      <c r="U6" s="414" t="s">
        <v>36</v>
      </c>
      <c r="V6" s="475">
        <v>26392381.969999999</v>
      </c>
      <c r="W6" s="475">
        <v>26392381.969999999</v>
      </c>
    </row>
    <row r="7" spans="1:45" ht="25.5" customHeight="1" x14ac:dyDescent="0.25">
      <c r="A7" s="413" t="s">
        <v>24</v>
      </c>
      <c r="B7" s="414" t="s">
        <v>526</v>
      </c>
      <c r="C7" s="475">
        <v>10294750</v>
      </c>
      <c r="D7" s="475">
        <v>11164500</v>
      </c>
      <c r="T7" s="413" t="s">
        <v>24</v>
      </c>
      <c r="U7" s="414" t="s">
        <v>526</v>
      </c>
      <c r="V7" s="475">
        <v>10294750</v>
      </c>
      <c r="W7" s="475">
        <v>11164500</v>
      </c>
    </row>
    <row r="8" spans="1:45" ht="25.5" customHeight="1" x14ac:dyDescent="0.25">
      <c r="A8" s="413" t="s">
        <v>29</v>
      </c>
      <c r="B8" s="414" t="s">
        <v>30</v>
      </c>
      <c r="C8" s="475">
        <v>355300</v>
      </c>
      <c r="D8" s="475">
        <v>355300</v>
      </c>
      <c r="T8" s="413" t="s">
        <v>29</v>
      </c>
      <c r="U8" s="414" t="s">
        <v>30</v>
      </c>
      <c r="V8" s="475">
        <v>355300</v>
      </c>
      <c r="W8" s="475">
        <v>355300</v>
      </c>
    </row>
    <row r="9" spans="1:45" ht="25.5" customHeight="1" x14ac:dyDescent="0.25">
      <c r="A9" s="413" t="s">
        <v>417</v>
      </c>
      <c r="B9" s="414" t="s">
        <v>527</v>
      </c>
      <c r="C9" s="475">
        <v>34120607.799999997</v>
      </c>
      <c r="D9" s="475">
        <v>34120607.799999997</v>
      </c>
      <c r="G9" s="157">
        <v>9</v>
      </c>
      <c r="T9" s="413" t="s">
        <v>417</v>
      </c>
      <c r="U9" s="414" t="s">
        <v>527</v>
      </c>
      <c r="V9" s="475">
        <v>34120607.799999997</v>
      </c>
      <c r="W9" s="475">
        <v>34120607.799999997</v>
      </c>
      <c r="AS9" s="157">
        <v>0</v>
      </c>
    </row>
    <row r="10" spans="1:45" ht="25.5" customHeight="1" x14ac:dyDescent="0.25">
      <c r="A10" s="413" t="s">
        <v>316</v>
      </c>
      <c r="B10" s="414" t="s">
        <v>317</v>
      </c>
      <c r="C10" s="475">
        <v>0</v>
      </c>
      <c r="D10" s="475">
        <v>0</v>
      </c>
      <c r="T10" s="413" t="s">
        <v>316</v>
      </c>
      <c r="U10" s="414" t="s">
        <v>317</v>
      </c>
      <c r="V10" s="475">
        <v>0</v>
      </c>
      <c r="W10" s="475">
        <v>0</v>
      </c>
    </row>
    <row r="11" spans="1:45" ht="25.5" customHeight="1" x14ac:dyDescent="0.25">
      <c r="A11" s="413" t="s">
        <v>104</v>
      </c>
      <c r="B11" s="414" t="s">
        <v>105</v>
      </c>
      <c r="C11" s="475">
        <v>27792442.670000002</v>
      </c>
      <c r="D11" s="475">
        <v>27935513.02</v>
      </c>
      <c r="T11" s="413" t="s">
        <v>104</v>
      </c>
      <c r="U11" s="414" t="s">
        <v>105</v>
      </c>
      <c r="V11" s="475">
        <v>27792442.670000002</v>
      </c>
      <c r="W11" s="475">
        <v>27935513.02</v>
      </c>
    </row>
    <row r="12" spans="1:45" ht="25.5" customHeight="1" x14ac:dyDescent="0.25">
      <c r="A12" s="413" t="s">
        <v>354</v>
      </c>
      <c r="B12" s="414" t="s">
        <v>528</v>
      </c>
      <c r="C12" s="475">
        <v>0</v>
      </c>
      <c r="D12" s="475">
        <v>0</v>
      </c>
      <c r="T12" s="413" t="s">
        <v>354</v>
      </c>
      <c r="U12" s="414" t="s">
        <v>528</v>
      </c>
      <c r="V12" s="475">
        <v>0</v>
      </c>
      <c r="W12" s="475">
        <v>0</v>
      </c>
    </row>
    <row r="13" spans="1:45" ht="25.5" customHeight="1" x14ac:dyDescent="0.25">
      <c r="A13" s="413" t="s">
        <v>31</v>
      </c>
      <c r="B13" s="414" t="s">
        <v>32</v>
      </c>
      <c r="C13" s="475">
        <v>2645777.85</v>
      </c>
      <c r="D13" s="475">
        <v>2707443.12</v>
      </c>
      <c r="T13" s="413" t="s">
        <v>31</v>
      </c>
      <c r="U13" s="414" t="s">
        <v>32</v>
      </c>
      <c r="V13" s="475">
        <v>2645777.85</v>
      </c>
      <c r="W13" s="475">
        <v>2707443.12</v>
      </c>
    </row>
    <row r="14" spans="1:45" ht="25.5" customHeight="1" x14ac:dyDescent="0.25">
      <c r="A14" s="413" t="s">
        <v>33</v>
      </c>
      <c r="B14" s="414" t="s">
        <v>34</v>
      </c>
      <c r="C14" s="475">
        <v>2652809.09</v>
      </c>
      <c r="D14" s="475">
        <v>2714561.34</v>
      </c>
      <c r="T14" s="413" t="s">
        <v>33</v>
      </c>
      <c r="U14" s="414" t="s">
        <v>34</v>
      </c>
      <c r="V14" s="475">
        <v>2652809.09</v>
      </c>
      <c r="W14" s="475">
        <v>2714561.34</v>
      </c>
    </row>
    <row r="15" spans="1:45" ht="25.5" customHeight="1" x14ac:dyDescent="0.25">
      <c r="A15" s="413" t="s">
        <v>27</v>
      </c>
      <c r="B15" s="414" t="s">
        <v>28</v>
      </c>
      <c r="C15" s="475">
        <v>432662.06</v>
      </c>
      <c r="D15" s="475">
        <v>439638.18</v>
      </c>
      <c r="T15" s="413" t="s">
        <v>27</v>
      </c>
      <c r="U15" s="414" t="s">
        <v>28</v>
      </c>
      <c r="V15" s="475">
        <v>432662.06</v>
      </c>
      <c r="W15" s="475">
        <v>439638.18</v>
      </c>
    </row>
    <row r="16" spans="1:45" ht="25.5" customHeight="1" x14ac:dyDescent="0.25">
      <c r="A16" s="413" t="s">
        <v>26</v>
      </c>
      <c r="B16" s="414" t="s">
        <v>20</v>
      </c>
      <c r="C16" s="475">
        <v>246796.1</v>
      </c>
      <c r="D16" s="475">
        <v>246796.1</v>
      </c>
      <c r="T16" s="546" t="s">
        <v>26</v>
      </c>
      <c r="U16" s="414" t="s">
        <v>20</v>
      </c>
      <c r="V16" s="475">
        <v>246796.1</v>
      </c>
      <c r="W16" s="475">
        <v>246796.1</v>
      </c>
    </row>
    <row r="17" spans="1:23" ht="25.5" customHeight="1" x14ac:dyDescent="0.25">
      <c r="A17" s="413" t="s">
        <v>86</v>
      </c>
      <c r="B17" s="414" t="s">
        <v>87</v>
      </c>
      <c r="C17" s="475">
        <v>294794.06</v>
      </c>
      <c r="D17" s="475">
        <v>294794.06</v>
      </c>
      <c r="T17" s="413" t="s">
        <v>86</v>
      </c>
      <c r="U17" s="414" t="s">
        <v>87</v>
      </c>
      <c r="V17" s="475">
        <v>294794.06</v>
      </c>
      <c r="W17" s="475">
        <v>294794.06</v>
      </c>
    </row>
    <row r="18" spans="1:23" ht="25.5" customHeight="1" x14ac:dyDescent="0.25">
      <c r="A18" s="413" t="s">
        <v>110</v>
      </c>
      <c r="B18" s="414" t="s">
        <v>109</v>
      </c>
      <c r="C18" s="475">
        <v>237638.26</v>
      </c>
      <c r="D18" s="475">
        <v>245967.48</v>
      </c>
      <c r="T18" s="413" t="s">
        <v>110</v>
      </c>
      <c r="U18" s="414" t="s">
        <v>109</v>
      </c>
      <c r="V18" s="475">
        <v>237638.26</v>
      </c>
      <c r="W18" s="475">
        <v>245967.48</v>
      </c>
    </row>
    <row r="19" spans="1:23" ht="25.5" customHeight="1" x14ac:dyDescent="0.25">
      <c r="A19" s="413" t="s">
        <v>120</v>
      </c>
      <c r="B19" s="414" t="s">
        <v>516</v>
      </c>
      <c r="C19" s="475">
        <v>4325</v>
      </c>
      <c r="D19" s="475">
        <v>0</v>
      </c>
      <c r="T19" s="413" t="s">
        <v>120</v>
      </c>
      <c r="U19" s="414" t="s">
        <v>516</v>
      </c>
      <c r="V19" s="475">
        <v>4325</v>
      </c>
      <c r="W19" s="475">
        <v>0</v>
      </c>
    </row>
    <row r="20" spans="1:23" ht="25.5" customHeight="1" x14ac:dyDescent="0.25">
      <c r="A20" s="413" t="s">
        <v>143</v>
      </c>
      <c r="B20" s="414" t="s">
        <v>529</v>
      </c>
      <c r="C20" s="475">
        <v>0</v>
      </c>
      <c r="D20" s="475">
        <v>0</v>
      </c>
      <c r="T20" s="413" t="s">
        <v>143</v>
      </c>
      <c r="U20" s="414" t="s">
        <v>529</v>
      </c>
      <c r="V20" s="475">
        <v>0</v>
      </c>
      <c r="W20" s="475">
        <v>0</v>
      </c>
    </row>
    <row r="21" spans="1:23" ht="25.5" customHeight="1" x14ac:dyDescent="0.25">
      <c r="A21" s="413" t="s">
        <v>127</v>
      </c>
      <c r="B21" s="414" t="s">
        <v>530</v>
      </c>
      <c r="C21" s="475">
        <v>133300</v>
      </c>
      <c r="D21" s="475">
        <v>121900</v>
      </c>
      <c r="T21" s="413" t="s">
        <v>127</v>
      </c>
      <c r="U21" s="414" t="s">
        <v>530</v>
      </c>
      <c r="V21" s="475">
        <v>133300</v>
      </c>
      <c r="W21" s="475">
        <v>121900</v>
      </c>
    </row>
    <row r="22" spans="1:23" ht="25.5" customHeight="1" x14ac:dyDescent="0.25">
      <c r="A22" s="413" t="s">
        <v>501</v>
      </c>
      <c r="B22" s="414" t="s">
        <v>531</v>
      </c>
      <c r="C22" s="475">
        <v>63903.34</v>
      </c>
      <c r="D22" s="475">
        <v>27524.639999999999</v>
      </c>
      <c r="T22" s="413" t="s">
        <v>501</v>
      </c>
      <c r="U22" s="414" t="s">
        <v>531</v>
      </c>
      <c r="V22" s="475">
        <v>63903.34</v>
      </c>
      <c r="W22" s="475">
        <v>27524.639999999999</v>
      </c>
    </row>
    <row r="23" spans="1:23" ht="25.5" customHeight="1" x14ac:dyDescent="0.25">
      <c r="A23" s="413" t="s">
        <v>121</v>
      </c>
      <c r="B23" s="414" t="s">
        <v>532</v>
      </c>
      <c r="C23" s="475">
        <v>0</v>
      </c>
      <c r="D23" s="475">
        <v>0</v>
      </c>
      <c r="T23" s="413" t="s">
        <v>121</v>
      </c>
      <c r="U23" s="414" t="s">
        <v>532</v>
      </c>
      <c r="V23" s="475">
        <v>0</v>
      </c>
      <c r="W23" s="475">
        <v>0</v>
      </c>
    </row>
    <row r="24" spans="1:23" ht="25.5" customHeight="1" x14ac:dyDescent="0.25">
      <c r="A24" s="413" t="s">
        <v>351</v>
      </c>
      <c r="B24" s="414" t="s">
        <v>533</v>
      </c>
      <c r="C24" s="475">
        <v>0</v>
      </c>
      <c r="D24" s="475">
        <v>0</v>
      </c>
      <c r="T24" s="413" t="s">
        <v>351</v>
      </c>
      <c r="U24" s="414" t="s">
        <v>533</v>
      </c>
      <c r="V24" s="475">
        <v>0</v>
      </c>
      <c r="W24" s="475">
        <v>0</v>
      </c>
    </row>
    <row r="25" spans="1:23" ht="25.5" customHeight="1" x14ac:dyDescent="0.25">
      <c r="A25" s="413" t="s">
        <v>385</v>
      </c>
      <c r="B25" s="414" t="s">
        <v>534</v>
      </c>
      <c r="C25" s="475">
        <v>0</v>
      </c>
      <c r="D25" s="475">
        <v>0</v>
      </c>
      <c r="T25" s="413" t="s">
        <v>385</v>
      </c>
      <c r="U25" s="414" t="s">
        <v>534</v>
      </c>
      <c r="V25" s="475">
        <v>0</v>
      </c>
      <c r="W25" s="475">
        <v>0</v>
      </c>
    </row>
    <row r="26" spans="1:23" ht="25.5" customHeight="1" x14ac:dyDescent="0.25">
      <c r="A26" s="413" t="s">
        <v>299</v>
      </c>
      <c r="B26" s="414" t="s">
        <v>355</v>
      </c>
      <c r="C26" s="475">
        <v>147500</v>
      </c>
      <c r="D26" s="475">
        <v>0</v>
      </c>
      <c r="T26" s="413" t="s">
        <v>299</v>
      </c>
      <c r="U26" s="414" t="s">
        <v>355</v>
      </c>
      <c r="V26" s="475">
        <v>147500</v>
      </c>
      <c r="W26" s="475">
        <v>0</v>
      </c>
    </row>
    <row r="27" spans="1:23" ht="25.5" customHeight="1" x14ac:dyDescent="0.25">
      <c r="A27" s="413" t="s">
        <v>414</v>
      </c>
      <c r="B27" s="414" t="s">
        <v>415</v>
      </c>
      <c r="C27" s="475">
        <v>1007722.37</v>
      </c>
      <c r="D27" s="475">
        <v>67162.83</v>
      </c>
      <c r="T27" s="413" t="s">
        <v>414</v>
      </c>
      <c r="U27" s="414" t="s">
        <v>415</v>
      </c>
      <c r="V27" s="475">
        <v>1007722.37</v>
      </c>
      <c r="W27" s="475">
        <v>67162.83</v>
      </c>
    </row>
    <row r="28" spans="1:23" ht="25.5" customHeight="1" x14ac:dyDescent="0.25">
      <c r="A28" s="413" t="s">
        <v>147</v>
      </c>
      <c r="B28" s="414" t="s">
        <v>148</v>
      </c>
      <c r="C28" s="475">
        <v>0</v>
      </c>
      <c r="D28" s="475">
        <v>0</v>
      </c>
      <c r="T28" s="413" t="s">
        <v>147</v>
      </c>
      <c r="U28" s="414" t="s">
        <v>148</v>
      </c>
      <c r="V28" s="475">
        <v>0</v>
      </c>
      <c r="W28" s="475">
        <v>0</v>
      </c>
    </row>
    <row r="29" spans="1:23" ht="25.5" customHeight="1" x14ac:dyDescent="0.25">
      <c r="A29" s="413" t="s">
        <v>149</v>
      </c>
      <c r="B29" s="414" t="s">
        <v>150</v>
      </c>
      <c r="C29" s="475">
        <v>0</v>
      </c>
      <c r="D29" s="475">
        <v>0</v>
      </c>
      <c r="T29" s="413" t="s">
        <v>149</v>
      </c>
      <c r="U29" s="414" t="s">
        <v>150</v>
      </c>
      <c r="V29" s="475">
        <v>0</v>
      </c>
      <c r="W29" s="475">
        <v>0</v>
      </c>
    </row>
    <row r="30" spans="1:23" ht="25.5" customHeight="1" x14ac:dyDescent="0.25">
      <c r="A30" s="413" t="s">
        <v>439</v>
      </c>
      <c r="B30" s="414" t="s">
        <v>535</v>
      </c>
      <c r="C30" s="475">
        <v>0</v>
      </c>
      <c r="D30" s="475">
        <v>0</v>
      </c>
      <c r="T30" s="413" t="s">
        <v>439</v>
      </c>
      <c r="U30" s="414" t="s">
        <v>535</v>
      </c>
      <c r="V30" s="475">
        <v>0</v>
      </c>
      <c r="W30" s="475">
        <v>0</v>
      </c>
    </row>
    <row r="31" spans="1:23" ht="25.5" customHeight="1" x14ac:dyDescent="0.25">
      <c r="A31" s="413" t="s">
        <v>440</v>
      </c>
      <c r="B31" s="414" t="s">
        <v>483</v>
      </c>
      <c r="C31" s="475">
        <v>0</v>
      </c>
      <c r="D31" s="475">
        <v>0</v>
      </c>
      <c r="T31" s="413" t="s">
        <v>440</v>
      </c>
      <c r="U31" s="414" t="s">
        <v>483</v>
      </c>
      <c r="V31" s="475">
        <v>0</v>
      </c>
      <c r="W31" s="475">
        <v>0</v>
      </c>
    </row>
    <row r="32" spans="1:23" ht="25.5" customHeight="1" x14ac:dyDescent="0.25">
      <c r="A32" s="413" t="s">
        <v>151</v>
      </c>
      <c r="B32" s="414" t="s">
        <v>347</v>
      </c>
      <c r="C32" s="475">
        <v>8618579.4199999999</v>
      </c>
      <c r="D32" s="475">
        <v>388447.32</v>
      </c>
      <c r="T32" s="413" t="s">
        <v>151</v>
      </c>
      <c r="U32" s="414" t="s">
        <v>347</v>
      </c>
      <c r="V32" s="475">
        <v>8618579.4199999999</v>
      </c>
      <c r="W32" s="475">
        <v>388447.32</v>
      </c>
    </row>
    <row r="33" spans="1:23" ht="25.5" customHeight="1" x14ac:dyDescent="0.25">
      <c r="A33" s="413" t="s">
        <v>96</v>
      </c>
      <c r="B33" s="414" t="s">
        <v>85</v>
      </c>
      <c r="C33" s="475">
        <v>128571.72</v>
      </c>
      <c r="D33" s="475">
        <v>348779.12</v>
      </c>
      <c r="T33" s="413" t="s">
        <v>96</v>
      </c>
      <c r="U33" s="414" t="s">
        <v>85</v>
      </c>
      <c r="V33" s="475">
        <v>128571.72</v>
      </c>
      <c r="W33" s="475">
        <v>348779.12</v>
      </c>
    </row>
    <row r="34" spans="1:23" ht="25.5" customHeight="1" x14ac:dyDescent="0.25">
      <c r="A34" s="413" t="s">
        <v>300</v>
      </c>
      <c r="B34" s="414" t="s">
        <v>320</v>
      </c>
      <c r="C34" s="475">
        <v>0</v>
      </c>
      <c r="D34" s="475">
        <v>0</v>
      </c>
      <c r="T34" s="413" t="s">
        <v>300</v>
      </c>
      <c r="U34" s="414" t="s">
        <v>320</v>
      </c>
      <c r="V34" s="475">
        <v>0</v>
      </c>
      <c r="W34" s="475">
        <v>0</v>
      </c>
    </row>
    <row r="35" spans="1:23" ht="25.5" customHeight="1" x14ac:dyDescent="0.25">
      <c r="A35" s="413" t="s">
        <v>413</v>
      </c>
      <c r="B35" s="414" t="s">
        <v>416</v>
      </c>
      <c r="C35" s="475">
        <v>14500.01</v>
      </c>
      <c r="D35" s="475">
        <v>0</v>
      </c>
      <c r="T35" s="413" t="s">
        <v>413</v>
      </c>
      <c r="U35" s="414" t="s">
        <v>416</v>
      </c>
      <c r="V35" s="475">
        <v>14500.01</v>
      </c>
      <c r="W35" s="475">
        <v>0</v>
      </c>
    </row>
    <row r="36" spans="1:23" ht="36.75" customHeight="1" x14ac:dyDescent="0.25">
      <c r="A36" s="413" t="s">
        <v>380</v>
      </c>
      <c r="B36" s="414" t="s">
        <v>536</v>
      </c>
      <c r="C36" s="475">
        <v>234999.36</v>
      </c>
      <c r="D36" s="475">
        <v>234999.36</v>
      </c>
      <c r="T36" s="413" t="s">
        <v>380</v>
      </c>
      <c r="U36" s="414" t="s">
        <v>536</v>
      </c>
      <c r="V36" s="475">
        <v>234999.36</v>
      </c>
      <c r="W36" s="475">
        <v>234999.36</v>
      </c>
    </row>
    <row r="37" spans="1:23" ht="25.5" customHeight="1" x14ac:dyDescent="0.25">
      <c r="A37" s="413" t="s">
        <v>114</v>
      </c>
      <c r="B37" s="414" t="s">
        <v>115</v>
      </c>
      <c r="C37" s="475">
        <v>683300</v>
      </c>
      <c r="D37" s="475">
        <v>35000</v>
      </c>
      <c r="T37" s="413" t="s">
        <v>114</v>
      </c>
      <c r="U37" s="414" t="s">
        <v>115</v>
      </c>
      <c r="V37" s="475">
        <v>683300</v>
      </c>
      <c r="W37" s="475">
        <v>35000</v>
      </c>
    </row>
    <row r="38" spans="1:23" ht="25.5" customHeight="1" x14ac:dyDescent="0.25">
      <c r="A38" s="413" t="s">
        <v>107</v>
      </c>
      <c r="B38" s="414" t="s">
        <v>537</v>
      </c>
      <c r="C38" s="475">
        <v>0</v>
      </c>
      <c r="D38" s="475">
        <v>0</v>
      </c>
      <c r="T38" s="413" t="s">
        <v>107</v>
      </c>
      <c r="U38" s="414" t="s">
        <v>537</v>
      </c>
      <c r="V38" s="475">
        <v>0</v>
      </c>
      <c r="W38" s="475">
        <v>0</v>
      </c>
    </row>
    <row r="39" spans="1:23" ht="25.5" customHeight="1" x14ac:dyDescent="0.25">
      <c r="A39" s="413" t="s">
        <v>407</v>
      </c>
      <c r="B39" s="414" t="s">
        <v>409</v>
      </c>
      <c r="C39" s="475">
        <v>0</v>
      </c>
      <c r="D39" s="475">
        <v>0</v>
      </c>
      <c r="T39" s="413" t="s">
        <v>407</v>
      </c>
      <c r="U39" s="414" t="s">
        <v>409</v>
      </c>
      <c r="V39" s="475">
        <v>0</v>
      </c>
      <c r="W39" s="475">
        <v>0</v>
      </c>
    </row>
    <row r="40" spans="1:23" ht="25.5" customHeight="1" x14ac:dyDescent="0.25">
      <c r="A40" s="413" t="s">
        <v>141</v>
      </c>
      <c r="B40" s="414" t="s">
        <v>517</v>
      </c>
      <c r="C40" s="475">
        <v>33594.6</v>
      </c>
      <c r="D40" s="475">
        <v>65938.399999999994</v>
      </c>
      <c r="T40" s="413" t="s">
        <v>141</v>
      </c>
      <c r="U40" s="414" t="s">
        <v>517</v>
      </c>
      <c r="V40" s="475">
        <v>33594.6</v>
      </c>
      <c r="W40" s="475">
        <v>65938.399999999994</v>
      </c>
    </row>
    <row r="41" spans="1:23" ht="25.5" customHeight="1" x14ac:dyDescent="0.25">
      <c r="A41" s="413" t="s">
        <v>90</v>
      </c>
      <c r="B41" s="414" t="s">
        <v>91</v>
      </c>
      <c r="C41" s="475">
        <v>226618.21</v>
      </c>
      <c r="D41" s="475">
        <v>109379.91</v>
      </c>
      <c r="T41" s="547" t="s">
        <v>90</v>
      </c>
      <c r="U41" s="414" t="s">
        <v>91</v>
      </c>
      <c r="V41" s="475">
        <v>226618.21</v>
      </c>
      <c r="W41" s="475">
        <v>109379.91</v>
      </c>
    </row>
    <row r="42" spans="1:23" ht="25.5" customHeight="1" x14ac:dyDescent="0.25">
      <c r="A42" s="413" t="s">
        <v>113</v>
      </c>
      <c r="B42" s="414" t="s">
        <v>321</v>
      </c>
      <c r="C42" s="475">
        <v>260231.75</v>
      </c>
      <c r="D42" s="475">
        <v>214721.2</v>
      </c>
      <c r="T42" s="413" t="s">
        <v>113</v>
      </c>
      <c r="U42" s="414" t="s">
        <v>321</v>
      </c>
      <c r="V42" s="475">
        <v>260231.75</v>
      </c>
      <c r="W42" s="475">
        <v>214721.2</v>
      </c>
    </row>
    <row r="43" spans="1:23" ht="25.5" customHeight="1" x14ac:dyDescent="0.25">
      <c r="A43" s="413" t="s">
        <v>122</v>
      </c>
      <c r="B43" s="414" t="s">
        <v>311</v>
      </c>
      <c r="C43" s="475">
        <v>442200</v>
      </c>
      <c r="D43" s="475">
        <v>442200</v>
      </c>
      <c r="T43" s="413" t="s">
        <v>122</v>
      </c>
      <c r="U43" s="414" t="s">
        <v>311</v>
      </c>
      <c r="V43" s="475">
        <v>442200</v>
      </c>
      <c r="W43" s="475">
        <v>442200</v>
      </c>
    </row>
    <row r="44" spans="1:23" ht="25.5" customHeight="1" x14ac:dyDescent="0.25">
      <c r="A44" s="413" t="s">
        <v>145</v>
      </c>
      <c r="B44" s="414" t="s">
        <v>538</v>
      </c>
      <c r="C44" s="475">
        <v>0</v>
      </c>
      <c r="D44" s="475">
        <v>0</v>
      </c>
      <c r="T44" s="413" t="s">
        <v>145</v>
      </c>
      <c r="U44" s="414" t="s">
        <v>538</v>
      </c>
      <c r="V44" s="475">
        <v>0</v>
      </c>
      <c r="W44" s="475">
        <v>0</v>
      </c>
    </row>
    <row r="45" spans="1:23" ht="25.5" customHeight="1" x14ac:dyDescent="0.25">
      <c r="A45" s="413" t="s">
        <v>402</v>
      </c>
      <c r="B45" s="414" t="s">
        <v>539</v>
      </c>
      <c r="C45" s="475">
        <v>0</v>
      </c>
      <c r="D45" s="475">
        <v>0</v>
      </c>
      <c r="T45" s="413" t="s">
        <v>402</v>
      </c>
      <c r="U45" s="414" t="s">
        <v>539</v>
      </c>
      <c r="V45" s="475">
        <v>0</v>
      </c>
      <c r="W45" s="475">
        <v>0</v>
      </c>
    </row>
    <row r="46" spans="1:23" ht="25.5" customHeight="1" x14ac:dyDescent="0.25">
      <c r="A46" s="413" t="s">
        <v>123</v>
      </c>
      <c r="B46" s="414" t="s">
        <v>540</v>
      </c>
      <c r="C46" s="475">
        <v>0</v>
      </c>
      <c r="D46" s="475">
        <v>7199.98</v>
      </c>
      <c r="T46" s="413" t="s">
        <v>123</v>
      </c>
      <c r="U46" s="414" t="s">
        <v>540</v>
      </c>
      <c r="V46" s="475">
        <v>0</v>
      </c>
      <c r="W46" s="475">
        <v>7199.98</v>
      </c>
    </row>
    <row r="47" spans="1:23" ht="25.5" customHeight="1" x14ac:dyDescent="0.25">
      <c r="A47" s="413" t="s">
        <v>126</v>
      </c>
      <c r="B47" s="414" t="s">
        <v>518</v>
      </c>
      <c r="C47" s="475">
        <v>0</v>
      </c>
      <c r="D47" s="475">
        <v>48380</v>
      </c>
      <c r="T47" s="413" t="s">
        <v>126</v>
      </c>
      <c r="U47" s="414" t="s">
        <v>518</v>
      </c>
      <c r="V47" s="475">
        <v>0</v>
      </c>
      <c r="W47" s="475">
        <v>48380</v>
      </c>
    </row>
    <row r="48" spans="1:23" ht="25.5" customHeight="1" x14ac:dyDescent="0.25">
      <c r="A48" s="413" t="s">
        <v>42</v>
      </c>
      <c r="B48" s="414" t="s">
        <v>43</v>
      </c>
      <c r="C48" s="475">
        <v>5192</v>
      </c>
      <c r="D48" s="475">
        <v>62304</v>
      </c>
      <c r="T48" s="413" t="s">
        <v>42</v>
      </c>
      <c r="U48" s="414" t="s">
        <v>43</v>
      </c>
      <c r="V48" s="475">
        <v>5192</v>
      </c>
      <c r="W48" s="475">
        <v>62304</v>
      </c>
    </row>
    <row r="49" spans="1:23" ht="25.5" customHeight="1" x14ac:dyDescent="0.25">
      <c r="A49" s="413" t="s">
        <v>322</v>
      </c>
      <c r="B49" s="414" t="s">
        <v>519</v>
      </c>
      <c r="C49" s="475">
        <v>0</v>
      </c>
      <c r="D49" s="475">
        <v>0</v>
      </c>
      <c r="T49" s="413" t="s">
        <v>322</v>
      </c>
      <c r="U49" s="414" t="s">
        <v>519</v>
      </c>
      <c r="V49" s="475">
        <v>0</v>
      </c>
      <c r="W49" s="475">
        <v>0</v>
      </c>
    </row>
    <row r="50" spans="1:23" ht="25.5" customHeight="1" x14ac:dyDescent="0.25">
      <c r="A50" s="413" t="s">
        <v>97</v>
      </c>
      <c r="B50" s="414" t="s">
        <v>541</v>
      </c>
      <c r="C50" s="475">
        <v>0</v>
      </c>
      <c r="D50" s="475">
        <v>0</v>
      </c>
      <c r="T50" s="413" t="s">
        <v>97</v>
      </c>
      <c r="U50" s="414" t="s">
        <v>541</v>
      </c>
      <c r="V50" s="475">
        <v>0</v>
      </c>
      <c r="W50" s="475">
        <v>0</v>
      </c>
    </row>
    <row r="51" spans="1:23" ht="25.5" customHeight="1" x14ac:dyDescent="0.25">
      <c r="A51" s="413" t="s">
        <v>140</v>
      </c>
      <c r="B51" s="414" t="s">
        <v>152</v>
      </c>
      <c r="C51" s="475">
        <v>588938</v>
      </c>
      <c r="D51" s="475">
        <v>537018</v>
      </c>
      <c r="T51" s="413" t="s">
        <v>140</v>
      </c>
      <c r="U51" s="414" t="s">
        <v>152</v>
      </c>
      <c r="V51" s="475">
        <v>588938</v>
      </c>
      <c r="W51" s="475">
        <v>537018</v>
      </c>
    </row>
    <row r="52" spans="1:23" ht="25.5" customHeight="1" x14ac:dyDescent="0.25">
      <c r="A52" s="413" t="s">
        <v>128</v>
      </c>
      <c r="B52" s="414" t="s">
        <v>542</v>
      </c>
      <c r="C52" s="475">
        <v>9347.02</v>
      </c>
      <c r="D52" s="475">
        <v>0</v>
      </c>
      <c r="T52" s="413" t="s">
        <v>128</v>
      </c>
      <c r="U52" s="414" t="s">
        <v>542</v>
      </c>
      <c r="V52" s="475">
        <v>9347.02</v>
      </c>
      <c r="W52" s="475">
        <v>0</v>
      </c>
    </row>
    <row r="53" spans="1:23" ht="25.5" customHeight="1" x14ac:dyDescent="0.25">
      <c r="A53" s="413" t="s">
        <v>116</v>
      </c>
      <c r="B53" s="414" t="s">
        <v>543</v>
      </c>
      <c r="C53" s="415">
        <v>0</v>
      </c>
      <c r="D53" s="415">
        <v>0</v>
      </c>
      <c r="T53" s="413" t="s">
        <v>116</v>
      </c>
      <c r="U53" s="414" t="s">
        <v>543</v>
      </c>
      <c r="V53" s="415">
        <v>0</v>
      </c>
      <c r="W53" s="415">
        <v>0</v>
      </c>
    </row>
    <row r="54" spans="1:23" ht="25.5" customHeight="1" x14ac:dyDescent="0.25">
      <c r="A54" s="413" t="s">
        <v>144</v>
      </c>
      <c r="B54" s="414" t="s">
        <v>544</v>
      </c>
      <c r="C54" s="415">
        <v>0</v>
      </c>
      <c r="D54" s="415">
        <v>213228.95</v>
      </c>
      <c r="T54" s="413" t="s">
        <v>144</v>
      </c>
      <c r="U54" s="414" t="s">
        <v>544</v>
      </c>
      <c r="V54" s="415">
        <v>0</v>
      </c>
      <c r="W54" s="415">
        <v>213228.95</v>
      </c>
    </row>
    <row r="55" spans="1:23" ht="25.5" customHeight="1" x14ac:dyDescent="0.25">
      <c r="A55" s="413" t="s">
        <v>124</v>
      </c>
      <c r="B55" s="414" t="s">
        <v>545</v>
      </c>
      <c r="C55" s="415">
        <v>0</v>
      </c>
      <c r="D55" s="415">
        <v>0</v>
      </c>
      <c r="T55" s="413" t="s">
        <v>124</v>
      </c>
      <c r="U55" s="414" t="s">
        <v>545</v>
      </c>
      <c r="V55" s="415">
        <v>0</v>
      </c>
      <c r="W55" s="415">
        <v>0</v>
      </c>
    </row>
    <row r="56" spans="1:23" ht="25.5" customHeight="1" x14ac:dyDescent="0.25">
      <c r="A56" s="413" t="s">
        <v>99</v>
      </c>
      <c r="B56" s="414" t="s">
        <v>546</v>
      </c>
      <c r="C56" s="415">
        <v>0</v>
      </c>
      <c r="D56" s="415">
        <v>0</v>
      </c>
      <c r="T56" s="413" t="s">
        <v>99</v>
      </c>
      <c r="U56" s="414" t="s">
        <v>546</v>
      </c>
      <c r="V56" s="415">
        <v>0</v>
      </c>
      <c r="W56" s="415">
        <v>0</v>
      </c>
    </row>
    <row r="57" spans="1:23" ht="25.5" customHeight="1" x14ac:dyDescent="0.25">
      <c r="A57" s="413" t="s">
        <v>142</v>
      </c>
      <c r="B57" s="414" t="s">
        <v>547</v>
      </c>
      <c r="C57" s="415">
        <v>0</v>
      </c>
      <c r="D57" s="415">
        <v>0</v>
      </c>
      <c r="T57" s="413" t="s">
        <v>142</v>
      </c>
      <c r="U57" s="414" t="s">
        <v>547</v>
      </c>
      <c r="V57" s="415">
        <v>0</v>
      </c>
      <c r="W57" s="415">
        <v>0</v>
      </c>
    </row>
    <row r="58" spans="1:23" ht="25.5" customHeight="1" x14ac:dyDescent="0.25">
      <c r="A58" s="413" t="s">
        <v>111</v>
      </c>
      <c r="B58" s="414" t="s">
        <v>129</v>
      </c>
      <c r="C58" s="415">
        <v>2834.83</v>
      </c>
      <c r="D58" s="415">
        <v>0</v>
      </c>
      <c r="T58" s="413" t="s">
        <v>111</v>
      </c>
      <c r="U58" s="414" t="s">
        <v>129</v>
      </c>
      <c r="V58" s="415">
        <v>2834.83</v>
      </c>
      <c r="W58" s="415">
        <v>0</v>
      </c>
    </row>
    <row r="59" spans="1:23" ht="25.5" customHeight="1" x14ac:dyDescent="0.25">
      <c r="A59" s="413" t="s">
        <v>453</v>
      </c>
      <c r="B59" s="414" t="s">
        <v>548</v>
      </c>
      <c r="C59" s="415">
        <v>0</v>
      </c>
      <c r="D59" s="415">
        <v>0</v>
      </c>
      <c r="T59" s="413" t="s">
        <v>453</v>
      </c>
      <c r="U59" s="414" t="s">
        <v>548</v>
      </c>
      <c r="V59" s="415">
        <v>0</v>
      </c>
      <c r="W59" s="415">
        <v>0</v>
      </c>
    </row>
    <row r="60" spans="1:23" ht="25.5" customHeight="1" x14ac:dyDescent="0.25">
      <c r="A60" s="413" t="s">
        <v>94</v>
      </c>
      <c r="B60" s="414" t="s">
        <v>22</v>
      </c>
      <c r="C60" s="415">
        <v>177280</v>
      </c>
      <c r="D60" s="415">
        <v>9277280</v>
      </c>
      <c r="T60" s="413" t="s">
        <v>94</v>
      </c>
      <c r="U60" s="414" t="s">
        <v>22</v>
      </c>
      <c r="V60" s="415">
        <v>177280</v>
      </c>
      <c r="W60" s="415">
        <v>9277280</v>
      </c>
    </row>
    <row r="61" spans="1:23" ht="25.5" customHeight="1" x14ac:dyDescent="0.25">
      <c r="A61" s="413" t="s">
        <v>118</v>
      </c>
      <c r="B61" s="414" t="s">
        <v>153</v>
      </c>
      <c r="C61" s="415">
        <v>132015.15</v>
      </c>
      <c r="D61" s="415">
        <v>124483.8</v>
      </c>
      <c r="T61" s="413" t="s">
        <v>118</v>
      </c>
      <c r="U61" s="414" t="s">
        <v>153</v>
      </c>
      <c r="V61" s="415">
        <v>132015.15</v>
      </c>
      <c r="W61" s="415">
        <v>124483.8</v>
      </c>
    </row>
    <row r="62" spans="1:23" ht="25.5" customHeight="1" x14ac:dyDescent="0.25">
      <c r="A62" s="413" t="s">
        <v>101</v>
      </c>
      <c r="B62" s="414" t="s">
        <v>549</v>
      </c>
      <c r="C62" s="415">
        <v>0</v>
      </c>
      <c r="D62" s="415">
        <v>0</v>
      </c>
      <c r="T62" s="413" t="s">
        <v>101</v>
      </c>
      <c r="U62" s="414" t="s">
        <v>549</v>
      </c>
      <c r="V62" s="415">
        <v>0</v>
      </c>
      <c r="W62" s="415">
        <v>0</v>
      </c>
    </row>
    <row r="63" spans="1:23" ht="41.25" customHeight="1" x14ac:dyDescent="0.25">
      <c r="A63" s="413" t="s">
        <v>125</v>
      </c>
      <c r="B63" s="414" t="s">
        <v>550</v>
      </c>
      <c r="C63" s="415">
        <v>0</v>
      </c>
      <c r="D63" s="415">
        <v>0</v>
      </c>
      <c r="T63" s="413" t="s">
        <v>125</v>
      </c>
      <c r="U63" s="414" t="s">
        <v>550</v>
      </c>
      <c r="V63" s="415">
        <v>0</v>
      </c>
      <c r="W63" s="415">
        <v>0</v>
      </c>
    </row>
    <row r="64" spans="1:23" ht="25.5" customHeight="1" x14ac:dyDescent="0.25">
      <c r="A64" s="413" t="s">
        <v>302</v>
      </c>
      <c r="B64" s="414" t="s">
        <v>551</v>
      </c>
      <c r="C64" s="415">
        <v>33059.449999999997</v>
      </c>
      <c r="D64" s="415">
        <v>74340</v>
      </c>
      <c r="T64" s="413" t="s">
        <v>302</v>
      </c>
      <c r="U64" s="414" t="s">
        <v>551</v>
      </c>
      <c r="V64" s="415">
        <v>33059.449999999997</v>
      </c>
      <c r="W64" s="415">
        <v>74340</v>
      </c>
    </row>
    <row r="65" spans="1:23" ht="25.5" customHeight="1" x14ac:dyDescent="0.25">
      <c r="A65" s="413" t="s">
        <v>303</v>
      </c>
      <c r="B65" s="414" t="s">
        <v>552</v>
      </c>
      <c r="C65" s="415">
        <v>0</v>
      </c>
      <c r="D65" s="415">
        <v>0</v>
      </c>
      <c r="T65" s="413" t="s">
        <v>303</v>
      </c>
      <c r="U65" s="414" t="s">
        <v>552</v>
      </c>
      <c r="V65" s="415">
        <v>0</v>
      </c>
      <c r="W65" s="415">
        <v>0</v>
      </c>
    </row>
    <row r="66" spans="1:23" ht="25.5" customHeight="1" x14ac:dyDescent="0.25">
      <c r="A66" s="413" t="s">
        <v>112</v>
      </c>
      <c r="B66" s="414" t="s">
        <v>130</v>
      </c>
      <c r="C66" s="415">
        <v>0</v>
      </c>
      <c r="D66" s="415">
        <v>0</v>
      </c>
      <c r="T66" s="413" t="s">
        <v>112</v>
      </c>
      <c r="U66" s="414" t="s">
        <v>130</v>
      </c>
      <c r="V66" s="415">
        <v>0</v>
      </c>
      <c r="W66" s="415">
        <v>0</v>
      </c>
    </row>
    <row r="67" spans="1:23" ht="25.5" customHeight="1" x14ac:dyDescent="0.25">
      <c r="A67" s="413" t="s">
        <v>362</v>
      </c>
      <c r="B67" s="414" t="s">
        <v>363</v>
      </c>
      <c r="C67" s="415">
        <v>0</v>
      </c>
      <c r="D67" s="415">
        <v>0</v>
      </c>
      <c r="T67" s="413" t="s">
        <v>362</v>
      </c>
      <c r="U67" s="414" t="s">
        <v>363</v>
      </c>
      <c r="V67" s="415">
        <v>0</v>
      </c>
      <c r="W67" s="415">
        <v>0</v>
      </c>
    </row>
    <row r="68" spans="1:23" ht="25.5" customHeight="1" x14ac:dyDescent="0.25">
      <c r="A68" s="413" t="s">
        <v>92</v>
      </c>
      <c r="B68" s="414" t="s">
        <v>93</v>
      </c>
      <c r="C68" s="415">
        <v>0</v>
      </c>
      <c r="D68" s="415">
        <v>0</v>
      </c>
      <c r="T68" s="413" t="s">
        <v>92</v>
      </c>
      <c r="U68" s="414" t="s">
        <v>93</v>
      </c>
      <c r="V68" s="415">
        <v>0</v>
      </c>
      <c r="W68" s="415">
        <v>0</v>
      </c>
    </row>
    <row r="69" spans="1:23" ht="42" customHeight="1" x14ac:dyDescent="0.25">
      <c r="A69" s="413" t="s">
        <v>102</v>
      </c>
      <c r="B69" s="414" t="s">
        <v>103</v>
      </c>
      <c r="C69" s="415">
        <v>0</v>
      </c>
      <c r="D69" s="415">
        <v>773136</v>
      </c>
      <c r="T69" s="413" t="s">
        <v>102</v>
      </c>
      <c r="U69" s="414" t="s">
        <v>103</v>
      </c>
      <c r="V69" s="415">
        <v>0</v>
      </c>
      <c r="W69" s="415">
        <v>773136</v>
      </c>
    </row>
    <row r="70" spans="1:23" ht="42" customHeight="1" x14ac:dyDescent="0.25">
      <c r="A70" s="413" t="s">
        <v>335</v>
      </c>
      <c r="B70" s="414" t="s">
        <v>566</v>
      </c>
      <c r="C70" s="415">
        <v>0</v>
      </c>
      <c r="D70" s="415">
        <v>0</v>
      </c>
      <c r="T70" s="413" t="s">
        <v>335</v>
      </c>
      <c r="U70" s="414" t="s">
        <v>566</v>
      </c>
      <c r="V70" s="415">
        <v>0</v>
      </c>
      <c r="W70" s="415">
        <v>0</v>
      </c>
    </row>
    <row r="71" spans="1:23" ht="42" customHeight="1" x14ac:dyDescent="0.25">
      <c r="A71" s="413" t="s">
        <v>329</v>
      </c>
      <c r="B71" s="414" t="s">
        <v>567</v>
      </c>
      <c r="C71" s="415">
        <v>600000</v>
      </c>
      <c r="D71" s="415">
        <v>0</v>
      </c>
      <c r="T71" s="413" t="s">
        <v>329</v>
      </c>
      <c r="U71" s="414" t="s">
        <v>567</v>
      </c>
      <c r="V71" s="415">
        <v>600000</v>
      </c>
      <c r="W71" s="415">
        <v>0</v>
      </c>
    </row>
    <row r="72" spans="1:23" ht="25.5" customHeight="1" x14ac:dyDescent="0.25">
      <c r="A72" s="413" t="s">
        <v>146</v>
      </c>
      <c r="B72" s="414" t="s">
        <v>154</v>
      </c>
      <c r="C72" s="415">
        <v>0</v>
      </c>
      <c r="D72" s="415">
        <v>0</v>
      </c>
      <c r="T72" s="413" t="s">
        <v>146</v>
      </c>
      <c r="U72" s="414" t="s">
        <v>154</v>
      </c>
      <c r="V72" s="415">
        <v>0</v>
      </c>
      <c r="W72" s="415">
        <v>0</v>
      </c>
    </row>
    <row r="73" spans="1:23" ht="25.5" customHeight="1" x14ac:dyDescent="0.25">
      <c r="A73" s="413" t="s">
        <v>336</v>
      </c>
      <c r="B73" s="414" t="s">
        <v>337</v>
      </c>
      <c r="C73" s="415">
        <v>0</v>
      </c>
      <c r="D73" s="415">
        <v>0</v>
      </c>
      <c r="T73" s="413" t="s">
        <v>336</v>
      </c>
      <c r="U73" s="414" t="s">
        <v>337</v>
      </c>
      <c r="V73" s="415">
        <v>0</v>
      </c>
      <c r="W73" s="415">
        <v>0</v>
      </c>
    </row>
    <row r="74" spans="1:23" ht="25.5" customHeight="1" x14ac:dyDescent="0.25">
      <c r="A74" s="413" t="s">
        <v>155</v>
      </c>
      <c r="B74" s="414" t="s">
        <v>356</v>
      </c>
      <c r="C74" s="415">
        <v>0</v>
      </c>
      <c r="D74" s="415">
        <v>0</v>
      </c>
      <c r="T74" s="413" t="s">
        <v>155</v>
      </c>
      <c r="U74" s="414" t="s">
        <v>356</v>
      </c>
      <c r="V74" s="415">
        <v>0</v>
      </c>
      <c r="W74" s="415">
        <v>0</v>
      </c>
    </row>
    <row r="75" spans="1:23" ht="25.5" customHeight="1" x14ac:dyDescent="0.25">
      <c r="A75" s="413" t="s">
        <v>304</v>
      </c>
      <c r="B75" s="414" t="s">
        <v>307</v>
      </c>
      <c r="C75" s="415">
        <v>391453.2</v>
      </c>
      <c r="D75" s="415">
        <v>391453.2</v>
      </c>
      <c r="T75" s="413" t="s">
        <v>304</v>
      </c>
      <c r="U75" s="414" t="s">
        <v>307</v>
      </c>
      <c r="V75" s="415">
        <v>391453.2</v>
      </c>
      <c r="W75" s="415">
        <v>391453.2</v>
      </c>
    </row>
    <row r="76" spans="1:23" ht="25.5" customHeight="1" x14ac:dyDescent="0.25">
      <c r="A76" s="413" t="s">
        <v>431</v>
      </c>
      <c r="B76" s="414" t="s">
        <v>553</v>
      </c>
      <c r="C76" s="415">
        <v>0</v>
      </c>
      <c r="D76" s="415">
        <v>0</v>
      </c>
      <c r="T76" s="413" t="s">
        <v>431</v>
      </c>
      <c r="U76" s="414" t="s">
        <v>553</v>
      </c>
      <c r="V76" s="415">
        <v>0</v>
      </c>
      <c r="W76" s="415">
        <v>0</v>
      </c>
    </row>
    <row r="77" spans="1:23" ht="25.5" customHeight="1" x14ac:dyDescent="0.25">
      <c r="A77" s="413" t="s">
        <v>508</v>
      </c>
      <c r="B77" s="414" t="s">
        <v>509</v>
      </c>
      <c r="C77" s="415">
        <v>0</v>
      </c>
      <c r="D77" s="415">
        <v>0</v>
      </c>
      <c r="T77" s="413" t="s">
        <v>508</v>
      </c>
      <c r="U77" s="414" t="s">
        <v>509</v>
      </c>
      <c r="V77" s="415">
        <v>0</v>
      </c>
      <c r="W77" s="415">
        <v>0</v>
      </c>
    </row>
    <row r="78" spans="1:23" ht="25.5" customHeight="1" x14ac:dyDescent="0.25">
      <c r="A78" s="413" t="s">
        <v>156</v>
      </c>
      <c r="B78" s="414" t="s">
        <v>157</v>
      </c>
      <c r="C78" s="415">
        <v>0</v>
      </c>
      <c r="D78" s="415">
        <v>0</v>
      </c>
      <c r="T78" s="413" t="s">
        <v>156</v>
      </c>
      <c r="U78" s="414" t="s">
        <v>157</v>
      </c>
      <c r="V78" s="415">
        <v>0</v>
      </c>
      <c r="W78" s="415">
        <v>0</v>
      </c>
    </row>
    <row r="79" spans="1:23" ht="25.5" customHeight="1" x14ac:dyDescent="0.25">
      <c r="A79" s="413" t="s">
        <v>394</v>
      </c>
      <c r="B79" s="414" t="s">
        <v>554</v>
      </c>
      <c r="C79" s="415">
        <v>35536.639999999999</v>
      </c>
      <c r="D79" s="415">
        <v>0</v>
      </c>
      <c r="T79" s="413" t="s">
        <v>394</v>
      </c>
      <c r="U79" s="414" t="s">
        <v>554</v>
      </c>
      <c r="V79" s="415">
        <v>35536.639999999999</v>
      </c>
      <c r="W79" s="415">
        <v>0</v>
      </c>
    </row>
    <row r="80" spans="1:23" ht="25.5" customHeight="1" x14ac:dyDescent="0.25">
      <c r="A80" s="413" t="s">
        <v>410</v>
      </c>
      <c r="B80" s="414" t="s">
        <v>555</v>
      </c>
      <c r="C80" s="415">
        <v>1581200</v>
      </c>
      <c r="D80" s="415">
        <v>0</v>
      </c>
      <c r="T80" s="413" t="s">
        <v>410</v>
      </c>
      <c r="U80" s="414" t="s">
        <v>555</v>
      </c>
      <c r="V80" s="415">
        <v>1581200</v>
      </c>
      <c r="W80" s="415">
        <v>0</v>
      </c>
    </row>
    <row r="81" spans="1:23" ht="25.5" customHeight="1" x14ac:dyDescent="0.25">
      <c r="A81" s="413" t="s">
        <v>323</v>
      </c>
      <c r="B81" s="414" t="s">
        <v>324</v>
      </c>
      <c r="C81" s="415">
        <v>10357800</v>
      </c>
      <c r="D81" s="415">
        <v>0</v>
      </c>
      <c r="T81" s="413" t="s">
        <v>323</v>
      </c>
      <c r="U81" s="414" t="s">
        <v>324</v>
      </c>
      <c r="V81" s="415">
        <v>10357800</v>
      </c>
      <c r="W81" s="415">
        <v>0</v>
      </c>
    </row>
    <row r="82" spans="1:23" ht="25.5" customHeight="1" x14ac:dyDescent="0.25">
      <c r="A82" s="413" t="s">
        <v>158</v>
      </c>
      <c r="B82" s="414" t="s">
        <v>159</v>
      </c>
      <c r="C82" s="415">
        <v>0</v>
      </c>
      <c r="D82" s="415">
        <v>0</v>
      </c>
      <c r="T82" s="413" t="s">
        <v>158</v>
      </c>
      <c r="U82" s="414" t="s">
        <v>159</v>
      </c>
      <c r="V82" s="415">
        <v>0</v>
      </c>
      <c r="W82" s="415">
        <v>0</v>
      </c>
    </row>
    <row r="83" spans="1:23" ht="25.5" customHeight="1" x14ac:dyDescent="0.25">
      <c r="A83" s="413" t="s">
        <v>160</v>
      </c>
      <c r="B83" s="414" t="s">
        <v>161</v>
      </c>
      <c r="C83" s="415">
        <v>0</v>
      </c>
      <c r="D83" s="415">
        <v>0</v>
      </c>
      <c r="T83" s="413" t="s">
        <v>160</v>
      </c>
      <c r="U83" s="414" t="s">
        <v>161</v>
      </c>
      <c r="V83" s="415">
        <v>0</v>
      </c>
      <c r="W83" s="415">
        <v>0</v>
      </c>
    </row>
    <row r="84" spans="1:23" ht="25.5" customHeight="1" x14ac:dyDescent="0.25">
      <c r="A84" s="413" t="s">
        <v>131</v>
      </c>
      <c r="B84" s="414" t="s">
        <v>132</v>
      </c>
      <c r="C84" s="415">
        <v>0</v>
      </c>
      <c r="D84" s="415">
        <v>0</v>
      </c>
      <c r="T84" s="413" t="s">
        <v>131</v>
      </c>
      <c r="U84" s="414" t="s">
        <v>132</v>
      </c>
      <c r="V84" s="415">
        <v>0</v>
      </c>
      <c r="W84" s="415">
        <v>0</v>
      </c>
    </row>
    <row r="85" spans="1:23" ht="25.5" customHeight="1" x14ac:dyDescent="0.25">
      <c r="A85" s="413" t="s">
        <v>357</v>
      </c>
      <c r="B85" s="414" t="s">
        <v>358</v>
      </c>
      <c r="C85" s="415">
        <v>0</v>
      </c>
      <c r="D85" s="415">
        <v>0</v>
      </c>
      <c r="T85" s="413" t="s">
        <v>357</v>
      </c>
      <c r="U85" s="414" t="s">
        <v>358</v>
      </c>
      <c r="V85" s="415">
        <v>0</v>
      </c>
      <c r="W85" s="415">
        <v>0</v>
      </c>
    </row>
    <row r="86" spans="1:23" ht="36.75" customHeight="1" x14ac:dyDescent="0.25">
      <c r="A86" s="413" t="s">
        <v>447</v>
      </c>
      <c r="B86" s="414" t="s">
        <v>448</v>
      </c>
      <c r="C86" s="415">
        <v>0</v>
      </c>
      <c r="D86" s="415">
        <v>0</v>
      </c>
      <c r="T86" s="413" t="s">
        <v>447</v>
      </c>
      <c r="U86" s="414" t="s">
        <v>448</v>
      </c>
      <c r="V86" s="415">
        <v>0</v>
      </c>
      <c r="W86" s="415">
        <v>0</v>
      </c>
    </row>
    <row r="87" spans="1:23" ht="25.5" customHeight="1" x14ac:dyDescent="0.25">
      <c r="A87" s="413" t="s">
        <v>162</v>
      </c>
      <c r="B87" s="414" t="s">
        <v>556</v>
      </c>
      <c r="C87" s="415">
        <v>82600</v>
      </c>
      <c r="D87" s="415">
        <v>82600</v>
      </c>
      <c r="T87" s="413" t="s">
        <v>162</v>
      </c>
      <c r="U87" s="414" t="s">
        <v>556</v>
      </c>
      <c r="V87" s="415">
        <v>82600</v>
      </c>
      <c r="W87" s="415">
        <v>82600</v>
      </c>
    </row>
    <row r="88" spans="1:23" ht="25.5" customHeight="1" x14ac:dyDescent="0.25">
      <c r="A88" s="413" t="s">
        <v>396</v>
      </c>
      <c r="B88" s="414" t="s">
        <v>557</v>
      </c>
      <c r="C88" s="415">
        <v>0</v>
      </c>
      <c r="D88" s="415">
        <v>0</v>
      </c>
      <c r="T88" s="413" t="s">
        <v>396</v>
      </c>
      <c r="U88" s="414" t="s">
        <v>557</v>
      </c>
      <c r="V88" s="415">
        <v>0</v>
      </c>
      <c r="W88" s="415">
        <v>0</v>
      </c>
    </row>
    <row r="89" spans="1:23" ht="25.5" customHeight="1" x14ac:dyDescent="0.25">
      <c r="A89" s="413" t="s">
        <v>164</v>
      </c>
      <c r="B89" s="414" t="s">
        <v>165</v>
      </c>
      <c r="C89" s="415">
        <v>0</v>
      </c>
      <c r="D89" s="415">
        <v>137753.20000000001</v>
      </c>
      <c r="T89" s="413" t="s">
        <v>164</v>
      </c>
      <c r="U89" s="414" t="s">
        <v>165</v>
      </c>
      <c r="V89" s="415">
        <v>0</v>
      </c>
      <c r="W89" s="415">
        <v>137753.20000000001</v>
      </c>
    </row>
    <row r="90" spans="1:23" ht="25.5" customHeight="1" x14ac:dyDescent="0.25">
      <c r="A90" s="413" t="s">
        <v>558</v>
      </c>
      <c r="B90" s="414" t="s">
        <v>559</v>
      </c>
      <c r="C90" s="415">
        <v>0</v>
      </c>
      <c r="D90" s="415">
        <v>0</v>
      </c>
      <c r="T90" s="413" t="s">
        <v>558</v>
      </c>
      <c r="U90" s="414" t="s">
        <v>559</v>
      </c>
      <c r="V90" s="415">
        <v>0</v>
      </c>
      <c r="W90" s="415">
        <v>0</v>
      </c>
    </row>
    <row r="91" spans="1:23" ht="25.5" customHeight="1" x14ac:dyDescent="0.25">
      <c r="A91" s="413" t="s">
        <v>325</v>
      </c>
      <c r="B91" s="414" t="s">
        <v>326</v>
      </c>
      <c r="C91" s="415">
        <v>1361816.4</v>
      </c>
      <c r="D91" s="415">
        <v>1361816.4</v>
      </c>
      <c r="T91" s="413" t="s">
        <v>325</v>
      </c>
      <c r="U91" s="414" t="s">
        <v>326</v>
      </c>
      <c r="V91" s="415">
        <v>1361816.4</v>
      </c>
      <c r="W91" s="415">
        <v>1361816.4</v>
      </c>
    </row>
    <row r="92" spans="1:23" ht="35.25" customHeight="1" x14ac:dyDescent="0.25">
      <c r="A92" s="413" t="s">
        <v>454</v>
      </c>
      <c r="B92" s="414" t="s">
        <v>560</v>
      </c>
      <c r="C92" s="415">
        <v>0</v>
      </c>
      <c r="D92" s="415">
        <v>168300</v>
      </c>
      <c r="T92" s="413" t="s">
        <v>454</v>
      </c>
      <c r="U92" s="414" t="s">
        <v>560</v>
      </c>
      <c r="V92" s="415">
        <v>0</v>
      </c>
      <c r="W92" s="415">
        <v>168300</v>
      </c>
    </row>
    <row r="93" spans="1:23" ht="31.5" customHeight="1" x14ac:dyDescent="0.25">
      <c r="A93" s="416"/>
      <c r="B93" s="155" t="s">
        <v>15</v>
      </c>
      <c r="C93" s="156">
        <f>SUM(C6:C92)</f>
        <v>132824378.33000001</v>
      </c>
      <c r="D93" s="156">
        <f>SUM(D6:D92)</f>
        <v>121932849.38000003</v>
      </c>
      <c r="T93" s="416"/>
      <c r="U93" s="544" t="s">
        <v>15</v>
      </c>
      <c r="V93" s="545">
        <f>SUM(V6:V92)</f>
        <v>132824378.33000001</v>
      </c>
      <c r="W93" s="545">
        <f>SUM(W6:W92)</f>
        <v>121932849.38000003</v>
      </c>
    </row>
    <row r="97" spans="3:3" ht="31.5" customHeight="1" x14ac:dyDescent="0.25">
      <c r="C97" s="417"/>
    </row>
  </sheetData>
  <mergeCells count="6">
    <mergeCell ref="A1:D1"/>
    <mergeCell ref="A2:D2"/>
    <mergeCell ref="A3:D3"/>
    <mergeCell ref="T1:W1"/>
    <mergeCell ref="T2:W2"/>
    <mergeCell ref="T3:W3"/>
  </mergeCells>
  <pageMargins left="0.53" right="0.25" top="0.95" bottom="0.62" header="0.55000000000000004" footer="0.3"/>
  <pageSetup scale="17" fitToHeight="0" orientation="portrait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C00C4-152A-4B39-855E-9F369DA51A12}">
  <sheetPr>
    <tabColor rgb="FF8B254C"/>
  </sheetPr>
  <dimension ref="A6:G47"/>
  <sheetViews>
    <sheetView zoomScaleNormal="100" zoomScalePageLayoutView="66" workbookViewId="0">
      <selection activeCell="I48" sqref="I48"/>
    </sheetView>
  </sheetViews>
  <sheetFormatPr baseColWidth="10" defaultColWidth="9.140625" defaultRowHeight="12.75" x14ac:dyDescent="0.2"/>
  <cols>
    <col min="1" max="1" width="12.5703125" customWidth="1"/>
    <col min="2" max="2" width="12" customWidth="1"/>
    <col min="3" max="3" width="14.85546875" customWidth="1"/>
    <col min="4" max="4" width="15.5703125" customWidth="1"/>
    <col min="5" max="5" width="12" customWidth="1"/>
    <col min="6" max="6" width="12.5703125" customWidth="1"/>
    <col min="7" max="7" width="23" customWidth="1"/>
    <col min="9" max="9" width="10.140625" bestFit="1" customWidth="1"/>
  </cols>
  <sheetData>
    <row r="6" spans="1:7" ht="15" customHeight="1" x14ac:dyDescent="0.2">
      <c r="A6" s="757" t="s">
        <v>511</v>
      </c>
      <c r="B6" s="757"/>
      <c r="C6" s="757"/>
      <c r="D6" s="757"/>
      <c r="E6" s="757"/>
      <c r="F6" s="757"/>
      <c r="G6" s="757"/>
    </row>
    <row r="7" spans="1:7" ht="15" customHeight="1" x14ac:dyDescent="0.2">
      <c r="A7" s="758" t="s">
        <v>10</v>
      </c>
      <c r="B7" s="758"/>
      <c r="C7" s="758"/>
      <c r="D7" s="758"/>
      <c r="E7" s="758"/>
      <c r="F7" s="758"/>
      <c r="G7" s="758"/>
    </row>
    <row r="8" spans="1:7" ht="18" x14ac:dyDescent="0.25">
      <c r="A8" s="761" t="s">
        <v>512</v>
      </c>
      <c r="B8" s="761"/>
      <c r="C8" s="761"/>
      <c r="D8" s="761"/>
      <c r="E8" s="761"/>
      <c r="F8" s="761"/>
      <c r="G8" s="761"/>
    </row>
    <row r="9" spans="1:7" ht="15.75" x14ac:dyDescent="0.25">
      <c r="A9" s="760" t="s">
        <v>12</v>
      </c>
      <c r="B9" s="760"/>
      <c r="C9" s="760"/>
      <c r="D9" s="760"/>
      <c r="E9" s="760"/>
      <c r="F9" s="760"/>
      <c r="G9" s="760"/>
    </row>
    <row r="10" spans="1:7" ht="15.75" x14ac:dyDescent="0.25">
      <c r="A10" s="762" t="s">
        <v>513</v>
      </c>
      <c r="B10" s="762"/>
      <c r="C10" s="762"/>
      <c r="D10" s="762"/>
      <c r="E10" s="762"/>
      <c r="F10" s="762"/>
      <c r="G10" s="762"/>
    </row>
    <row r="11" spans="1:7" ht="15.75" x14ac:dyDescent="0.25">
      <c r="A11" s="759" t="s">
        <v>514</v>
      </c>
      <c r="B11" s="759"/>
      <c r="C11" s="759"/>
      <c r="D11" s="759"/>
      <c r="E11" s="759"/>
      <c r="F11" s="759"/>
      <c r="G11" s="759"/>
    </row>
    <row r="12" spans="1:7" ht="15.75" x14ac:dyDescent="0.25">
      <c r="A12" s="759" t="s">
        <v>515</v>
      </c>
      <c r="B12" s="759"/>
      <c r="C12" s="759"/>
      <c r="D12" s="759"/>
      <c r="E12" s="759"/>
      <c r="F12" s="759"/>
      <c r="G12" s="759"/>
    </row>
    <row r="13" spans="1:7" ht="15.75" x14ac:dyDescent="0.25">
      <c r="A13" s="759" t="s">
        <v>616</v>
      </c>
      <c r="B13" s="759"/>
      <c r="C13" s="759"/>
      <c r="D13" s="759"/>
      <c r="E13" s="759"/>
      <c r="F13" s="759"/>
      <c r="G13" s="759"/>
    </row>
    <row r="14" spans="1:7" ht="15.75" x14ac:dyDescent="0.25">
      <c r="A14" s="173"/>
      <c r="B14" s="173"/>
      <c r="C14" s="173"/>
      <c r="D14" s="173"/>
      <c r="E14" s="173"/>
      <c r="F14" s="173"/>
      <c r="G14" s="173"/>
    </row>
    <row r="15" spans="1:7" ht="15.75" x14ac:dyDescent="0.25">
      <c r="A15" s="512"/>
      <c r="B15" s="512"/>
      <c r="C15" s="512"/>
      <c r="D15" s="512"/>
      <c r="E15" s="512"/>
      <c r="F15" s="512"/>
      <c r="G15" s="512"/>
    </row>
    <row r="16" spans="1:7" ht="15.75" x14ac:dyDescent="0.25">
      <c r="A16" s="512"/>
      <c r="B16" s="512"/>
      <c r="C16" s="512"/>
      <c r="D16" s="512"/>
      <c r="E16" s="512"/>
      <c r="F16" s="512"/>
      <c r="G16" s="512"/>
    </row>
    <row r="17" spans="1:7" ht="19.5" customHeight="1" x14ac:dyDescent="0.25">
      <c r="A17" s="513" t="s">
        <v>901</v>
      </c>
      <c r="B17" s="513"/>
      <c r="C17" s="513"/>
      <c r="D17" s="513"/>
      <c r="E17" s="514"/>
      <c r="F17" s="515" t="s">
        <v>902</v>
      </c>
      <c r="G17" s="516">
        <v>194341.93000000002</v>
      </c>
    </row>
    <row r="18" spans="1:7" ht="14.25" x14ac:dyDescent="0.2">
      <c r="A18" s="513"/>
      <c r="B18" s="513"/>
      <c r="C18" s="513"/>
      <c r="D18" s="513"/>
      <c r="E18" s="515"/>
      <c r="F18" s="515"/>
      <c r="G18" s="515"/>
    </row>
    <row r="19" spans="1:7" ht="14.25" x14ac:dyDescent="0.2">
      <c r="A19" s="513" t="s">
        <v>903</v>
      </c>
      <c r="B19" s="513"/>
      <c r="C19" s="513"/>
      <c r="D19" s="513"/>
      <c r="E19" s="515"/>
      <c r="F19" s="515"/>
      <c r="G19" s="517">
        <v>0</v>
      </c>
    </row>
    <row r="20" spans="1:7" ht="14.25" x14ac:dyDescent="0.2">
      <c r="A20" s="513"/>
      <c r="B20" s="513"/>
      <c r="C20" s="513"/>
      <c r="D20" s="513"/>
      <c r="E20" s="515"/>
      <c r="F20" s="515"/>
      <c r="G20" s="515"/>
    </row>
    <row r="21" spans="1:7" ht="14.25" x14ac:dyDescent="0.2">
      <c r="A21" s="513"/>
      <c r="B21" s="513"/>
      <c r="C21" s="513"/>
      <c r="D21" s="513"/>
      <c r="E21" s="515"/>
      <c r="F21" s="515" t="s">
        <v>80</v>
      </c>
      <c r="G21" s="515"/>
    </row>
    <row r="22" spans="1:7" ht="15" thickBot="1" x14ac:dyDescent="0.25">
      <c r="A22" s="518" t="s">
        <v>904</v>
      </c>
      <c r="B22" s="513"/>
      <c r="C22" s="513"/>
      <c r="D22" s="513"/>
      <c r="E22" s="515"/>
      <c r="F22" s="515"/>
      <c r="G22" s="519">
        <v>194341.93000000002</v>
      </c>
    </row>
    <row r="23" spans="1:7" ht="15" thickTop="1" x14ac:dyDescent="0.2">
      <c r="A23" s="513"/>
      <c r="B23" s="513"/>
      <c r="C23" s="513"/>
      <c r="D23" s="513"/>
      <c r="E23" s="515"/>
      <c r="F23" s="515"/>
      <c r="G23" s="515"/>
    </row>
    <row r="24" spans="1:7" ht="14.25" x14ac:dyDescent="0.2">
      <c r="A24" s="513"/>
      <c r="B24" s="513"/>
      <c r="C24" s="513"/>
      <c r="D24" s="513"/>
      <c r="E24" s="515"/>
      <c r="F24" s="515"/>
      <c r="G24" s="515"/>
    </row>
    <row r="25" spans="1:7" ht="15.75" customHeight="1" x14ac:dyDescent="0.2">
      <c r="A25" s="513" t="s">
        <v>905</v>
      </c>
      <c r="B25" s="518"/>
      <c r="C25" s="518"/>
      <c r="D25" s="518"/>
      <c r="E25" s="515"/>
      <c r="F25" s="515"/>
      <c r="G25" s="520">
        <v>182148.15</v>
      </c>
    </row>
    <row r="26" spans="1:7" ht="15.75" customHeight="1" x14ac:dyDescent="0.2">
      <c r="A26" s="513" t="s">
        <v>906</v>
      </c>
      <c r="B26" s="513"/>
      <c r="C26" s="513"/>
      <c r="D26" s="518"/>
      <c r="E26" s="515"/>
      <c r="F26" s="515"/>
      <c r="G26" s="521"/>
    </row>
    <row r="27" spans="1:7" ht="15.75" customHeight="1" x14ac:dyDescent="0.2">
      <c r="A27" s="513" t="s">
        <v>907</v>
      </c>
      <c r="B27" s="513"/>
      <c r="C27" s="513"/>
      <c r="D27" s="518"/>
      <c r="E27" s="515"/>
      <c r="F27" s="515"/>
      <c r="G27" s="521">
        <v>513428.2</v>
      </c>
    </row>
    <row r="28" spans="1:7" ht="14.25" x14ac:dyDescent="0.2">
      <c r="A28" s="513"/>
      <c r="B28" s="513"/>
      <c r="C28" s="513"/>
      <c r="D28" s="518"/>
      <c r="E28" s="515"/>
      <c r="F28" s="515"/>
      <c r="G28" s="521"/>
    </row>
    <row r="29" spans="1:7" ht="14.25" x14ac:dyDescent="0.2">
      <c r="A29" s="513" t="s">
        <v>908</v>
      </c>
      <c r="B29" s="513"/>
      <c r="C29" s="513"/>
      <c r="D29" s="518"/>
      <c r="E29" s="515"/>
      <c r="F29" s="515"/>
      <c r="G29" s="522">
        <f>G25+G26+G27</f>
        <v>695576.35</v>
      </c>
    </row>
    <row r="30" spans="1:7" ht="14.25" x14ac:dyDescent="0.2">
      <c r="A30" s="513"/>
      <c r="B30" s="513"/>
      <c r="C30" s="513"/>
      <c r="D30" s="518"/>
      <c r="E30" s="515"/>
      <c r="F30" s="515"/>
      <c r="G30" s="522"/>
    </row>
    <row r="31" spans="1:7" ht="14.25" x14ac:dyDescent="0.2">
      <c r="A31" s="513" t="s">
        <v>909</v>
      </c>
      <c r="B31" s="513"/>
      <c r="C31" s="513"/>
      <c r="D31" s="518"/>
      <c r="E31" s="515"/>
      <c r="F31" s="515"/>
      <c r="G31" s="523"/>
    </row>
    <row r="32" spans="1:7" ht="14.25" x14ac:dyDescent="0.2">
      <c r="A32" s="513" t="s">
        <v>910</v>
      </c>
      <c r="B32" s="513"/>
      <c r="C32" s="513"/>
      <c r="D32" s="518"/>
      <c r="E32" s="515"/>
      <c r="F32" s="515"/>
      <c r="G32" s="517">
        <v>499939.1</v>
      </c>
    </row>
    <row r="33" spans="1:7" ht="14.25" x14ac:dyDescent="0.2">
      <c r="A33" s="513" t="s">
        <v>911</v>
      </c>
      <c r="B33" s="513"/>
      <c r="C33" s="513"/>
      <c r="D33" s="518"/>
      <c r="E33" s="515"/>
      <c r="F33" s="515"/>
      <c r="G33" s="524">
        <v>1295.32</v>
      </c>
    </row>
    <row r="34" spans="1:7" ht="14.25" x14ac:dyDescent="0.2">
      <c r="A34" s="513" t="s">
        <v>912</v>
      </c>
      <c r="B34" s="513"/>
      <c r="C34" s="513"/>
      <c r="D34" s="518"/>
      <c r="E34" s="515"/>
      <c r="F34" s="515"/>
      <c r="G34" s="522">
        <f>G32+G33</f>
        <v>501234.42</v>
      </c>
    </row>
    <row r="35" spans="1:7" ht="14.25" x14ac:dyDescent="0.2">
      <c r="A35" s="518"/>
      <c r="B35" s="518"/>
      <c r="C35" s="518"/>
      <c r="D35" s="518"/>
      <c r="E35" s="515"/>
      <c r="G35" s="523"/>
    </row>
    <row r="36" spans="1:7" ht="14.25" x14ac:dyDescent="0.2">
      <c r="A36" s="518"/>
      <c r="B36" s="518"/>
      <c r="C36" s="518"/>
      <c r="D36" s="518"/>
      <c r="E36" s="515"/>
      <c r="F36" s="515"/>
      <c r="G36" s="517"/>
    </row>
    <row r="37" spans="1:7" ht="15" thickBot="1" x14ac:dyDescent="0.25">
      <c r="A37" s="518" t="s">
        <v>913</v>
      </c>
      <c r="B37" s="518"/>
      <c r="C37" s="518"/>
      <c r="D37" s="518"/>
      <c r="E37" s="515"/>
      <c r="F37" s="515"/>
      <c r="G37" s="525">
        <f>G29-G34</f>
        <v>194341.93</v>
      </c>
    </row>
    <row r="38" spans="1:7" ht="15" thickTop="1" x14ac:dyDescent="0.2">
      <c r="A38" s="518"/>
      <c r="B38" s="518"/>
      <c r="C38" s="518"/>
      <c r="D38" s="518"/>
      <c r="E38" s="515"/>
      <c r="F38" s="515"/>
      <c r="G38" s="523"/>
    </row>
    <row r="39" spans="1:7" x14ac:dyDescent="0.2">
      <c r="A39" s="515"/>
      <c r="B39" s="515"/>
      <c r="C39" s="515"/>
      <c r="D39" s="515"/>
      <c r="E39" s="515"/>
      <c r="F39" s="515"/>
      <c r="G39" s="523"/>
    </row>
    <row r="40" spans="1:7" x14ac:dyDescent="0.2">
      <c r="A40" s="515"/>
      <c r="B40" s="515"/>
      <c r="C40" s="515"/>
      <c r="D40" s="515"/>
      <c r="E40" s="515"/>
      <c r="F40" s="515"/>
      <c r="G40" s="515"/>
    </row>
    <row r="41" spans="1:7" x14ac:dyDescent="0.2">
      <c r="A41" s="515"/>
      <c r="B41" s="515"/>
      <c r="C41" s="515"/>
      <c r="D41" s="515"/>
      <c r="E41" s="515"/>
      <c r="F41" s="515"/>
      <c r="G41" s="515"/>
    </row>
    <row r="42" spans="1:7" ht="15" x14ac:dyDescent="0.35">
      <c r="A42" s="763" t="s">
        <v>914</v>
      </c>
      <c r="B42" s="763"/>
      <c r="C42" s="763"/>
      <c r="D42" s="526" t="s">
        <v>915</v>
      </c>
      <c r="E42" s="526"/>
      <c r="F42" s="763" t="s">
        <v>916</v>
      </c>
      <c r="G42" s="763"/>
    </row>
    <row r="43" spans="1:7" x14ac:dyDescent="0.2">
      <c r="A43" s="764" t="s">
        <v>917</v>
      </c>
      <c r="B43" s="764"/>
      <c r="C43" s="764"/>
      <c r="D43" t="s">
        <v>918</v>
      </c>
      <c r="E43" s="175"/>
      <c r="F43" s="764" t="s">
        <v>919</v>
      </c>
      <c r="G43" s="764"/>
    </row>
    <row r="46" spans="1:7" ht="15" x14ac:dyDescent="0.35">
      <c r="C46" s="763"/>
      <c r="D46" s="763"/>
      <c r="E46" s="763"/>
      <c r="F46" s="763"/>
    </row>
    <row r="47" spans="1:7" x14ac:dyDescent="0.2">
      <c r="G47" s="443"/>
    </row>
  </sheetData>
  <mergeCells count="13">
    <mergeCell ref="C46:F46"/>
    <mergeCell ref="A42:C42"/>
    <mergeCell ref="F42:G42"/>
    <mergeCell ref="A43:C43"/>
    <mergeCell ref="F43:G43"/>
    <mergeCell ref="A6:G6"/>
    <mergeCell ref="A7:G7"/>
    <mergeCell ref="A13:G13"/>
    <mergeCell ref="A9:G9"/>
    <mergeCell ref="A8:G8"/>
    <mergeCell ref="A10:G10"/>
    <mergeCell ref="A11:G11"/>
    <mergeCell ref="A12:G12"/>
  </mergeCells>
  <pageMargins left="0.84" right="0.7" top="0.75" bottom="0.75" header="0.3" footer="0.3"/>
  <pageSetup scale="7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EC4AD-DFAF-4834-A5F0-C080ADEB303A}">
  <sheetPr>
    <tabColor rgb="FF8B254C"/>
  </sheetPr>
  <dimension ref="A1:M145"/>
  <sheetViews>
    <sheetView tabSelected="1" topLeftCell="A111" zoomScale="68" zoomScaleNormal="68" workbookViewId="0">
      <selection activeCell="L106" sqref="L106"/>
    </sheetView>
  </sheetViews>
  <sheetFormatPr baseColWidth="10" defaultColWidth="9.140625" defaultRowHeight="29.25" customHeight="1" x14ac:dyDescent="0.25"/>
  <cols>
    <col min="1" max="1" width="18.42578125" style="60" customWidth="1"/>
    <col min="2" max="2" width="42" style="60" customWidth="1"/>
    <col min="3" max="3" width="52" style="171" customWidth="1"/>
    <col min="4" max="4" width="16.5703125" style="169" customWidth="1"/>
    <col min="5" max="5" width="17.5703125" style="60" customWidth="1"/>
    <col min="6" max="6" width="13.140625" style="60" customWidth="1"/>
    <col min="7" max="7" width="16.42578125" style="60" customWidth="1"/>
    <col min="8" max="8" width="11.28515625" style="60" customWidth="1"/>
    <col min="9" max="9" width="22.7109375" style="60" customWidth="1"/>
    <col min="10" max="10" width="13.140625" style="60" customWidth="1"/>
    <col min="11" max="11" width="24" style="170" customWidth="1"/>
    <col min="12" max="12" width="17.140625" customWidth="1"/>
    <col min="13" max="13" width="14" customWidth="1"/>
  </cols>
  <sheetData>
    <row r="1" spans="1:13" ht="29.25" customHeight="1" x14ac:dyDescent="0.25">
      <c r="A1" s="565"/>
      <c r="B1" s="170"/>
      <c r="C1"/>
      <c r="D1"/>
      <c r="E1" s="24"/>
      <c r="F1" s="566"/>
      <c r="G1"/>
      <c r="H1"/>
      <c r="I1"/>
      <c r="J1"/>
      <c r="K1" s="60"/>
      <c r="M1" s="567"/>
    </row>
    <row r="2" spans="1:13" ht="29.25" customHeight="1" x14ac:dyDescent="0.25">
      <c r="A2" s="565"/>
      <c r="B2" s="170"/>
      <c r="C2"/>
      <c r="D2"/>
      <c r="E2" s="24"/>
      <c r="F2" s="566"/>
      <c r="G2"/>
      <c r="H2"/>
      <c r="I2"/>
      <c r="J2"/>
      <c r="K2" s="60"/>
      <c r="M2" s="567"/>
    </row>
    <row r="3" spans="1:13" ht="29.25" customHeight="1" x14ac:dyDescent="0.2">
      <c r="A3" s="568"/>
      <c r="B3" s="569"/>
      <c r="C3" s="570"/>
      <c r="D3" s="571"/>
      <c r="E3" s="570"/>
      <c r="F3" s="572"/>
      <c r="G3" s="573"/>
      <c r="H3" s="574"/>
      <c r="I3" s="575"/>
      <c r="J3" s="576"/>
      <c r="K3" s="577"/>
      <c r="L3" s="574"/>
      <c r="M3" s="578"/>
    </row>
    <row r="4" spans="1:13" ht="29.25" customHeight="1" x14ac:dyDescent="0.2">
      <c r="A4" s="765" t="s">
        <v>11</v>
      </c>
      <c r="B4" s="765"/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</row>
    <row r="5" spans="1:13" ht="29.25" customHeight="1" x14ac:dyDescent="0.2">
      <c r="A5" s="766" t="s">
        <v>932</v>
      </c>
      <c r="B5" s="766"/>
      <c r="C5" s="766"/>
      <c r="D5" s="766"/>
      <c r="E5" s="766"/>
      <c r="F5" s="766"/>
      <c r="G5" s="766"/>
      <c r="H5" s="766"/>
      <c r="I5" s="766"/>
      <c r="J5" s="766"/>
      <c r="K5" s="766"/>
      <c r="L5" s="766"/>
      <c r="M5" s="766"/>
    </row>
    <row r="6" spans="1:13" ht="29.25" customHeight="1" x14ac:dyDescent="0.25">
      <c r="A6" s="579"/>
      <c r="B6" s="580" t="s">
        <v>80</v>
      </c>
      <c r="C6" s="581"/>
      <c r="D6" s="582"/>
      <c r="E6" s="581"/>
      <c r="F6" s="583"/>
      <c r="G6" s="584"/>
      <c r="H6" s="585"/>
      <c r="I6" s="586"/>
      <c r="J6" s="587"/>
      <c r="K6" s="588"/>
      <c r="L6" s="589"/>
      <c r="M6" s="590"/>
    </row>
    <row r="7" spans="1:13" ht="56.25" customHeight="1" x14ac:dyDescent="0.2">
      <c r="A7" s="591" t="s">
        <v>933</v>
      </c>
      <c r="B7" s="592" t="s">
        <v>934</v>
      </c>
      <c r="C7" s="592" t="s">
        <v>3</v>
      </c>
      <c r="D7" s="592" t="s">
        <v>935</v>
      </c>
      <c r="E7" s="592" t="s">
        <v>936</v>
      </c>
      <c r="F7" s="593" t="s">
        <v>937</v>
      </c>
      <c r="G7" s="592" t="s">
        <v>938</v>
      </c>
      <c r="H7" s="592" t="s">
        <v>939</v>
      </c>
      <c r="I7" s="592" t="s">
        <v>940</v>
      </c>
      <c r="J7" s="592" t="s">
        <v>941</v>
      </c>
      <c r="K7" s="592" t="s">
        <v>942</v>
      </c>
      <c r="L7" s="592" t="s">
        <v>943</v>
      </c>
      <c r="M7" s="594" t="s">
        <v>944</v>
      </c>
    </row>
    <row r="8" spans="1:13" ht="29.25" customHeight="1" x14ac:dyDescent="0.2">
      <c r="A8" s="595" t="s">
        <v>945</v>
      </c>
      <c r="B8" s="165" t="s">
        <v>946</v>
      </c>
      <c r="C8" s="165" t="s">
        <v>947</v>
      </c>
      <c r="D8" s="596">
        <v>94985.1</v>
      </c>
      <c r="E8" s="597" t="s">
        <v>435</v>
      </c>
      <c r="F8" s="598" t="s">
        <v>948</v>
      </c>
      <c r="G8" s="596">
        <v>94985.1</v>
      </c>
      <c r="H8" s="599">
        <v>0</v>
      </c>
      <c r="I8" s="596">
        <v>94985.1</v>
      </c>
      <c r="J8" s="597" t="s">
        <v>949</v>
      </c>
      <c r="K8" s="165" t="s">
        <v>321</v>
      </c>
      <c r="L8" s="596">
        <v>94985.1</v>
      </c>
      <c r="M8" s="600">
        <v>45688</v>
      </c>
    </row>
    <row r="9" spans="1:13" ht="29.25" customHeight="1" x14ac:dyDescent="0.2">
      <c r="A9" s="595" t="s">
        <v>950</v>
      </c>
      <c r="B9" s="165" t="s">
        <v>946</v>
      </c>
      <c r="C9" s="165" t="s">
        <v>947</v>
      </c>
      <c r="D9" s="596">
        <v>250974.9</v>
      </c>
      <c r="E9" s="597" t="s">
        <v>435</v>
      </c>
      <c r="F9" s="598" t="s">
        <v>948</v>
      </c>
      <c r="G9" s="596">
        <v>250974.9</v>
      </c>
      <c r="H9" s="599">
        <v>0</v>
      </c>
      <c r="I9" s="596">
        <v>250974.9</v>
      </c>
      <c r="J9" s="597" t="s">
        <v>949</v>
      </c>
      <c r="K9" s="165" t="s">
        <v>321</v>
      </c>
      <c r="L9" s="596">
        <v>250974.9</v>
      </c>
      <c r="M9" s="600">
        <v>45688</v>
      </c>
    </row>
    <row r="10" spans="1:13" ht="29.25" customHeight="1" x14ac:dyDescent="0.2">
      <c r="A10" s="595" t="s">
        <v>951</v>
      </c>
      <c r="B10" s="165" t="s">
        <v>946</v>
      </c>
      <c r="C10" s="165" t="s">
        <v>947</v>
      </c>
      <c r="D10" s="596">
        <v>125047.8</v>
      </c>
      <c r="E10" s="597" t="s">
        <v>435</v>
      </c>
      <c r="F10" s="598" t="s">
        <v>952</v>
      </c>
      <c r="G10" s="596">
        <v>125047.8</v>
      </c>
      <c r="H10" s="599">
        <v>0</v>
      </c>
      <c r="I10" s="596">
        <v>125047.8</v>
      </c>
      <c r="J10" s="597" t="s">
        <v>949</v>
      </c>
      <c r="K10" s="165" t="s">
        <v>321</v>
      </c>
      <c r="L10" s="596">
        <v>125047.8</v>
      </c>
      <c r="M10" s="600">
        <v>45688</v>
      </c>
    </row>
    <row r="11" spans="1:13" ht="29.25" customHeight="1" x14ac:dyDescent="0.2">
      <c r="A11" s="595" t="s">
        <v>953</v>
      </c>
      <c r="B11" s="165" t="s">
        <v>946</v>
      </c>
      <c r="C11" s="165" t="s">
        <v>947</v>
      </c>
      <c r="D11" s="596">
        <v>15598.98</v>
      </c>
      <c r="E11" s="597" t="s">
        <v>435</v>
      </c>
      <c r="F11" s="598" t="s">
        <v>954</v>
      </c>
      <c r="G11" s="596">
        <v>15598.98</v>
      </c>
      <c r="H11" s="599">
        <v>0</v>
      </c>
      <c r="I11" s="596">
        <v>15598.98</v>
      </c>
      <c r="J11" s="597" t="s">
        <v>949</v>
      </c>
      <c r="K11" s="165" t="s">
        <v>321</v>
      </c>
      <c r="L11" s="596">
        <v>15598.98</v>
      </c>
      <c r="M11" s="600">
        <v>45688</v>
      </c>
    </row>
    <row r="12" spans="1:13" ht="29.25" customHeight="1" x14ac:dyDescent="0.2">
      <c r="A12" s="595" t="s">
        <v>955</v>
      </c>
      <c r="B12" s="165" t="s">
        <v>946</v>
      </c>
      <c r="C12" s="165" t="s">
        <v>947</v>
      </c>
      <c r="D12" s="596">
        <v>227642.18</v>
      </c>
      <c r="E12" s="597" t="s">
        <v>435</v>
      </c>
      <c r="F12" s="598" t="s">
        <v>956</v>
      </c>
      <c r="G12" s="596">
        <v>227642.18</v>
      </c>
      <c r="H12" s="599">
        <v>0</v>
      </c>
      <c r="I12" s="596">
        <v>227642.18</v>
      </c>
      <c r="J12" s="597" t="s">
        <v>949</v>
      </c>
      <c r="K12" s="165" t="s">
        <v>321</v>
      </c>
      <c r="L12" s="596">
        <v>227642.18</v>
      </c>
      <c r="M12" s="600">
        <v>45688</v>
      </c>
    </row>
    <row r="13" spans="1:13" ht="29.25" customHeight="1" x14ac:dyDescent="0.2">
      <c r="A13" s="595" t="s">
        <v>957</v>
      </c>
      <c r="B13" s="165" t="s">
        <v>946</v>
      </c>
      <c r="C13" s="165" t="s">
        <v>947</v>
      </c>
      <c r="D13" s="596">
        <v>81717.3</v>
      </c>
      <c r="E13" s="597" t="s">
        <v>435</v>
      </c>
      <c r="F13" s="598" t="s">
        <v>956</v>
      </c>
      <c r="G13" s="596">
        <v>81717.3</v>
      </c>
      <c r="H13" s="599">
        <v>0</v>
      </c>
      <c r="I13" s="596">
        <v>81717.3</v>
      </c>
      <c r="J13" s="597" t="s">
        <v>949</v>
      </c>
      <c r="K13" s="165" t="s">
        <v>321</v>
      </c>
      <c r="L13" s="596">
        <v>81717.3</v>
      </c>
      <c r="M13" s="600">
        <v>45688</v>
      </c>
    </row>
    <row r="14" spans="1:13" ht="29.25" customHeight="1" x14ac:dyDescent="0.2">
      <c r="A14" s="595" t="s">
        <v>958</v>
      </c>
      <c r="B14" s="165" t="s">
        <v>946</v>
      </c>
      <c r="C14" s="165" t="s">
        <v>947</v>
      </c>
      <c r="D14" s="596">
        <v>332692.2</v>
      </c>
      <c r="E14" s="597" t="s">
        <v>435</v>
      </c>
      <c r="F14" s="598" t="s">
        <v>959</v>
      </c>
      <c r="G14" s="596">
        <v>332692.2</v>
      </c>
      <c r="H14" s="599">
        <v>0</v>
      </c>
      <c r="I14" s="596">
        <v>332692.2</v>
      </c>
      <c r="J14" s="597" t="s">
        <v>949</v>
      </c>
      <c r="K14" s="165" t="s">
        <v>321</v>
      </c>
      <c r="L14" s="596">
        <v>332692.2</v>
      </c>
      <c r="M14" s="600">
        <v>45688</v>
      </c>
    </row>
    <row r="15" spans="1:13" ht="29.25" customHeight="1" x14ac:dyDescent="0.2">
      <c r="A15" s="595" t="s">
        <v>960</v>
      </c>
      <c r="B15" s="165" t="s">
        <v>946</v>
      </c>
      <c r="C15" s="165" t="s">
        <v>947</v>
      </c>
      <c r="D15" s="596">
        <v>77994.899999999994</v>
      </c>
      <c r="E15" s="597" t="s">
        <v>435</v>
      </c>
      <c r="F15" s="598" t="s">
        <v>961</v>
      </c>
      <c r="G15" s="596">
        <v>77994.899999999994</v>
      </c>
      <c r="H15" s="599">
        <v>0</v>
      </c>
      <c r="I15" s="596">
        <v>77994.899999999994</v>
      </c>
      <c r="J15" s="597" t="s">
        <v>949</v>
      </c>
      <c r="K15" s="165" t="s">
        <v>321</v>
      </c>
      <c r="L15" s="596">
        <v>77994.899999999994</v>
      </c>
      <c r="M15" s="600">
        <v>45688</v>
      </c>
    </row>
    <row r="16" spans="1:13" ht="29.25" customHeight="1" x14ac:dyDescent="0.2">
      <c r="A16" s="595" t="s">
        <v>962</v>
      </c>
      <c r="B16" s="165" t="s">
        <v>946</v>
      </c>
      <c r="C16" s="165" t="s">
        <v>947</v>
      </c>
      <c r="D16" s="596">
        <v>786642.44</v>
      </c>
      <c r="E16" s="597" t="s">
        <v>435</v>
      </c>
      <c r="F16" s="601">
        <v>43959</v>
      </c>
      <c r="G16" s="596">
        <v>786642.44</v>
      </c>
      <c r="H16" s="599">
        <v>0</v>
      </c>
      <c r="I16" s="596">
        <v>786642.44</v>
      </c>
      <c r="J16" s="597" t="s">
        <v>949</v>
      </c>
      <c r="K16" s="165" t="s">
        <v>321</v>
      </c>
      <c r="L16" s="596">
        <v>786642.44</v>
      </c>
      <c r="M16" s="600">
        <v>45688</v>
      </c>
    </row>
    <row r="17" spans="1:13" ht="29.25" customHeight="1" x14ac:dyDescent="0.2">
      <c r="A17" s="602"/>
      <c r="B17" s="603"/>
      <c r="C17" s="603" t="s">
        <v>963</v>
      </c>
      <c r="D17" s="604">
        <f>SUM(D8:D16)</f>
        <v>1993295.7999999998</v>
      </c>
      <c r="E17" s="605"/>
      <c r="F17" s="606"/>
      <c r="G17" s="607">
        <v>1993295.8</v>
      </c>
      <c r="H17" s="605"/>
      <c r="I17" s="604">
        <v>1993295.8</v>
      </c>
      <c r="J17" s="605"/>
      <c r="K17" s="608"/>
      <c r="L17" s="604">
        <v>1993295.8</v>
      </c>
      <c r="M17" s="609"/>
    </row>
    <row r="18" spans="1:13" ht="29.25" customHeight="1" x14ac:dyDescent="0.2">
      <c r="A18" s="602"/>
      <c r="B18" s="603"/>
      <c r="C18" s="603"/>
      <c r="D18" s="604"/>
      <c r="E18" s="605"/>
      <c r="F18" s="606"/>
      <c r="G18" s="607"/>
      <c r="H18" s="605"/>
      <c r="I18" s="604"/>
      <c r="J18" s="605"/>
      <c r="K18" s="608"/>
      <c r="L18" s="604"/>
      <c r="M18" s="609"/>
    </row>
    <row r="19" spans="1:13" ht="29.25" customHeight="1" x14ac:dyDescent="0.2">
      <c r="A19" s="595" t="s">
        <v>964</v>
      </c>
      <c r="B19" s="610" t="s">
        <v>965</v>
      </c>
      <c r="C19" s="165" t="s">
        <v>966</v>
      </c>
      <c r="D19" s="596">
        <v>250000</v>
      </c>
      <c r="E19" s="597" t="s">
        <v>435</v>
      </c>
      <c r="F19" s="601">
        <v>43750</v>
      </c>
      <c r="G19" s="596">
        <v>250000</v>
      </c>
      <c r="H19" s="599">
        <v>0</v>
      </c>
      <c r="I19" s="596">
        <v>250000</v>
      </c>
      <c r="J19" s="597" t="s">
        <v>967</v>
      </c>
      <c r="K19" s="165" t="s">
        <v>968</v>
      </c>
      <c r="L19" s="596">
        <v>150000</v>
      </c>
      <c r="M19" s="600">
        <v>45688</v>
      </c>
    </row>
    <row r="20" spans="1:13" ht="29.25" customHeight="1" x14ac:dyDescent="0.2">
      <c r="A20" s="595" t="s">
        <v>964</v>
      </c>
      <c r="B20" s="610" t="s">
        <v>965</v>
      </c>
      <c r="C20" s="165" t="s">
        <v>966</v>
      </c>
      <c r="D20" s="597" t="s">
        <v>969</v>
      </c>
      <c r="E20" s="597" t="s">
        <v>435</v>
      </c>
      <c r="F20" s="601">
        <v>43750</v>
      </c>
      <c r="G20" s="597" t="s">
        <v>970</v>
      </c>
      <c r="H20" s="599">
        <v>0</v>
      </c>
      <c r="I20" s="597" t="s">
        <v>969</v>
      </c>
      <c r="J20" s="597" t="s">
        <v>971</v>
      </c>
      <c r="K20" s="165" t="s">
        <v>968</v>
      </c>
      <c r="L20" s="596">
        <v>100000</v>
      </c>
      <c r="M20" s="600">
        <v>45688</v>
      </c>
    </row>
    <row r="21" spans="1:13" ht="29.25" customHeight="1" x14ac:dyDescent="0.2">
      <c r="A21" s="595" t="s">
        <v>972</v>
      </c>
      <c r="B21" s="610" t="s">
        <v>965</v>
      </c>
      <c r="C21" s="165" t="s">
        <v>966</v>
      </c>
      <c r="D21" s="596">
        <v>50000</v>
      </c>
      <c r="E21" s="597" t="s">
        <v>435</v>
      </c>
      <c r="F21" s="598" t="s">
        <v>948</v>
      </c>
      <c r="G21" s="596">
        <v>50000</v>
      </c>
      <c r="H21" s="599">
        <v>0</v>
      </c>
      <c r="I21" s="596">
        <v>50000</v>
      </c>
      <c r="J21" s="597" t="s">
        <v>967</v>
      </c>
      <c r="K21" s="165" t="s">
        <v>968</v>
      </c>
      <c r="L21" s="596">
        <v>30000</v>
      </c>
      <c r="M21" s="600">
        <v>45688</v>
      </c>
    </row>
    <row r="22" spans="1:13" ht="29.25" customHeight="1" x14ac:dyDescent="0.2">
      <c r="A22" s="595" t="s">
        <v>972</v>
      </c>
      <c r="B22" s="610" t="s">
        <v>965</v>
      </c>
      <c r="C22" s="165" t="s">
        <v>966</v>
      </c>
      <c r="D22" s="597" t="s">
        <v>969</v>
      </c>
      <c r="E22" s="597" t="s">
        <v>435</v>
      </c>
      <c r="F22" s="598" t="s">
        <v>948</v>
      </c>
      <c r="G22" s="597" t="s">
        <v>970</v>
      </c>
      <c r="H22" s="599">
        <v>0</v>
      </c>
      <c r="I22" s="597" t="s">
        <v>969</v>
      </c>
      <c r="J22" s="597" t="s">
        <v>971</v>
      </c>
      <c r="K22" s="165" t="s">
        <v>968</v>
      </c>
      <c r="L22" s="596">
        <v>20000</v>
      </c>
      <c r="M22" s="600">
        <v>45688</v>
      </c>
    </row>
    <row r="23" spans="1:13" ht="29.25" customHeight="1" x14ac:dyDescent="0.2">
      <c r="A23" s="595" t="s">
        <v>973</v>
      </c>
      <c r="B23" s="610" t="s">
        <v>965</v>
      </c>
      <c r="C23" s="165" t="s">
        <v>966</v>
      </c>
      <c r="D23" s="596">
        <v>200000</v>
      </c>
      <c r="E23" s="597" t="s">
        <v>435</v>
      </c>
      <c r="F23" s="598" t="s">
        <v>948</v>
      </c>
      <c r="G23" s="596">
        <v>200000</v>
      </c>
      <c r="H23" s="599">
        <v>0</v>
      </c>
      <c r="I23" s="596">
        <v>200000</v>
      </c>
      <c r="J23" s="597" t="s">
        <v>967</v>
      </c>
      <c r="K23" s="165" t="s">
        <v>968</v>
      </c>
      <c r="L23" s="596">
        <v>125000</v>
      </c>
      <c r="M23" s="600">
        <v>45688</v>
      </c>
    </row>
    <row r="24" spans="1:13" ht="29.25" customHeight="1" x14ac:dyDescent="0.2">
      <c r="A24" s="595" t="s">
        <v>973</v>
      </c>
      <c r="B24" s="610" t="s">
        <v>965</v>
      </c>
      <c r="C24" s="165" t="s">
        <v>966</v>
      </c>
      <c r="D24" s="597" t="s">
        <v>969</v>
      </c>
      <c r="E24" s="597" t="s">
        <v>435</v>
      </c>
      <c r="F24" s="598" t="s">
        <v>948</v>
      </c>
      <c r="G24" s="597" t="s">
        <v>970</v>
      </c>
      <c r="H24" s="599">
        <v>0</v>
      </c>
      <c r="I24" s="597" t="s">
        <v>969</v>
      </c>
      <c r="J24" s="597" t="s">
        <v>971</v>
      </c>
      <c r="K24" s="165" t="s">
        <v>974</v>
      </c>
      <c r="L24" s="596">
        <v>75000</v>
      </c>
      <c r="M24" s="600">
        <v>45688</v>
      </c>
    </row>
    <row r="25" spans="1:13" ht="29.25" customHeight="1" x14ac:dyDescent="0.2">
      <c r="A25" s="595" t="s">
        <v>975</v>
      </c>
      <c r="B25" s="610" t="s">
        <v>965</v>
      </c>
      <c r="C25" s="165" t="s">
        <v>966</v>
      </c>
      <c r="D25" s="596">
        <v>200000</v>
      </c>
      <c r="E25" s="597" t="s">
        <v>435</v>
      </c>
      <c r="F25" s="601">
        <v>44013</v>
      </c>
      <c r="G25" s="596">
        <v>200000</v>
      </c>
      <c r="H25" s="599">
        <v>0</v>
      </c>
      <c r="I25" s="596">
        <v>200000</v>
      </c>
      <c r="J25" s="597" t="s">
        <v>971</v>
      </c>
      <c r="K25" s="165" t="s">
        <v>974</v>
      </c>
      <c r="L25" s="596">
        <v>125000</v>
      </c>
      <c r="M25" s="600">
        <v>45688</v>
      </c>
    </row>
    <row r="26" spans="1:13" ht="29.25" customHeight="1" x14ac:dyDescent="0.2">
      <c r="A26" s="595" t="s">
        <v>975</v>
      </c>
      <c r="B26" s="610" t="s">
        <v>965</v>
      </c>
      <c r="C26" s="165" t="s">
        <v>966</v>
      </c>
      <c r="D26" s="597" t="s">
        <v>969</v>
      </c>
      <c r="E26" s="597" t="s">
        <v>435</v>
      </c>
      <c r="F26" s="601">
        <v>44013</v>
      </c>
      <c r="G26" s="597" t="s">
        <v>970</v>
      </c>
      <c r="H26" s="599">
        <v>0</v>
      </c>
      <c r="I26" s="597" t="s">
        <v>969</v>
      </c>
      <c r="J26" s="597" t="s">
        <v>971</v>
      </c>
      <c r="K26" s="165" t="s">
        <v>974</v>
      </c>
      <c r="L26" s="596">
        <v>75000</v>
      </c>
      <c r="M26" s="600">
        <v>45688</v>
      </c>
    </row>
    <row r="27" spans="1:13" ht="29.25" customHeight="1" x14ac:dyDescent="0.2">
      <c r="A27" s="595" t="s">
        <v>976</v>
      </c>
      <c r="B27" s="610" t="s">
        <v>965</v>
      </c>
      <c r="C27" s="165" t="s">
        <v>966</v>
      </c>
      <c r="D27" s="596">
        <v>250000</v>
      </c>
      <c r="E27" s="597" t="s">
        <v>435</v>
      </c>
      <c r="F27" s="598" t="s">
        <v>977</v>
      </c>
      <c r="G27" s="596">
        <v>250000</v>
      </c>
      <c r="H27" s="599">
        <v>0</v>
      </c>
      <c r="I27" s="596">
        <v>250000</v>
      </c>
      <c r="J27" s="597" t="s">
        <v>967</v>
      </c>
      <c r="K27" s="165" t="s">
        <v>968</v>
      </c>
      <c r="L27" s="596">
        <v>150000</v>
      </c>
      <c r="M27" s="600">
        <v>45688</v>
      </c>
    </row>
    <row r="28" spans="1:13" ht="29.25" customHeight="1" x14ac:dyDescent="0.2">
      <c r="A28" s="595" t="s">
        <v>976</v>
      </c>
      <c r="B28" s="610" t="s">
        <v>965</v>
      </c>
      <c r="C28" s="165" t="s">
        <v>966</v>
      </c>
      <c r="D28" s="597" t="s">
        <v>969</v>
      </c>
      <c r="E28" s="597" t="s">
        <v>435</v>
      </c>
      <c r="F28" s="598" t="s">
        <v>977</v>
      </c>
      <c r="G28" s="597" t="s">
        <v>970</v>
      </c>
      <c r="H28" s="599">
        <v>0</v>
      </c>
      <c r="I28" s="597" t="s">
        <v>969</v>
      </c>
      <c r="J28" s="597" t="s">
        <v>971</v>
      </c>
      <c r="K28" s="165" t="s">
        <v>974</v>
      </c>
      <c r="L28" s="596">
        <v>100000</v>
      </c>
      <c r="M28" s="600">
        <v>45688</v>
      </c>
    </row>
    <row r="29" spans="1:13" ht="29.25" customHeight="1" x14ac:dyDescent="0.2">
      <c r="A29" s="595" t="s">
        <v>978</v>
      </c>
      <c r="B29" s="610" t="s">
        <v>965</v>
      </c>
      <c r="C29" s="165" t="s">
        <v>966</v>
      </c>
      <c r="D29" s="596">
        <v>200000</v>
      </c>
      <c r="E29" s="597" t="s">
        <v>435</v>
      </c>
      <c r="F29" s="598" t="s">
        <v>979</v>
      </c>
      <c r="G29" s="596">
        <v>200000</v>
      </c>
      <c r="H29" s="599">
        <v>0</v>
      </c>
      <c r="I29" s="596">
        <v>200000</v>
      </c>
      <c r="J29" s="597" t="s">
        <v>967</v>
      </c>
      <c r="K29" s="165" t="s">
        <v>968</v>
      </c>
      <c r="L29" s="596">
        <v>125000</v>
      </c>
      <c r="M29" s="600">
        <v>45688</v>
      </c>
    </row>
    <row r="30" spans="1:13" ht="29.25" customHeight="1" x14ac:dyDescent="0.2">
      <c r="A30" s="595" t="s">
        <v>978</v>
      </c>
      <c r="B30" s="610" t="s">
        <v>965</v>
      </c>
      <c r="C30" s="165" t="s">
        <v>966</v>
      </c>
      <c r="D30" s="597" t="s">
        <v>969</v>
      </c>
      <c r="E30" s="597" t="s">
        <v>435</v>
      </c>
      <c r="F30" s="598" t="s">
        <v>979</v>
      </c>
      <c r="G30" s="597" t="s">
        <v>970</v>
      </c>
      <c r="H30" s="599">
        <v>0</v>
      </c>
      <c r="I30" s="597" t="s">
        <v>969</v>
      </c>
      <c r="J30" s="597" t="s">
        <v>971</v>
      </c>
      <c r="K30" s="165" t="s">
        <v>974</v>
      </c>
      <c r="L30" s="596">
        <v>75000</v>
      </c>
      <c r="M30" s="600">
        <v>45688</v>
      </c>
    </row>
    <row r="31" spans="1:13" ht="29.25" customHeight="1" x14ac:dyDescent="0.2">
      <c r="A31" s="595" t="s">
        <v>980</v>
      </c>
      <c r="B31" s="610" t="s">
        <v>965</v>
      </c>
      <c r="C31" s="165" t="s">
        <v>966</v>
      </c>
      <c r="D31" s="596">
        <v>200000</v>
      </c>
      <c r="E31" s="597" t="s">
        <v>435</v>
      </c>
      <c r="F31" s="598" t="s">
        <v>981</v>
      </c>
      <c r="G31" s="596">
        <v>200000</v>
      </c>
      <c r="H31" s="599">
        <v>0</v>
      </c>
      <c r="I31" s="596">
        <v>200000</v>
      </c>
      <c r="J31" s="597" t="s">
        <v>967</v>
      </c>
      <c r="K31" s="165" t="s">
        <v>968</v>
      </c>
      <c r="L31" s="596">
        <v>125000</v>
      </c>
      <c r="M31" s="600">
        <v>45688</v>
      </c>
    </row>
    <row r="32" spans="1:13" ht="29.25" customHeight="1" x14ac:dyDescent="0.2">
      <c r="A32" s="595" t="s">
        <v>980</v>
      </c>
      <c r="B32" s="610" t="s">
        <v>965</v>
      </c>
      <c r="C32" s="165" t="s">
        <v>966</v>
      </c>
      <c r="D32" s="597" t="s">
        <v>969</v>
      </c>
      <c r="E32" s="597" t="s">
        <v>435</v>
      </c>
      <c r="F32" s="598" t="s">
        <v>981</v>
      </c>
      <c r="G32" s="597" t="s">
        <v>970</v>
      </c>
      <c r="H32" s="599">
        <v>0</v>
      </c>
      <c r="I32" s="597" t="s">
        <v>969</v>
      </c>
      <c r="J32" s="597" t="s">
        <v>971</v>
      </c>
      <c r="K32" s="165" t="s">
        <v>974</v>
      </c>
      <c r="L32" s="596">
        <v>75000</v>
      </c>
      <c r="M32" s="600">
        <v>45688</v>
      </c>
    </row>
    <row r="33" spans="1:13" ht="29.25" customHeight="1" x14ac:dyDescent="0.2">
      <c r="A33" s="595" t="s">
        <v>982</v>
      </c>
      <c r="B33" s="610" t="s">
        <v>965</v>
      </c>
      <c r="C33" s="165" t="s">
        <v>966</v>
      </c>
      <c r="D33" s="596">
        <v>200000</v>
      </c>
      <c r="E33" s="597" t="s">
        <v>435</v>
      </c>
      <c r="F33" s="601">
        <v>43892</v>
      </c>
      <c r="G33" s="596">
        <v>200000</v>
      </c>
      <c r="H33" s="599">
        <v>0</v>
      </c>
      <c r="I33" s="596">
        <v>200000</v>
      </c>
      <c r="J33" s="597" t="s">
        <v>971</v>
      </c>
      <c r="K33" s="165" t="s">
        <v>974</v>
      </c>
      <c r="L33" s="596">
        <v>135000</v>
      </c>
      <c r="M33" s="600">
        <v>45688</v>
      </c>
    </row>
    <row r="34" spans="1:13" ht="29.25" customHeight="1" x14ac:dyDescent="0.2">
      <c r="A34" s="595" t="s">
        <v>982</v>
      </c>
      <c r="B34" s="610" t="s">
        <v>965</v>
      </c>
      <c r="C34" s="165" t="s">
        <v>966</v>
      </c>
      <c r="D34" s="597" t="s">
        <v>969</v>
      </c>
      <c r="E34" s="597" t="s">
        <v>435</v>
      </c>
      <c r="F34" s="601">
        <v>43892</v>
      </c>
      <c r="G34" s="597" t="s">
        <v>970</v>
      </c>
      <c r="H34" s="599">
        <v>0</v>
      </c>
      <c r="I34" s="597" t="s">
        <v>969</v>
      </c>
      <c r="J34" s="597" t="s">
        <v>971</v>
      </c>
      <c r="K34" s="165" t="s">
        <v>974</v>
      </c>
      <c r="L34" s="596">
        <v>65000</v>
      </c>
      <c r="M34" s="600">
        <v>45688</v>
      </c>
    </row>
    <row r="35" spans="1:13" ht="29.25" customHeight="1" x14ac:dyDescent="0.2">
      <c r="A35" s="595" t="s">
        <v>983</v>
      </c>
      <c r="B35" s="610" t="s">
        <v>965</v>
      </c>
      <c r="C35" s="165" t="s">
        <v>966</v>
      </c>
      <c r="D35" s="596">
        <v>200000</v>
      </c>
      <c r="E35" s="597" t="s">
        <v>435</v>
      </c>
      <c r="F35" s="601">
        <v>44106</v>
      </c>
      <c r="G35" s="596">
        <v>200000</v>
      </c>
      <c r="H35" s="599">
        <v>0</v>
      </c>
      <c r="I35" s="596">
        <v>200000</v>
      </c>
      <c r="J35" s="597" t="s">
        <v>971</v>
      </c>
      <c r="K35" s="165" t="s">
        <v>974</v>
      </c>
      <c r="L35" s="596">
        <v>135000</v>
      </c>
      <c r="M35" s="600">
        <v>45688</v>
      </c>
    </row>
    <row r="36" spans="1:13" ht="29.25" customHeight="1" x14ac:dyDescent="0.2">
      <c r="A36" s="595" t="s">
        <v>983</v>
      </c>
      <c r="B36" s="610" t="s">
        <v>965</v>
      </c>
      <c r="C36" s="165" t="s">
        <v>966</v>
      </c>
      <c r="D36" s="597" t="s">
        <v>969</v>
      </c>
      <c r="E36" s="597" t="s">
        <v>435</v>
      </c>
      <c r="F36" s="601">
        <v>44106</v>
      </c>
      <c r="G36" s="597" t="s">
        <v>970</v>
      </c>
      <c r="H36" s="599">
        <v>0</v>
      </c>
      <c r="I36" s="597" t="s">
        <v>969</v>
      </c>
      <c r="J36" s="597" t="s">
        <v>971</v>
      </c>
      <c r="K36" s="165" t="s">
        <v>974</v>
      </c>
      <c r="L36" s="596">
        <v>65000</v>
      </c>
      <c r="M36" s="600">
        <v>45688</v>
      </c>
    </row>
    <row r="37" spans="1:13" ht="29.25" customHeight="1" x14ac:dyDescent="0.2">
      <c r="A37" s="595" t="s">
        <v>984</v>
      </c>
      <c r="B37" s="610" t="s">
        <v>965</v>
      </c>
      <c r="C37" s="165" t="s">
        <v>966</v>
      </c>
      <c r="D37" s="596">
        <v>200000</v>
      </c>
      <c r="E37" s="597" t="s">
        <v>435</v>
      </c>
      <c r="F37" s="598" t="s">
        <v>985</v>
      </c>
      <c r="G37" s="596">
        <v>200000</v>
      </c>
      <c r="H37" s="599">
        <v>0</v>
      </c>
      <c r="I37" s="596">
        <v>200000</v>
      </c>
      <c r="J37" s="597" t="s">
        <v>971</v>
      </c>
      <c r="K37" s="165" t="s">
        <v>974</v>
      </c>
      <c r="L37" s="596">
        <v>125000</v>
      </c>
      <c r="M37" s="600">
        <v>45688</v>
      </c>
    </row>
    <row r="38" spans="1:13" ht="29.25" customHeight="1" x14ac:dyDescent="0.2">
      <c r="A38" s="595" t="s">
        <v>984</v>
      </c>
      <c r="B38" s="610" t="s">
        <v>965</v>
      </c>
      <c r="C38" s="165" t="s">
        <v>966</v>
      </c>
      <c r="D38" s="597" t="s">
        <v>969</v>
      </c>
      <c r="E38" s="597" t="s">
        <v>435</v>
      </c>
      <c r="F38" s="598" t="s">
        <v>985</v>
      </c>
      <c r="G38" s="597" t="s">
        <v>970</v>
      </c>
      <c r="H38" s="599">
        <v>0</v>
      </c>
      <c r="I38" s="597" t="s">
        <v>969</v>
      </c>
      <c r="J38" s="597" t="s">
        <v>971</v>
      </c>
      <c r="K38" s="165" t="s">
        <v>974</v>
      </c>
      <c r="L38" s="596">
        <v>75000</v>
      </c>
      <c r="M38" s="600">
        <v>45688</v>
      </c>
    </row>
    <row r="39" spans="1:13" ht="29.25" customHeight="1" x14ac:dyDescent="0.2">
      <c r="A39" s="595" t="s">
        <v>986</v>
      </c>
      <c r="B39" s="610" t="s">
        <v>965</v>
      </c>
      <c r="C39" s="165" t="s">
        <v>966</v>
      </c>
      <c r="D39" s="596">
        <v>200000</v>
      </c>
      <c r="E39" s="597" t="s">
        <v>435</v>
      </c>
      <c r="F39" s="598" t="s">
        <v>961</v>
      </c>
      <c r="G39" s="596">
        <v>200000</v>
      </c>
      <c r="H39" s="599">
        <v>0</v>
      </c>
      <c r="I39" s="596">
        <v>200000</v>
      </c>
      <c r="J39" s="597" t="s">
        <v>971</v>
      </c>
      <c r="K39" s="165" t="s">
        <v>974</v>
      </c>
      <c r="L39" s="596">
        <v>125000</v>
      </c>
      <c r="M39" s="600">
        <v>45688</v>
      </c>
    </row>
    <row r="40" spans="1:13" ht="29.25" customHeight="1" x14ac:dyDescent="0.2">
      <c r="A40" s="595" t="s">
        <v>986</v>
      </c>
      <c r="B40" s="610" t="s">
        <v>965</v>
      </c>
      <c r="C40" s="165" t="s">
        <v>966</v>
      </c>
      <c r="D40" s="597" t="s">
        <v>969</v>
      </c>
      <c r="E40" s="597" t="s">
        <v>435</v>
      </c>
      <c r="F40" s="598" t="s">
        <v>961</v>
      </c>
      <c r="G40" s="597" t="s">
        <v>970</v>
      </c>
      <c r="H40" s="599">
        <v>0</v>
      </c>
      <c r="I40" s="597" t="s">
        <v>969</v>
      </c>
      <c r="J40" s="597" t="s">
        <v>971</v>
      </c>
      <c r="K40" s="165" t="s">
        <v>974</v>
      </c>
      <c r="L40" s="596">
        <v>75000</v>
      </c>
      <c r="M40" s="600">
        <v>45688</v>
      </c>
    </row>
    <row r="41" spans="1:13" ht="29.25" customHeight="1" x14ac:dyDescent="0.2">
      <c r="A41" s="595" t="s">
        <v>987</v>
      </c>
      <c r="B41" s="610" t="s">
        <v>965</v>
      </c>
      <c r="C41" s="165" t="s">
        <v>966</v>
      </c>
      <c r="D41" s="596">
        <v>200000</v>
      </c>
      <c r="E41" s="597" t="s">
        <v>435</v>
      </c>
      <c r="F41" s="598" t="s">
        <v>988</v>
      </c>
      <c r="G41" s="596">
        <v>200000</v>
      </c>
      <c r="H41" s="599">
        <v>0</v>
      </c>
      <c r="I41" s="596">
        <v>200000</v>
      </c>
      <c r="J41" s="597" t="s">
        <v>971</v>
      </c>
      <c r="K41" s="165" t="s">
        <v>974</v>
      </c>
      <c r="L41" s="596">
        <v>125000</v>
      </c>
      <c r="M41" s="600">
        <v>45688</v>
      </c>
    </row>
    <row r="42" spans="1:13" ht="29.25" customHeight="1" x14ac:dyDescent="0.2">
      <c r="A42" s="595" t="s">
        <v>987</v>
      </c>
      <c r="B42" s="610" t="s">
        <v>965</v>
      </c>
      <c r="C42" s="165" t="s">
        <v>966</v>
      </c>
      <c r="D42" s="597" t="s">
        <v>969</v>
      </c>
      <c r="E42" s="597" t="s">
        <v>435</v>
      </c>
      <c r="F42" s="598" t="s">
        <v>988</v>
      </c>
      <c r="G42" s="597" t="s">
        <v>970</v>
      </c>
      <c r="H42" s="599">
        <v>0</v>
      </c>
      <c r="I42" s="597" t="s">
        <v>969</v>
      </c>
      <c r="J42" s="597" t="s">
        <v>971</v>
      </c>
      <c r="K42" s="165" t="s">
        <v>974</v>
      </c>
      <c r="L42" s="596">
        <v>75000</v>
      </c>
      <c r="M42" s="600">
        <v>45688</v>
      </c>
    </row>
    <row r="43" spans="1:13" ht="29.25" customHeight="1" x14ac:dyDescent="0.2">
      <c r="A43" s="595" t="s">
        <v>989</v>
      </c>
      <c r="B43" s="610" t="s">
        <v>965</v>
      </c>
      <c r="C43" s="165" t="s">
        <v>966</v>
      </c>
      <c r="D43" s="596">
        <v>200000</v>
      </c>
      <c r="E43" s="597" t="s">
        <v>435</v>
      </c>
      <c r="F43" s="601">
        <v>43954</v>
      </c>
      <c r="G43" s="596">
        <v>200000</v>
      </c>
      <c r="H43" s="599">
        <v>0</v>
      </c>
      <c r="I43" s="596">
        <v>200000</v>
      </c>
      <c r="J43" s="597" t="s">
        <v>967</v>
      </c>
      <c r="K43" s="165" t="s">
        <v>968</v>
      </c>
      <c r="L43" s="596">
        <v>125000</v>
      </c>
      <c r="M43" s="600">
        <v>45688</v>
      </c>
    </row>
    <row r="44" spans="1:13" ht="29.25" customHeight="1" x14ac:dyDescent="0.2">
      <c r="A44" s="595" t="s">
        <v>989</v>
      </c>
      <c r="B44" s="610" t="s">
        <v>965</v>
      </c>
      <c r="C44" s="165" t="s">
        <v>966</v>
      </c>
      <c r="D44" s="597" t="s">
        <v>969</v>
      </c>
      <c r="E44" s="597" t="s">
        <v>435</v>
      </c>
      <c r="F44" s="601">
        <v>43954</v>
      </c>
      <c r="G44" s="597" t="s">
        <v>970</v>
      </c>
      <c r="H44" s="599">
        <v>0</v>
      </c>
      <c r="I44" s="597" t="s">
        <v>969</v>
      </c>
      <c r="J44" s="597" t="s">
        <v>971</v>
      </c>
      <c r="K44" s="165" t="s">
        <v>974</v>
      </c>
      <c r="L44" s="596">
        <v>75000</v>
      </c>
      <c r="M44" s="600">
        <v>45688</v>
      </c>
    </row>
    <row r="45" spans="1:13" ht="29.25" customHeight="1" x14ac:dyDescent="0.2">
      <c r="A45" s="595" t="s">
        <v>990</v>
      </c>
      <c r="B45" s="610" t="s">
        <v>965</v>
      </c>
      <c r="C45" s="165" t="s">
        <v>966</v>
      </c>
      <c r="D45" s="596">
        <v>200000</v>
      </c>
      <c r="E45" s="597" t="s">
        <v>435</v>
      </c>
      <c r="F45" s="601">
        <v>44168</v>
      </c>
      <c r="G45" s="596">
        <v>200000</v>
      </c>
      <c r="H45" s="599">
        <v>0</v>
      </c>
      <c r="I45" s="596">
        <v>200000</v>
      </c>
      <c r="J45" s="597" t="s">
        <v>967</v>
      </c>
      <c r="K45" s="165" t="s">
        <v>968</v>
      </c>
      <c r="L45" s="596">
        <v>125000</v>
      </c>
      <c r="M45" s="600">
        <v>45688</v>
      </c>
    </row>
    <row r="46" spans="1:13" ht="29.25" customHeight="1" x14ac:dyDescent="0.2">
      <c r="A46" s="595" t="s">
        <v>990</v>
      </c>
      <c r="B46" s="610" t="s">
        <v>965</v>
      </c>
      <c r="C46" s="165" t="s">
        <v>966</v>
      </c>
      <c r="D46" s="597" t="s">
        <v>969</v>
      </c>
      <c r="E46" s="597" t="s">
        <v>435</v>
      </c>
      <c r="F46" s="601">
        <v>44168</v>
      </c>
      <c r="G46" s="597" t="s">
        <v>970</v>
      </c>
      <c r="H46" s="599">
        <v>0</v>
      </c>
      <c r="I46" s="597" t="s">
        <v>969</v>
      </c>
      <c r="J46" s="597" t="s">
        <v>971</v>
      </c>
      <c r="K46" s="165" t="s">
        <v>974</v>
      </c>
      <c r="L46" s="596">
        <v>75000</v>
      </c>
      <c r="M46" s="600">
        <v>45688</v>
      </c>
    </row>
    <row r="47" spans="1:13" ht="29.25" customHeight="1" x14ac:dyDescent="0.2">
      <c r="A47" s="595" t="s">
        <v>991</v>
      </c>
      <c r="B47" s="610" t="s">
        <v>965</v>
      </c>
      <c r="C47" s="165" t="s">
        <v>966</v>
      </c>
      <c r="D47" s="596">
        <v>200000</v>
      </c>
      <c r="E47" s="597" t="s">
        <v>435</v>
      </c>
      <c r="F47" s="598" t="s">
        <v>992</v>
      </c>
      <c r="G47" s="596">
        <v>200000</v>
      </c>
      <c r="H47" s="599">
        <v>0</v>
      </c>
      <c r="I47" s="596">
        <v>200000</v>
      </c>
      <c r="J47" s="597" t="s">
        <v>967</v>
      </c>
      <c r="K47" s="165" t="s">
        <v>968</v>
      </c>
      <c r="L47" s="596">
        <v>125000</v>
      </c>
      <c r="M47" s="600">
        <v>45688</v>
      </c>
    </row>
    <row r="48" spans="1:13" ht="29.25" customHeight="1" x14ac:dyDescent="0.2">
      <c r="A48" s="595" t="s">
        <v>991</v>
      </c>
      <c r="B48" s="610" t="s">
        <v>965</v>
      </c>
      <c r="C48" s="165" t="s">
        <v>966</v>
      </c>
      <c r="D48" s="597" t="s">
        <v>969</v>
      </c>
      <c r="E48" s="597" t="s">
        <v>435</v>
      </c>
      <c r="F48" s="598" t="s">
        <v>992</v>
      </c>
      <c r="G48" s="166"/>
      <c r="H48" s="599">
        <v>0</v>
      </c>
      <c r="I48" s="597" t="s">
        <v>970</v>
      </c>
      <c r="J48" s="597" t="s">
        <v>971</v>
      </c>
      <c r="K48" s="165" t="s">
        <v>974</v>
      </c>
      <c r="L48" s="596">
        <v>75000</v>
      </c>
      <c r="M48" s="600">
        <v>45688</v>
      </c>
    </row>
    <row r="49" spans="1:13" ht="29.25" customHeight="1" x14ac:dyDescent="0.2">
      <c r="A49" s="595" t="s">
        <v>993</v>
      </c>
      <c r="B49" s="610" t="s">
        <v>994</v>
      </c>
      <c r="C49" s="165" t="s">
        <v>995</v>
      </c>
      <c r="D49" s="596">
        <v>250000</v>
      </c>
      <c r="E49" s="597" t="s">
        <v>435</v>
      </c>
      <c r="F49" s="601">
        <v>43933</v>
      </c>
      <c r="G49" s="596">
        <v>250000</v>
      </c>
      <c r="H49" s="599">
        <v>0</v>
      </c>
      <c r="I49" s="596">
        <v>250000</v>
      </c>
      <c r="J49" s="597" t="s">
        <v>967</v>
      </c>
      <c r="K49" s="165" t="s">
        <v>968</v>
      </c>
      <c r="L49" s="596">
        <v>150000</v>
      </c>
      <c r="M49" s="600">
        <v>45688</v>
      </c>
    </row>
    <row r="50" spans="1:13" ht="29.25" customHeight="1" x14ac:dyDescent="0.2">
      <c r="A50" s="595" t="s">
        <v>993</v>
      </c>
      <c r="B50" s="610" t="s">
        <v>994</v>
      </c>
      <c r="C50" s="165" t="s">
        <v>995</v>
      </c>
      <c r="D50" s="597" t="s">
        <v>970</v>
      </c>
      <c r="E50" s="597" t="s">
        <v>435</v>
      </c>
      <c r="F50" s="601">
        <v>43933</v>
      </c>
      <c r="G50" s="597" t="s">
        <v>970</v>
      </c>
      <c r="H50" s="599">
        <v>0</v>
      </c>
      <c r="I50" s="597" t="s">
        <v>969</v>
      </c>
      <c r="J50" s="597" t="s">
        <v>971</v>
      </c>
      <c r="K50" s="165" t="s">
        <v>974</v>
      </c>
      <c r="L50" s="596">
        <v>100000</v>
      </c>
      <c r="M50" s="600">
        <v>45688</v>
      </c>
    </row>
    <row r="51" spans="1:13" ht="29.25" customHeight="1" x14ac:dyDescent="0.2">
      <c r="A51" s="595"/>
      <c r="B51" s="165"/>
      <c r="C51" s="603" t="s">
        <v>963</v>
      </c>
      <c r="D51" s="604">
        <f>SUM(D19:D50)</f>
        <v>3200000</v>
      </c>
      <c r="E51" s="605"/>
      <c r="F51" s="606"/>
      <c r="G51" s="607">
        <v>3200000</v>
      </c>
      <c r="H51" s="605"/>
      <c r="I51" s="604">
        <v>3200000</v>
      </c>
      <c r="J51" s="605"/>
      <c r="K51" s="608"/>
      <c r="L51" s="604">
        <v>3200000</v>
      </c>
      <c r="M51" s="609"/>
    </row>
    <row r="52" spans="1:13" ht="29.25" customHeight="1" x14ac:dyDescent="0.2">
      <c r="A52" s="611" t="s">
        <v>996</v>
      </c>
      <c r="B52" s="165"/>
      <c r="C52" s="603"/>
      <c r="D52" s="604"/>
      <c r="E52" s="605"/>
      <c r="F52" s="611"/>
      <c r="G52" s="611"/>
      <c r="H52" s="604"/>
      <c r="I52" s="604"/>
      <c r="J52" s="605"/>
      <c r="K52" s="608"/>
      <c r="L52" s="604"/>
      <c r="M52" s="609"/>
    </row>
    <row r="53" spans="1:13" ht="29.25" customHeight="1" x14ac:dyDescent="0.2">
      <c r="A53" s="595" t="s">
        <v>997</v>
      </c>
      <c r="B53" s="165" t="s">
        <v>998</v>
      </c>
      <c r="C53" s="165" t="s">
        <v>999</v>
      </c>
      <c r="D53" s="612">
        <v>23010</v>
      </c>
      <c r="E53" s="597" t="s">
        <v>435</v>
      </c>
      <c r="F53" s="601">
        <v>44628</v>
      </c>
      <c r="G53" s="612">
        <v>23010</v>
      </c>
      <c r="H53" s="599">
        <v>0</v>
      </c>
      <c r="I53" s="612">
        <v>23010</v>
      </c>
      <c r="J53" s="609" t="s">
        <v>1000</v>
      </c>
      <c r="K53" s="165" t="s">
        <v>1001</v>
      </c>
      <c r="L53" s="612">
        <v>23010</v>
      </c>
      <c r="M53" s="600">
        <v>45688</v>
      </c>
    </row>
    <row r="54" spans="1:13" ht="29.25" customHeight="1" x14ac:dyDescent="0.2">
      <c r="A54" s="595"/>
      <c r="B54" s="165"/>
      <c r="C54" s="603" t="s">
        <v>1002</v>
      </c>
      <c r="D54" s="613">
        <f>SUM(D53)</f>
        <v>23010</v>
      </c>
      <c r="E54" s="606"/>
      <c r="F54" s="606"/>
      <c r="G54" s="613">
        <f>SUM(G53:G53)</f>
        <v>23010</v>
      </c>
      <c r="H54" s="599">
        <v>0</v>
      </c>
      <c r="I54" s="613">
        <f>SUM(I53:I53)</f>
        <v>23010</v>
      </c>
      <c r="J54" s="606"/>
      <c r="K54" s="606"/>
      <c r="L54" s="613">
        <f>SUM(L53:L53)</f>
        <v>23010</v>
      </c>
      <c r="M54" s="609"/>
    </row>
    <row r="55" spans="1:13" ht="29.25" customHeight="1" x14ac:dyDescent="0.2">
      <c r="A55" s="614" t="s">
        <v>1003</v>
      </c>
      <c r="B55" s="165"/>
      <c r="C55" s="603"/>
      <c r="D55" s="613"/>
      <c r="E55" s="605"/>
      <c r="F55" s="606"/>
      <c r="G55" s="613"/>
      <c r="H55" s="613"/>
      <c r="I55" s="613"/>
      <c r="J55" s="603"/>
      <c r="K55" s="603"/>
      <c r="L55" s="613"/>
      <c r="M55" s="609"/>
    </row>
    <row r="56" spans="1:13" ht="29.25" customHeight="1" x14ac:dyDescent="0.2">
      <c r="A56" s="615" t="s">
        <v>1004</v>
      </c>
      <c r="B56" s="616" t="s">
        <v>1005</v>
      </c>
      <c r="C56" s="617" t="s">
        <v>1006</v>
      </c>
      <c r="D56" s="618">
        <v>20440</v>
      </c>
      <c r="E56" s="619" t="s">
        <v>435</v>
      </c>
      <c r="F56" s="620">
        <v>45273</v>
      </c>
      <c r="G56" s="618">
        <v>20440</v>
      </c>
      <c r="H56" s="618">
        <v>0</v>
      </c>
      <c r="I56" s="621">
        <v>20440</v>
      </c>
      <c r="J56" s="622" t="s">
        <v>1007</v>
      </c>
      <c r="K56" s="622" t="s">
        <v>1008</v>
      </c>
      <c r="L56" s="623">
        <v>20440</v>
      </c>
      <c r="M56" s="600">
        <v>45688</v>
      </c>
    </row>
    <row r="57" spans="1:13" ht="29.25" customHeight="1" x14ac:dyDescent="0.2">
      <c r="A57" s="595"/>
      <c r="B57" s="165"/>
      <c r="C57" s="603" t="s">
        <v>1009</v>
      </c>
      <c r="D57" s="613">
        <f>SUM(D56:D56)</f>
        <v>20440</v>
      </c>
      <c r="E57" s="605"/>
      <c r="F57" s="606"/>
      <c r="G57" s="613">
        <f>SUM(G56:G56)</f>
        <v>20440</v>
      </c>
      <c r="H57" s="613"/>
      <c r="I57" s="613">
        <f>SUM(I56:I56)</f>
        <v>20440</v>
      </c>
      <c r="J57" s="603"/>
      <c r="K57" s="603"/>
      <c r="L57" s="613">
        <f>SUM(L56:L56)</f>
        <v>20440</v>
      </c>
      <c r="M57" s="609"/>
    </row>
    <row r="58" spans="1:13" ht="29.25" customHeight="1" x14ac:dyDescent="0.2">
      <c r="A58" s="767" t="s">
        <v>1010</v>
      </c>
      <c r="B58" s="767"/>
      <c r="C58" s="767"/>
      <c r="D58" s="767"/>
      <c r="E58" s="767"/>
      <c r="F58" s="767"/>
      <c r="G58" s="767"/>
      <c r="H58" s="767"/>
      <c r="I58" s="767"/>
      <c r="J58" s="767"/>
      <c r="K58" s="767"/>
      <c r="L58" s="767"/>
      <c r="M58" s="768"/>
    </row>
    <row r="59" spans="1:13" ht="29.25" customHeight="1" x14ac:dyDescent="0.2">
      <c r="A59" s="595" t="s">
        <v>1011</v>
      </c>
      <c r="B59" s="165" t="s">
        <v>1012</v>
      </c>
      <c r="C59" s="597" t="s">
        <v>1013</v>
      </c>
      <c r="D59" s="612">
        <v>55666.400000000001</v>
      </c>
      <c r="E59" s="597" t="s">
        <v>435</v>
      </c>
      <c r="F59" s="601">
        <v>45451</v>
      </c>
      <c r="G59" s="612">
        <v>55666.400000000001</v>
      </c>
      <c r="H59" s="624">
        <v>0</v>
      </c>
      <c r="I59" s="612">
        <v>55666.400000000001</v>
      </c>
      <c r="J59" s="609" t="s">
        <v>1014</v>
      </c>
      <c r="K59" s="625" t="s">
        <v>1015</v>
      </c>
      <c r="L59" s="612">
        <v>55666.400000000001</v>
      </c>
      <c r="M59" s="600">
        <v>45688</v>
      </c>
    </row>
    <row r="60" spans="1:13" ht="29.25" customHeight="1" x14ac:dyDescent="0.2">
      <c r="A60" s="595"/>
      <c r="B60" s="165"/>
      <c r="C60" s="626" t="s">
        <v>1016</v>
      </c>
      <c r="D60" s="627">
        <f>SUM(D59:D59)</f>
        <v>55666.400000000001</v>
      </c>
      <c r="E60" s="628"/>
      <c r="F60" s="629"/>
      <c r="G60" s="627">
        <f>SUM(G59:G59)</f>
        <v>55666.400000000001</v>
      </c>
      <c r="H60" s="630"/>
      <c r="I60" s="627">
        <f>SUM(I59:I59)</f>
        <v>55666.400000000001</v>
      </c>
      <c r="J60" s="631"/>
      <c r="K60" s="631"/>
      <c r="L60" s="613">
        <f>SUM(L59:L59)</f>
        <v>55666.400000000001</v>
      </c>
      <c r="M60" s="165"/>
    </row>
    <row r="61" spans="1:13" ht="29.25" customHeight="1" x14ac:dyDescent="0.2">
      <c r="A61" s="767" t="s">
        <v>1017</v>
      </c>
      <c r="B61" s="767"/>
      <c r="C61" s="767"/>
      <c r="D61" s="767"/>
      <c r="E61" s="767"/>
      <c r="F61" s="767"/>
      <c r="G61" s="767"/>
      <c r="H61" s="767"/>
      <c r="I61" s="767"/>
      <c r="J61" s="767"/>
      <c r="K61" s="767"/>
      <c r="L61" s="767"/>
      <c r="M61" s="768"/>
    </row>
    <row r="62" spans="1:13" ht="29.25" customHeight="1" x14ac:dyDescent="0.2">
      <c r="A62" s="595" t="s">
        <v>1018</v>
      </c>
      <c r="B62" s="165" t="s">
        <v>1019</v>
      </c>
      <c r="C62" s="631" t="s">
        <v>1020</v>
      </c>
      <c r="D62" s="612">
        <v>547500</v>
      </c>
      <c r="E62" s="597" t="s">
        <v>435</v>
      </c>
      <c r="F62" s="598" t="s">
        <v>1021</v>
      </c>
      <c r="G62" s="612">
        <v>547500</v>
      </c>
      <c r="H62" s="624"/>
      <c r="I62" s="612">
        <v>547500</v>
      </c>
      <c r="J62" s="632" t="s">
        <v>1022</v>
      </c>
      <c r="K62" s="633" t="s">
        <v>320</v>
      </c>
      <c r="L62" s="612">
        <v>547500</v>
      </c>
      <c r="M62" s="600">
        <v>45688</v>
      </c>
    </row>
    <row r="63" spans="1:13" ht="29.25" customHeight="1" x14ac:dyDescent="0.2">
      <c r="A63" s="595"/>
      <c r="B63" s="603" t="s">
        <v>1023</v>
      </c>
      <c r="C63" s="634"/>
      <c r="D63" s="635">
        <f>SUM(D62:D62)</f>
        <v>547500</v>
      </c>
      <c r="E63" s="597"/>
      <c r="F63" s="636"/>
      <c r="G63" s="635">
        <f>SUM(G62:G62)</f>
        <v>547500</v>
      </c>
      <c r="H63" s="597"/>
      <c r="I63" s="635">
        <f>SUM(I62:I62)</f>
        <v>547500</v>
      </c>
      <c r="J63" s="603"/>
      <c r="K63" s="635"/>
      <c r="L63" s="635">
        <f>SUM(L62:L62)</f>
        <v>547500</v>
      </c>
      <c r="M63" s="636"/>
    </row>
    <row r="64" spans="1:13" ht="29.25" customHeight="1" x14ac:dyDescent="0.2">
      <c r="A64" s="769" t="s">
        <v>1024</v>
      </c>
      <c r="B64" s="770"/>
      <c r="C64" s="637"/>
      <c r="D64" s="635"/>
      <c r="E64" s="769"/>
      <c r="F64" s="770"/>
      <c r="G64" s="635"/>
      <c r="H64" s="624"/>
      <c r="I64" s="635"/>
      <c r="J64" s="638"/>
      <c r="K64" s="603"/>
      <c r="L64" s="635"/>
      <c r="M64" s="639"/>
    </row>
    <row r="65" spans="1:13" ht="29.25" customHeight="1" x14ac:dyDescent="0.2">
      <c r="A65" s="595" t="s">
        <v>1025</v>
      </c>
      <c r="B65" s="165" t="s">
        <v>1026</v>
      </c>
      <c r="C65" s="640" t="s">
        <v>1027</v>
      </c>
      <c r="D65" s="641">
        <v>82600</v>
      </c>
      <c r="E65" s="597" t="s">
        <v>435</v>
      </c>
      <c r="F65" s="642" t="s">
        <v>1028</v>
      </c>
      <c r="G65" s="641">
        <v>82600</v>
      </c>
      <c r="H65" s="624"/>
      <c r="I65" s="641">
        <v>82600</v>
      </c>
      <c r="J65" s="609" t="s">
        <v>1029</v>
      </c>
      <c r="K65" s="165" t="s">
        <v>130</v>
      </c>
      <c r="L65" s="641">
        <v>82600</v>
      </c>
      <c r="M65" s="600">
        <v>45688</v>
      </c>
    </row>
    <row r="66" spans="1:13" ht="29.25" customHeight="1" x14ac:dyDescent="0.2">
      <c r="A66" s="643" t="s">
        <v>1030</v>
      </c>
      <c r="B66" s="625" t="s">
        <v>1031</v>
      </c>
      <c r="C66" s="644" t="s">
        <v>1032</v>
      </c>
      <c r="D66" s="645">
        <v>1620</v>
      </c>
      <c r="E66" s="646" t="s">
        <v>435</v>
      </c>
      <c r="F66" s="647" t="s">
        <v>1033</v>
      </c>
      <c r="G66" s="645">
        <v>1620</v>
      </c>
      <c r="H66" s="648"/>
      <c r="I66" s="645">
        <v>1620</v>
      </c>
      <c r="J66" s="649" t="s">
        <v>1034</v>
      </c>
      <c r="K66" s="650" t="s">
        <v>1035</v>
      </c>
      <c r="L66" s="645">
        <v>1620</v>
      </c>
      <c r="M66" s="600">
        <v>45688</v>
      </c>
    </row>
    <row r="67" spans="1:13" ht="29.25" customHeight="1" x14ac:dyDescent="0.2">
      <c r="A67" s="644"/>
      <c r="B67" s="625"/>
      <c r="C67" s="651" t="s">
        <v>1036</v>
      </c>
      <c r="D67" s="652">
        <f>SUM(D65:D66)</f>
        <v>84220</v>
      </c>
      <c r="E67" s="646"/>
      <c r="F67" s="647"/>
      <c r="G67" s="652">
        <f>SUM(G65:G66)</f>
        <v>84220</v>
      </c>
      <c r="H67" s="648"/>
      <c r="I67" s="652">
        <f>SUM(I65:I66)</f>
        <v>84220</v>
      </c>
      <c r="J67" s="649"/>
      <c r="K67" s="650"/>
      <c r="L67" s="652">
        <f>SUM(L65:L66)</f>
        <v>84220</v>
      </c>
      <c r="M67" s="653"/>
    </row>
    <row r="68" spans="1:13" ht="29.25" customHeight="1" x14ac:dyDescent="0.2">
      <c r="A68" s="769" t="s">
        <v>1037</v>
      </c>
      <c r="B68" s="770"/>
      <c r="C68" s="651"/>
      <c r="D68" s="652"/>
      <c r="E68" s="646"/>
      <c r="F68" s="647"/>
      <c r="G68" s="652"/>
      <c r="H68" s="648"/>
      <c r="I68" s="652"/>
      <c r="J68" s="649"/>
      <c r="K68" s="650"/>
      <c r="L68" s="652"/>
      <c r="M68" s="653"/>
    </row>
    <row r="69" spans="1:13" ht="29.25" customHeight="1" x14ac:dyDescent="0.2">
      <c r="A69" s="654" t="s">
        <v>1038</v>
      </c>
      <c r="B69" s="655" t="s">
        <v>1039</v>
      </c>
      <c r="C69" s="656" t="s">
        <v>1040</v>
      </c>
      <c r="D69" s="657">
        <v>57830.57</v>
      </c>
      <c r="E69" s="646" t="s">
        <v>435</v>
      </c>
      <c r="F69" s="658">
        <v>45608</v>
      </c>
      <c r="G69" s="657">
        <v>57830.57</v>
      </c>
      <c r="H69" s="648"/>
      <c r="I69" s="657">
        <v>57830.57</v>
      </c>
      <c r="J69" s="649" t="s">
        <v>1041</v>
      </c>
      <c r="K69" s="650" t="s">
        <v>1042</v>
      </c>
      <c r="L69" s="657">
        <v>57830.57</v>
      </c>
      <c r="M69" s="600">
        <v>45688</v>
      </c>
    </row>
    <row r="70" spans="1:13" ht="29.25" customHeight="1" x14ac:dyDescent="0.2">
      <c r="A70" s="654" t="s">
        <v>1043</v>
      </c>
      <c r="B70" s="659" t="s">
        <v>1044</v>
      </c>
      <c r="C70" s="656" t="s">
        <v>1045</v>
      </c>
      <c r="D70" s="657">
        <v>292400</v>
      </c>
      <c r="E70" s="646" t="s">
        <v>435</v>
      </c>
      <c r="F70" s="658">
        <v>45602</v>
      </c>
      <c r="G70" s="657">
        <v>292400</v>
      </c>
      <c r="H70" s="648"/>
      <c r="I70" s="657">
        <v>292400</v>
      </c>
      <c r="J70" s="649" t="s">
        <v>1046</v>
      </c>
      <c r="K70" s="660" t="s">
        <v>543</v>
      </c>
      <c r="L70" s="657">
        <v>292400</v>
      </c>
      <c r="M70" s="600">
        <v>45688</v>
      </c>
    </row>
    <row r="71" spans="1:13" ht="29.25" customHeight="1" x14ac:dyDescent="0.2">
      <c r="A71" s="654" t="s">
        <v>1047</v>
      </c>
      <c r="B71" s="655" t="s">
        <v>1048</v>
      </c>
      <c r="C71" s="656" t="s">
        <v>1049</v>
      </c>
      <c r="D71" s="657">
        <v>169499.81</v>
      </c>
      <c r="E71" s="646" t="s">
        <v>435</v>
      </c>
      <c r="F71" s="658">
        <v>45608</v>
      </c>
      <c r="G71" s="657">
        <v>169499.81</v>
      </c>
      <c r="H71" s="648"/>
      <c r="I71" s="657">
        <v>169499.81</v>
      </c>
      <c r="J71" s="649" t="s">
        <v>1050</v>
      </c>
      <c r="K71" s="650" t="s">
        <v>1051</v>
      </c>
      <c r="L71" s="657">
        <v>169499.81</v>
      </c>
      <c r="M71" s="600">
        <v>45688</v>
      </c>
    </row>
    <row r="72" spans="1:13" ht="29.25" customHeight="1" x14ac:dyDescent="0.2">
      <c r="A72" s="654" t="s">
        <v>1052</v>
      </c>
      <c r="B72" s="655" t="s">
        <v>1053</v>
      </c>
      <c r="C72" s="661" t="s">
        <v>1054</v>
      </c>
      <c r="D72" s="657">
        <v>76292.19</v>
      </c>
      <c r="E72" s="646" t="s">
        <v>435</v>
      </c>
      <c r="F72" s="662" t="s">
        <v>1055</v>
      </c>
      <c r="G72" s="657">
        <v>76292.19</v>
      </c>
      <c r="H72" s="648"/>
      <c r="I72" s="657">
        <v>76292.19</v>
      </c>
      <c r="J72" s="649" t="s">
        <v>1041</v>
      </c>
      <c r="K72" s="650" t="s">
        <v>1042</v>
      </c>
      <c r="L72" s="657">
        <v>76292.19</v>
      </c>
      <c r="M72" s="600">
        <v>45688</v>
      </c>
    </row>
    <row r="73" spans="1:13" ht="29.25" customHeight="1" x14ac:dyDescent="0.2">
      <c r="A73" s="654" t="s">
        <v>1056</v>
      </c>
      <c r="B73" s="655" t="s">
        <v>1057</v>
      </c>
      <c r="C73" s="656" t="s">
        <v>1058</v>
      </c>
      <c r="D73" s="657">
        <v>215568</v>
      </c>
      <c r="E73" s="646" t="s">
        <v>435</v>
      </c>
      <c r="F73" s="658">
        <v>45614</v>
      </c>
      <c r="G73" s="657">
        <v>215568</v>
      </c>
      <c r="H73" s="648"/>
      <c r="I73" s="657">
        <v>215568</v>
      </c>
      <c r="J73" s="649" t="s">
        <v>1059</v>
      </c>
      <c r="K73" s="650" t="s">
        <v>1060</v>
      </c>
      <c r="L73" s="657">
        <v>215568</v>
      </c>
      <c r="M73" s="600">
        <v>45688</v>
      </c>
    </row>
    <row r="74" spans="1:13" ht="29.25" customHeight="1" x14ac:dyDescent="0.2">
      <c r="A74" s="654" t="s">
        <v>1061</v>
      </c>
      <c r="B74" s="663" t="s">
        <v>1062</v>
      </c>
      <c r="C74" s="664" t="s">
        <v>1063</v>
      </c>
      <c r="D74" s="657">
        <v>2177.5</v>
      </c>
      <c r="E74" s="646" t="s">
        <v>435</v>
      </c>
      <c r="F74" s="658">
        <v>45624</v>
      </c>
      <c r="G74" s="657">
        <v>2177.5</v>
      </c>
      <c r="H74" s="648"/>
      <c r="I74" s="657">
        <v>2177.5</v>
      </c>
      <c r="J74" s="649" t="s">
        <v>1064</v>
      </c>
      <c r="K74" s="650" t="s">
        <v>1065</v>
      </c>
      <c r="L74" s="657">
        <v>2177.5</v>
      </c>
      <c r="M74" s="600">
        <v>45688</v>
      </c>
    </row>
    <row r="75" spans="1:13" ht="29.25" customHeight="1" x14ac:dyDescent="0.2">
      <c r="A75" s="654" t="s">
        <v>1066</v>
      </c>
      <c r="B75" s="663" t="s">
        <v>1062</v>
      </c>
      <c r="C75" s="664" t="s">
        <v>1063</v>
      </c>
      <c r="D75" s="657">
        <v>7878</v>
      </c>
      <c r="E75" s="646" t="s">
        <v>435</v>
      </c>
      <c r="F75" s="658">
        <v>45623</v>
      </c>
      <c r="G75" s="657">
        <v>7878</v>
      </c>
      <c r="H75" s="648"/>
      <c r="I75" s="657">
        <v>7878</v>
      </c>
      <c r="J75" s="649" t="s">
        <v>1064</v>
      </c>
      <c r="K75" s="650" t="s">
        <v>1065</v>
      </c>
      <c r="L75" s="657">
        <v>7878</v>
      </c>
      <c r="M75" s="600">
        <v>45688</v>
      </c>
    </row>
    <row r="76" spans="1:13" ht="29.25" customHeight="1" x14ac:dyDescent="0.2">
      <c r="A76" s="654" t="s">
        <v>1067</v>
      </c>
      <c r="B76" s="663" t="s">
        <v>1062</v>
      </c>
      <c r="C76" s="664" t="s">
        <v>1063</v>
      </c>
      <c r="D76" s="657">
        <v>135853.48000000001</v>
      </c>
      <c r="E76" s="646" t="s">
        <v>435</v>
      </c>
      <c r="F76" s="658">
        <v>45624</v>
      </c>
      <c r="G76" s="657">
        <v>135853.48000000001</v>
      </c>
      <c r="H76" s="648"/>
      <c r="I76" s="657">
        <v>135853.48000000001</v>
      </c>
      <c r="J76" s="649" t="s">
        <v>1064</v>
      </c>
      <c r="K76" s="650" t="s">
        <v>1065</v>
      </c>
      <c r="L76" s="657">
        <v>135853.48000000001</v>
      </c>
      <c r="M76" s="600">
        <v>45688</v>
      </c>
    </row>
    <row r="77" spans="1:13" ht="29.25" customHeight="1" x14ac:dyDescent="0.2">
      <c r="A77" s="654" t="s">
        <v>1068</v>
      </c>
      <c r="B77" s="663" t="s">
        <v>1062</v>
      </c>
      <c r="C77" s="664" t="s">
        <v>1063</v>
      </c>
      <c r="D77" s="657">
        <v>3708.69</v>
      </c>
      <c r="E77" s="646" t="s">
        <v>435</v>
      </c>
      <c r="F77" s="658">
        <v>45624</v>
      </c>
      <c r="G77" s="657">
        <v>3708.69</v>
      </c>
      <c r="H77" s="648"/>
      <c r="I77" s="657">
        <v>3708.69</v>
      </c>
      <c r="J77" s="649" t="s">
        <v>1064</v>
      </c>
      <c r="K77" s="650" t="s">
        <v>1065</v>
      </c>
      <c r="L77" s="657">
        <v>3708.69</v>
      </c>
      <c r="M77" s="600">
        <v>45688</v>
      </c>
    </row>
    <row r="78" spans="1:13" ht="29.25" customHeight="1" x14ac:dyDescent="0.2">
      <c r="A78" s="654" t="s">
        <v>1069</v>
      </c>
      <c r="B78" s="655" t="s">
        <v>1070</v>
      </c>
      <c r="C78" s="656" t="s">
        <v>1071</v>
      </c>
      <c r="D78" s="657">
        <v>274892.79999999999</v>
      </c>
      <c r="E78" s="646" t="s">
        <v>435</v>
      </c>
      <c r="F78" s="658">
        <v>45610</v>
      </c>
      <c r="G78" s="657">
        <v>274892.79999999999</v>
      </c>
      <c r="H78" s="648"/>
      <c r="I78" s="657">
        <v>274892.79999999999</v>
      </c>
      <c r="J78" s="649" t="s">
        <v>1050</v>
      </c>
      <c r="K78" s="650" t="s">
        <v>1051</v>
      </c>
      <c r="L78" s="657">
        <v>274892.79999999999</v>
      </c>
      <c r="M78" s="600">
        <v>45688</v>
      </c>
    </row>
    <row r="79" spans="1:13" ht="29.25" customHeight="1" x14ac:dyDescent="0.2">
      <c r="A79" s="654" t="s">
        <v>1072</v>
      </c>
      <c r="B79" s="655" t="s">
        <v>1073</v>
      </c>
      <c r="C79" s="656" t="s">
        <v>1074</v>
      </c>
      <c r="D79" s="657">
        <v>203196</v>
      </c>
      <c r="E79" s="646" t="s">
        <v>435</v>
      </c>
      <c r="F79" s="658">
        <v>45625</v>
      </c>
      <c r="G79" s="657">
        <v>203196</v>
      </c>
      <c r="H79" s="648"/>
      <c r="I79" s="657">
        <v>203196</v>
      </c>
      <c r="J79" s="649" t="s">
        <v>1075</v>
      </c>
      <c r="K79" s="650" t="s">
        <v>1076</v>
      </c>
      <c r="L79" s="657">
        <v>203196</v>
      </c>
      <c r="M79" s="600">
        <v>45688</v>
      </c>
    </row>
    <row r="80" spans="1:13" ht="29.25" customHeight="1" x14ac:dyDescent="0.2">
      <c r="A80" s="665" t="s">
        <v>1077</v>
      </c>
      <c r="B80" s="663" t="s">
        <v>1078</v>
      </c>
      <c r="C80" s="640" t="s">
        <v>1079</v>
      </c>
      <c r="D80" s="666">
        <v>198046.67</v>
      </c>
      <c r="E80" s="646" t="s">
        <v>435</v>
      </c>
      <c r="F80" s="667">
        <v>45623</v>
      </c>
      <c r="G80" s="666">
        <v>198046.67</v>
      </c>
      <c r="H80" s="648"/>
      <c r="I80" s="666">
        <v>198046.67</v>
      </c>
      <c r="J80" s="609" t="s">
        <v>1080</v>
      </c>
      <c r="K80" s="165" t="s">
        <v>1081</v>
      </c>
      <c r="L80" s="666">
        <v>198046.67</v>
      </c>
      <c r="M80" s="600">
        <v>45688</v>
      </c>
    </row>
    <row r="81" spans="1:13" ht="29.25" customHeight="1" x14ac:dyDescent="0.2">
      <c r="A81" s="665" t="s">
        <v>1082</v>
      </c>
      <c r="B81" s="625" t="s">
        <v>1083</v>
      </c>
      <c r="C81" s="668" t="s">
        <v>1084</v>
      </c>
      <c r="D81" s="666">
        <v>40946</v>
      </c>
      <c r="E81" s="646" t="s">
        <v>435</v>
      </c>
      <c r="F81" s="667">
        <v>45624</v>
      </c>
      <c r="G81" s="666">
        <v>40946</v>
      </c>
      <c r="H81" s="648"/>
      <c r="I81" s="666">
        <v>40946</v>
      </c>
      <c r="J81" s="609" t="s">
        <v>1000</v>
      </c>
      <c r="K81" s="165" t="s">
        <v>517</v>
      </c>
      <c r="L81" s="666">
        <v>40946</v>
      </c>
      <c r="M81" s="600">
        <v>45688</v>
      </c>
    </row>
    <row r="82" spans="1:13" ht="29.25" customHeight="1" x14ac:dyDescent="0.2">
      <c r="A82" s="669"/>
      <c r="B82" s="625"/>
      <c r="C82" s="670" t="s">
        <v>1085</v>
      </c>
      <c r="D82" s="635">
        <f>SUM(D69:D81)</f>
        <v>1678289.71</v>
      </c>
      <c r="E82" s="597"/>
      <c r="F82" s="642"/>
      <c r="G82" s="635">
        <f>SUM(G69:G81)</f>
        <v>1678289.71</v>
      </c>
      <c r="H82" s="624"/>
      <c r="I82" s="635">
        <f>SUM(I69:I81)</f>
        <v>1678289.71</v>
      </c>
      <c r="J82" s="609"/>
      <c r="K82" s="165"/>
      <c r="L82" s="635">
        <f>SUM(L69:L81)</f>
        <v>1678289.71</v>
      </c>
      <c r="M82" s="653"/>
    </row>
    <row r="83" spans="1:13" ht="29.25" customHeight="1" x14ac:dyDescent="0.2">
      <c r="A83" s="772" t="s">
        <v>1086</v>
      </c>
      <c r="B83" s="773"/>
      <c r="C83" s="651"/>
      <c r="D83" s="652"/>
      <c r="E83" s="646"/>
      <c r="F83" s="647"/>
      <c r="G83" s="652"/>
      <c r="H83" s="648"/>
      <c r="I83" s="652"/>
      <c r="J83" s="649"/>
      <c r="K83" s="650"/>
      <c r="L83" s="652"/>
      <c r="M83" s="653"/>
    </row>
    <row r="84" spans="1:13" ht="29.25" customHeight="1" x14ac:dyDescent="0.2">
      <c r="A84" s="671" t="s">
        <v>1087</v>
      </c>
      <c r="B84" s="656" t="s">
        <v>1088</v>
      </c>
      <c r="C84" s="664" t="s">
        <v>1063</v>
      </c>
      <c r="D84" s="657">
        <v>24026.83</v>
      </c>
      <c r="E84" s="646" t="s">
        <v>435</v>
      </c>
      <c r="F84" s="672">
        <v>45631</v>
      </c>
      <c r="G84" s="657">
        <v>24026.83</v>
      </c>
      <c r="H84" s="648"/>
      <c r="I84" s="657">
        <v>24026.83</v>
      </c>
      <c r="J84" s="649" t="s">
        <v>1064</v>
      </c>
      <c r="K84" s="650" t="s">
        <v>87</v>
      </c>
      <c r="L84" s="657">
        <v>24026.83</v>
      </c>
      <c r="M84" s="600">
        <v>45688</v>
      </c>
    </row>
    <row r="85" spans="1:13" ht="29.25" customHeight="1" x14ac:dyDescent="0.2">
      <c r="A85" s="671" t="s">
        <v>1089</v>
      </c>
      <c r="B85" s="656" t="s">
        <v>1088</v>
      </c>
      <c r="C85" s="664" t="s">
        <v>1063</v>
      </c>
      <c r="D85" s="657">
        <v>240052.24</v>
      </c>
      <c r="E85" s="646" t="s">
        <v>435</v>
      </c>
      <c r="F85" s="672">
        <v>45631</v>
      </c>
      <c r="G85" s="657">
        <v>240052.24</v>
      </c>
      <c r="H85" s="648"/>
      <c r="I85" s="657">
        <v>240052.24</v>
      </c>
      <c r="J85" s="609" t="s">
        <v>1080</v>
      </c>
      <c r="K85" s="165" t="s">
        <v>1081</v>
      </c>
      <c r="L85" s="657">
        <v>240052.24</v>
      </c>
      <c r="M85" s="600">
        <v>45688</v>
      </c>
    </row>
    <row r="86" spans="1:13" ht="29.25" customHeight="1" x14ac:dyDescent="0.2">
      <c r="A86" s="671" t="s">
        <v>1090</v>
      </c>
      <c r="B86" s="664" t="s">
        <v>1091</v>
      </c>
      <c r="C86" s="664" t="s">
        <v>1092</v>
      </c>
      <c r="D86" s="657">
        <v>600</v>
      </c>
      <c r="E86" s="646" t="s">
        <v>435</v>
      </c>
      <c r="F86" s="672">
        <v>45628</v>
      </c>
      <c r="G86" s="657">
        <v>600</v>
      </c>
      <c r="H86" s="648"/>
      <c r="I86" s="657">
        <v>600</v>
      </c>
      <c r="J86" s="649" t="s">
        <v>570</v>
      </c>
      <c r="K86" s="650" t="s">
        <v>1093</v>
      </c>
      <c r="L86" s="657">
        <v>600</v>
      </c>
      <c r="M86" s="600">
        <v>45688</v>
      </c>
    </row>
    <row r="87" spans="1:13" ht="29.25" customHeight="1" x14ac:dyDescent="0.2">
      <c r="A87" s="671" t="s">
        <v>1094</v>
      </c>
      <c r="B87" s="656" t="s">
        <v>1095</v>
      </c>
      <c r="C87" s="656" t="s">
        <v>1096</v>
      </c>
      <c r="D87" s="657">
        <v>65464</v>
      </c>
      <c r="E87" s="646" t="s">
        <v>435</v>
      </c>
      <c r="F87" s="672">
        <v>45631</v>
      </c>
      <c r="G87" s="657">
        <v>65464</v>
      </c>
      <c r="H87" s="648"/>
      <c r="I87" s="657">
        <v>65464</v>
      </c>
      <c r="J87" s="649" t="s">
        <v>1059</v>
      </c>
      <c r="K87" s="650" t="s">
        <v>1060</v>
      </c>
      <c r="L87" s="657">
        <v>65464</v>
      </c>
      <c r="M87" s="600">
        <v>45688</v>
      </c>
    </row>
    <row r="88" spans="1:13" ht="29.25" customHeight="1" x14ac:dyDescent="0.2">
      <c r="A88" s="671" t="s">
        <v>1097</v>
      </c>
      <c r="B88" s="656" t="s">
        <v>1098</v>
      </c>
      <c r="C88" s="656" t="s">
        <v>1099</v>
      </c>
      <c r="D88" s="657">
        <v>1322603</v>
      </c>
      <c r="E88" s="646" t="s">
        <v>435</v>
      </c>
      <c r="F88" s="672">
        <v>45630</v>
      </c>
      <c r="G88" s="657">
        <v>1322603</v>
      </c>
      <c r="H88" s="648"/>
      <c r="I88" s="657">
        <v>1322603</v>
      </c>
      <c r="J88" s="649" t="s">
        <v>1014</v>
      </c>
      <c r="K88" s="165" t="s">
        <v>1100</v>
      </c>
      <c r="L88" s="657">
        <v>1322603</v>
      </c>
      <c r="M88" s="600">
        <v>45688</v>
      </c>
    </row>
    <row r="89" spans="1:13" ht="29.25" customHeight="1" x14ac:dyDescent="0.2">
      <c r="A89" s="671" t="s">
        <v>1101</v>
      </c>
      <c r="B89" s="656" t="s">
        <v>1102</v>
      </c>
      <c r="C89" s="656" t="s">
        <v>1103</v>
      </c>
      <c r="D89" s="657">
        <v>759200.2</v>
      </c>
      <c r="E89" s="646" t="s">
        <v>435</v>
      </c>
      <c r="F89" s="672">
        <v>45631</v>
      </c>
      <c r="G89" s="657">
        <v>759200.2</v>
      </c>
      <c r="H89" s="648"/>
      <c r="I89" s="657">
        <v>759200.2</v>
      </c>
      <c r="J89" s="649" t="s">
        <v>1075</v>
      </c>
      <c r="K89" s="650" t="s">
        <v>356</v>
      </c>
      <c r="L89" s="657">
        <v>759200.2</v>
      </c>
      <c r="M89" s="600">
        <v>45688</v>
      </c>
    </row>
    <row r="90" spans="1:13" ht="29.25" customHeight="1" x14ac:dyDescent="0.2">
      <c r="A90" s="673" t="s">
        <v>1104</v>
      </c>
      <c r="B90" s="664" t="s">
        <v>1105</v>
      </c>
      <c r="C90" s="664" t="s">
        <v>1106</v>
      </c>
      <c r="D90" s="674">
        <v>6490</v>
      </c>
      <c r="E90" s="646" t="s">
        <v>435</v>
      </c>
      <c r="F90" s="672">
        <v>45637</v>
      </c>
      <c r="G90" s="674">
        <v>6490</v>
      </c>
      <c r="H90" s="648"/>
      <c r="I90" s="674">
        <v>6490</v>
      </c>
      <c r="J90" s="609" t="s">
        <v>1000</v>
      </c>
      <c r="K90" s="165" t="s">
        <v>517</v>
      </c>
      <c r="L90" s="674">
        <v>6490</v>
      </c>
      <c r="M90" s="600">
        <v>45688</v>
      </c>
    </row>
    <row r="91" spans="1:13" ht="29.25" customHeight="1" x14ac:dyDescent="0.2">
      <c r="A91" s="671" t="s">
        <v>1107</v>
      </c>
      <c r="B91" s="656" t="s">
        <v>1108</v>
      </c>
      <c r="C91" s="656" t="s">
        <v>1109</v>
      </c>
      <c r="D91" s="657">
        <v>256545.22</v>
      </c>
      <c r="E91" s="646" t="s">
        <v>435</v>
      </c>
      <c r="F91" s="672">
        <v>45639</v>
      </c>
      <c r="G91" s="657">
        <v>256545.22</v>
      </c>
      <c r="H91" s="648"/>
      <c r="I91" s="657">
        <v>256545.22</v>
      </c>
      <c r="J91" s="649" t="s">
        <v>1050</v>
      </c>
      <c r="K91" s="650" t="s">
        <v>154</v>
      </c>
      <c r="L91" s="657">
        <v>256545.22</v>
      </c>
      <c r="M91" s="600">
        <v>45688</v>
      </c>
    </row>
    <row r="92" spans="1:13" ht="29.25" customHeight="1" x14ac:dyDescent="0.2">
      <c r="A92" s="671" t="s">
        <v>1110</v>
      </c>
      <c r="B92" s="664" t="s">
        <v>1111</v>
      </c>
      <c r="C92" s="664" t="s">
        <v>1112</v>
      </c>
      <c r="D92" s="657">
        <v>65126.12</v>
      </c>
      <c r="E92" s="646" t="s">
        <v>435</v>
      </c>
      <c r="F92" s="672">
        <v>45638</v>
      </c>
      <c r="G92" s="657">
        <v>65126.12</v>
      </c>
      <c r="H92" s="648"/>
      <c r="I92" s="657">
        <v>65126.12</v>
      </c>
      <c r="J92" s="609" t="s">
        <v>1000</v>
      </c>
      <c r="K92" s="165" t="s">
        <v>517</v>
      </c>
      <c r="L92" s="657">
        <v>65126.12</v>
      </c>
      <c r="M92" s="600">
        <v>45688</v>
      </c>
    </row>
    <row r="93" spans="1:13" ht="30" customHeight="1" x14ac:dyDescent="0.2">
      <c r="A93" s="671" t="s">
        <v>1113</v>
      </c>
      <c r="B93" s="664" t="s">
        <v>1111</v>
      </c>
      <c r="C93" s="664" t="s">
        <v>1114</v>
      </c>
      <c r="D93" s="657">
        <v>21827.88</v>
      </c>
      <c r="E93" s="646" t="s">
        <v>435</v>
      </c>
      <c r="F93" s="672">
        <v>45637</v>
      </c>
      <c r="G93" s="657">
        <v>21827.88</v>
      </c>
      <c r="H93" s="648"/>
      <c r="I93" s="657">
        <v>21827.88</v>
      </c>
      <c r="J93" s="609" t="s">
        <v>1000</v>
      </c>
      <c r="K93" s="165" t="s">
        <v>517</v>
      </c>
      <c r="L93" s="657">
        <v>21827.88</v>
      </c>
      <c r="M93" s="600">
        <v>45688</v>
      </c>
    </row>
    <row r="94" spans="1:13" ht="29.25" customHeight="1" x14ac:dyDescent="0.2">
      <c r="A94" s="671" t="s">
        <v>1115</v>
      </c>
      <c r="B94" s="656" t="s">
        <v>1116</v>
      </c>
      <c r="C94" s="656" t="s">
        <v>1117</v>
      </c>
      <c r="D94" s="657">
        <v>1200</v>
      </c>
      <c r="E94" s="646" t="s">
        <v>435</v>
      </c>
      <c r="F94" s="672">
        <v>45642</v>
      </c>
      <c r="G94" s="657">
        <v>1200</v>
      </c>
      <c r="H94" s="648"/>
      <c r="I94" s="657">
        <v>1200</v>
      </c>
      <c r="J94" s="649" t="s">
        <v>1034</v>
      </c>
      <c r="K94" s="650" t="s">
        <v>1035</v>
      </c>
      <c r="L94" s="657">
        <v>1200</v>
      </c>
      <c r="M94" s="600">
        <v>45688</v>
      </c>
    </row>
    <row r="95" spans="1:13" ht="29.25" customHeight="1" x14ac:dyDescent="0.2">
      <c r="A95" s="671" t="s">
        <v>1118</v>
      </c>
      <c r="B95" s="656" t="s">
        <v>1119</v>
      </c>
      <c r="C95" s="656" t="s">
        <v>1120</v>
      </c>
      <c r="D95" s="675">
        <v>18999.990000000002</v>
      </c>
      <c r="E95" s="646" t="s">
        <v>435</v>
      </c>
      <c r="F95" s="672">
        <v>45643</v>
      </c>
      <c r="G95" s="675">
        <v>18999.990000000002</v>
      </c>
      <c r="H95" s="648"/>
      <c r="I95" s="675">
        <v>18999.990000000002</v>
      </c>
      <c r="J95" s="649" t="s">
        <v>1014</v>
      </c>
      <c r="K95" s="165" t="s">
        <v>1100</v>
      </c>
      <c r="L95" s="675">
        <v>18999.990000000002</v>
      </c>
      <c r="M95" s="600">
        <v>45688</v>
      </c>
    </row>
    <row r="96" spans="1:13" ht="29.25" customHeight="1" x14ac:dyDescent="0.2">
      <c r="A96" s="671" t="s">
        <v>1121</v>
      </c>
      <c r="B96" s="656" t="s">
        <v>1119</v>
      </c>
      <c r="C96" s="656" t="s">
        <v>1120</v>
      </c>
      <c r="D96" s="657">
        <v>19000.009999999998</v>
      </c>
      <c r="E96" s="646" t="s">
        <v>435</v>
      </c>
      <c r="F96" s="672">
        <v>45643</v>
      </c>
      <c r="G96" s="657">
        <v>19000.009999999998</v>
      </c>
      <c r="H96" s="648"/>
      <c r="I96" s="657">
        <v>19000.009999999998</v>
      </c>
      <c r="J96" s="649" t="s">
        <v>1014</v>
      </c>
      <c r="K96" s="165" t="s">
        <v>1100</v>
      </c>
      <c r="L96" s="657">
        <v>19000.009999999998</v>
      </c>
      <c r="M96" s="600">
        <v>45688</v>
      </c>
    </row>
    <row r="97" spans="1:13" ht="29.25" customHeight="1" x14ac:dyDescent="0.2">
      <c r="A97" s="654" t="s">
        <v>1122</v>
      </c>
      <c r="B97" s="656" t="s">
        <v>1119</v>
      </c>
      <c r="C97" s="656" t="s">
        <v>1099</v>
      </c>
      <c r="D97" s="657">
        <v>16768.330000000002</v>
      </c>
      <c r="E97" s="646" t="s">
        <v>435</v>
      </c>
      <c r="F97" s="672">
        <v>45630</v>
      </c>
      <c r="G97" s="657">
        <v>16768.330000000002</v>
      </c>
      <c r="H97" s="648"/>
      <c r="I97" s="657">
        <v>16768.330000000002</v>
      </c>
      <c r="J97" s="649" t="s">
        <v>1014</v>
      </c>
      <c r="K97" s="165" t="s">
        <v>1100</v>
      </c>
      <c r="L97" s="657">
        <v>16768.330000000002</v>
      </c>
      <c r="M97" s="600">
        <v>45688</v>
      </c>
    </row>
    <row r="98" spans="1:13" ht="29.25" customHeight="1" x14ac:dyDescent="0.2">
      <c r="A98" s="671" t="s">
        <v>1123</v>
      </c>
      <c r="B98" s="656" t="s">
        <v>1124</v>
      </c>
      <c r="C98" s="656" t="s">
        <v>1120</v>
      </c>
      <c r="D98" s="657">
        <v>14758.2</v>
      </c>
      <c r="E98" s="646" t="s">
        <v>435</v>
      </c>
      <c r="F98" s="672">
        <v>45643</v>
      </c>
      <c r="G98" s="657">
        <v>14758.2</v>
      </c>
      <c r="H98" s="648"/>
      <c r="I98" s="657">
        <v>14758.2</v>
      </c>
      <c r="J98" s="649" t="s">
        <v>1014</v>
      </c>
      <c r="K98" s="165" t="s">
        <v>1100</v>
      </c>
      <c r="L98" s="657">
        <v>14758.2</v>
      </c>
      <c r="M98" s="600">
        <v>45688</v>
      </c>
    </row>
    <row r="99" spans="1:13" ht="29.25" customHeight="1" x14ac:dyDescent="0.2">
      <c r="A99" s="671" t="s">
        <v>1125</v>
      </c>
      <c r="B99" s="664" t="s">
        <v>1111</v>
      </c>
      <c r="C99" s="664" t="s">
        <v>1126</v>
      </c>
      <c r="D99" s="657">
        <v>38655.269999999997</v>
      </c>
      <c r="E99" s="646" t="s">
        <v>435</v>
      </c>
      <c r="F99" s="672">
        <v>45637</v>
      </c>
      <c r="G99" s="657">
        <v>38655.269999999997</v>
      </c>
      <c r="H99" s="648"/>
      <c r="I99" s="657">
        <v>38655.269999999997</v>
      </c>
      <c r="J99" s="649" t="s">
        <v>1034</v>
      </c>
      <c r="K99" s="650" t="s">
        <v>1035</v>
      </c>
      <c r="L99" s="657">
        <v>38655.269999999997</v>
      </c>
      <c r="M99" s="600">
        <v>45688</v>
      </c>
    </row>
    <row r="100" spans="1:13" ht="29.25" customHeight="1" x14ac:dyDescent="0.2">
      <c r="A100" s="671" t="s">
        <v>1127</v>
      </c>
      <c r="B100" s="656" t="s">
        <v>1128</v>
      </c>
      <c r="C100" s="656" t="s">
        <v>1129</v>
      </c>
      <c r="D100" s="657">
        <v>1701000</v>
      </c>
      <c r="E100" s="646" t="s">
        <v>435</v>
      </c>
      <c r="F100" s="672">
        <v>45645</v>
      </c>
      <c r="G100" s="657">
        <v>1701000</v>
      </c>
      <c r="H100" s="648"/>
      <c r="I100" s="657">
        <v>1701000</v>
      </c>
      <c r="J100" s="649" t="s">
        <v>1130</v>
      </c>
      <c r="K100" s="650" t="s">
        <v>560</v>
      </c>
      <c r="L100" s="657">
        <v>1701000</v>
      </c>
      <c r="M100" s="600">
        <v>45688</v>
      </c>
    </row>
    <row r="101" spans="1:13" ht="29.25" customHeight="1" x14ac:dyDescent="0.2">
      <c r="A101" s="671" t="s">
        <v>1131</v>
      </c>
      <c r="B101" s="676" t="s">
        <v>1132</v>
      </c>
      <c r="C101" s="676" t="s">
        <v>1133</v>
      </c>
      <c r="D101" s="657">
        <v>30550</v>
      </c>
      <c r="E101" s="646" t="s">
        <v>435</v>
      </c>
      <c r="F101" s="672">
        <v>45645</v>
      </c>
      <c r="G101" s="657">
        <v>30550</v>
      </c>
      <c r="H101" s="648"/>
      <c r="I101" s="657">
        <v>30550</v>
      </c>
      <c r="J101" s="649" t="s">
        <v>1134</v>
      </c>
      <c r="K101" s="650" t="s">
        <v>1135</v>
      </c>
      <c r="L101" s="657">
        <v>30550</v>
      </c>
      <c r="M101" s="600">
        <v>45688</v>
      </c>
    </row>
    <row r="102" spans="1:13" ht="29.25" customHeight="1" x14ac:dyDescent="0.2">
      <c r="A102" s="671" t="s">
        <v>1136</v>
      </c>
      <c r="B102" s="676" t="s">
        <v>1132</v>
      </c>
      <c r="C102" s="656" t="s">
        <v>1137</v>
      </c>
      <c r="D102" s="657">
        <v>99951.19</v>
      </c>
      <c r="E102" s="646" t="s">
        <v>435</v>
      </c>
      <c r="F102" s="672">
        <v>45645</v>
      </c>
      <c r="G102" s="657">
        <v>99951.19</v>
      </c>
      <c r="H102" s="648"/>
      <c r="I102" s="657">
        <v>99951.19</v>
      </c>
      <c r="J102" s="649" t="s">
        <v>1134</v>
      </c>
      <c r="K102" s="650" t="s">
        <v>1135</v>
      </c>
      <c r="L102" s="657">
        <v>99951.19</v>
      </c>
      <c r="M102" s="600">
        <v>45688</v>
      </c>
    </row>
    <row r="103" spans="1:13" ht="29.25" customHeight="1" x14ac:dyDescent="0.2">
      <c r="A103" s="671" t="s">
        <v>1138</v>
      </c>
      <c r="B103" s="656" t="s">
        <v>1139</v>
      </c>
      <c r="C103" s="676" t="s">
        <v>968</v>
      </c>
      <c r="D103" s="657">
        <v>1755000</v>
      </c>
      <c r="E103" s="646" t="s">
        <v>435</v>
      </c>
      <c r="F103" s="672">
        <v>45646</v>
      </c>
      <c r="G103" s="657">
        <v>1755000</v>
      </c>
      <c r="H103" s="648"/>
      <c r="I103" s="657">
        <v>1755000</v>
      </c>
      <c r="J103" s="649" t="s">
        <v>967</v>
      </c>
      <c r="K103" s="650" t="s">
        <v>1140</v>
      </c>
      <c r="L103" s="657">
        <v>1755000</v>
      </c>
      <c r="M103" s="600">
        <v>45688</v>
      </c>
    </row>
    <row r="104" spans="1:13" ht="29.25" customHeight="1" x14ac:dyDescent="0.2">
      <c r="A104" s="671" t="s">
        <v>1138</v>
      </c>
      <c r="B104" s="656" t="s">
        <v>1139</v>
      </c>
      <c r="C104" s="676" t="s">
        <v>974</v>
      </c>
      <c r="D104" s="657">
        <v>2145000</v>
      </c>
      <c r="E104" s="646" t="s">
        <v>435</v>
      </c>
      <c r="F104" s="672">
        <v>45646</v>
      </c>
      <c r="G104" s="657">
        <v>2145000</v>
      </c>
      <c r="H104" s="648"/>
      <c r="I104" s="657">
        <v>2145000</v>
      </c>
      <c r="J104" s="649" t="s">
        <v>971</v>
      </c>
      <c r="K104" s="650" t="s">
        <v>1141</v>
      </c>
      <c r="L104" s="657">
        <v>2145000</v>
      </c>
      <c r="M104" s="600">
        <v>45688</v>
      </c>
    </row>
    <row r="105" spans="1:13" ht="29.25" customHeight="1" x14ac:dyDescent="0.2">
      <c r="A105" s="671" t="s">
        <v>1142</v>
      </c>
      <c r="B105" s="656" t="s">
        <v>1139</v>
      </c>
      <c r="C105" s="676" t="s">
        <v>968</v>
      </c>
      <c r="D105" s="657">
        <v>2595057.6</v>
      </c>
      <c r="E105" s="646" t="s">
        <v>435</v>
      </c>
      <c r="F105" s="672">
        <v>45646</v>
      </c>
      <c r="G105" s="657">
        <v>2595057.6</v>
      </c>
      <c r="H105" s="648"/>
      <c r="I105" s="657">
        <v>2595057.6</v>
      </c>
      <c r="J105" s="649" t="s">
        <v>967</v>
      </c>
      <c r="K105" s="650" t="s">
        <v>1140</v>
      </c>
      <c r="L105" s="657">
        <v>2595057.6</v>
      </c>
      <c r="M105" s="600">
        <v>45688</v>
      </c>
    </row>
    <row r="106" spans="1:13" ht="29.25" customHeight="1" x14ac:dyDescent="0.2">
      <c r="A106" s="671" t="s">
        <v>1142</v>
      </c>
      <c r="B106" s="656" t="s">
        <v>1139</v>
      </c>
      <c r="C106" s="676" t="s">
        <v>974</v>
      </c>
      <c r="D106" s="657">
        <v>3171736.7</v>
      </c>
      <c r="E106" s="646" t="s">
        <v>435</v>
      </c>
      <c r="F106" s="672">
        <v>45646</v>
      </c>
      <c r="G106" s="657">
        <v>3171736.7</v>
      </c>
      <c r="H106" s="648"/>
      <c r="I106" s="657">
        <v>3171736.7</v>
      </c>
      <c r="J106" s="649" t="s">
        <v>971</v>
      </c>
      <c r="K106" s="650" t="s">
        <v>1141</v>
      </c>
      <c r="L106" s="657">
        <v>3171736.7</v>
      </c>
      <c r="M106" s="600">
        <v>45688</v>
      </c>
    </row>
    <row r="107" spans="1:13" ht="29.25" customHeight="1" x14ac:dyDescent="0.2">
      <c r="A107" s="671" t="s">
        <v>1143</v>
      </c>
      <c r="B107" s="656" t="s">
        <v>1144</v>
      </c>
      <c r="C107" s="656" t="s">
        <v>1099</v>
      </c>
      <c r="D107" s="657">
        <v>10310.540000000001</v>
      </c>
      <c r="E107" s="646" t="s">
        <v>435</v>
      </c>
      <c r="F107" s="672">
        <v>45644</v>
      </c>
      <c r="G107" s="657">
        <v>10310.540000000001</v>
      </c>
      <c r="H107" s="648"/>
      <c r="I107" s="657">
        <v>10310.540000000001</v>
      </c>
      <c r="J107" s="649" t="s">
        <v>1014</v>
      </c>
      <c r="K107" s="165" t="s">
        <v>1100</v>
      </c>
      <c r="L107" s="657">
        <v>10310.540000000001</v>
      </c>
      <c r="M107" s="600">
        <v>45688</v>
      </c>
    </row>
    <row r="108" spans="1:13" ht="29.25" customHeight="1" x14ac:dyDescent="0.2">
      <c r="A108" s="671" t="s">
        <v>1145</v>
      </c>
      <c r="B108" s="676" t="s">
        <v>1146</v>
      </c>
      <c r="C108" s="677" t="s">
        <v>1147</v>
      </c>
      <c r="D108" s="678">
        <v>30772.02</v>
      </c>
      <c r="E108" s="646" t="s">
        <v>435</v>
      </c>
      <c r="F108" s="672">
        <v>45646</v>
      </c>
      <c r="G108" s="678">
        <v>30772.02</v>
      </c>
      <c r="H108" s="648"/>
      <c r="I108" s="678">
        <v>30772.02</v>
      </c>
      <c r="J108" s="649" t="s">
        <v>1148</v>
      </c>
      <c r="K108" s="650" t="s">
        <v>1149</v>
      </c>
      <c r="L108" s="678">
        <v>30772.02</v>
      </c>
      <c r="M108" s="600">
        <v>45688</v>
      </c>
    </row>
    <row r="109" spans="1:13" ht="29.25" customHeight="1" x14ac:dyDescent="0.2">
      <c r="A109" s="671" t="s">
        <v>1150</v>
      </c>
      <c r="B109" s="656" t="s">
        <v>1119</v>
      </c>
      <c r="C109" s="656" t="s">
        <v>1151</v>
      </c>
      <c r="D109" s="657">
        <v>200305</v>
      </c>
      <c r="E109" s="646" t="s">
        <v>435</v>
      </c>
      <c r="F109" s="672">
        <v>45646</v>
      </c>
      <c r="G109" s="657">
        <v>200305</v>
      </c>
      <c r="H109" s="648"/>
      <c r="I109" s="657">
        <v>200305</v>
      </c>
      <c r="J109" s="649" t="s">
        <v>1152</v>
      </c>
      <c r="K109" s="650" t="s">
        <v>159</v>
      </c>
      <c r="L109" s="657">
        <v>200305</v>
      </c>
      <c r="M109" s="600">
        <v>45688</v>
      </c>
    </row>
    <row r="110" spans="1:13" ht="29.25" customHeight="1" x14ac:dyDescent="0.2">
      <c r="A110" s="671" t="s">
        <v>1153</v>
      </c>
      <c r="B110" s="656" t="s">
        <v>1119</v>
      </c>
      <c r="C110" s="656" t="s">
        <v>1154</v>
      </c>
      <c r="D110" s="657">
        <v>4006100</v>
      </c>
      <c r="E110" s="646" t="s">
        <v>435</v>
      </c>
      <c r="F110" s="672">
        <v>45646</v>
      </c>
      <c r="G110" s="657">
        <v>4006100</v>
      </c>
      <c r="H110" s="648"/>
      <c r="I110" s="657">
        <v>4006100</v>
      </c>
      <c r="J110" s="649" t="s">
        <v>1152</v>
      </c>
      <c r="K110" s="650" t="s">
        <v>159</v>
      </c>
      <c r="L110" s="657">
        <v>4006100</v>
      </c>
      <c r="M110" s="600">
        <v>45688</v>
      </c>
    </row>
    <row r="111" spans="1:13" ht="29.25" customHeight="1" x14ac:dyDescent="0.2">
      <c r="A111" s="671" t="s">
        <v>1155</v>
      </c>
      <c r="B111" s="656" t="s">
        <v>1119</v>
      </c>
      <c r="C111" s="656" t="s">
        <v>1156</v>
      </c>
      <c r="D111" s="657">
        <v>32351160</v>
      </c>
      <c r="E111" s="646" t="s">
        <v>435</v>
      </c>
      <c r="F111" s="672">
        <v>45647</v>
      </c>
      <c r="G111" s="657">
        <v>32351160</v>
      </c>
      <c r="H111" s="648"/>
      <c r="I111" s="657">
        <v>32351160</v>
      </c>
      <c r="J111" s="649" t="s">
        <v>1157</v>
      </c>
      <c r="K111" s="650" t="s">
        <v>324</v>
      </c>
      <c r="L111" s="657">
        <v>32351160</v>
      </c>
      <c r="M111" s="600">
        <v>45688</v>
      </c>
    </row>
    <row r="112" spans="1:13" ht="29.25" customHeight="1" x14ac:dyDescent="0.2">
      <c r="A112" s="671" t="s">
        <v>1158</v>
      </c>
      <c r="B112" s="676" t="s">
        <v>1159</v>
      </c>
      <c r="C112" s="679" t="s">
        <v>1160</v>
      </c>
      <c r="D112" s="657">
        <v>106200</v>
      </c>
      <c r="E112" s="646" t="s">
        <v>435</v>
      </c>
      <c r="F112" s="672">
        <v>45646</v>
      </c>
      <c r="G112" s="657">
        <v>106200</v>
      </c>
      <c r="H112" s="648"/>
      <c r="I112" s="657">
        <v>106200</v>
      </c>
      <c r="J112" s="649" t="s">
        <v>1161</v>
      </c>
      <c r="K112" s="650" t="s">
        <v>1162</v>
      </c>
      <c r="L112" s="657">
        <v>106200</v>
      </c>
      <c r="M112" s="600">
        <v>45688</v>
      </c>
    </row>
    <row r="113" spans="1:13" ht="29.25" customHeight="1" x14ac:dyDescent="0.2">
      <c r="A113" s="671" t="s">
        <v>1163</v>
      </c>
      <c r="B113" s="680" t="s">
        <v>1164</v>
      </c>
      <c r="C113" s="676" t="s">
        <v>1165</v>
      </c>
      <c r="D113" s="657">
        <v>144600</v>
      </c>
      <c r="E113" s="646" t="s">
        <v>435</v>
      </c>
      <c r="F113" s="672">
        <v>45638</v>
      </c>
      <c r="G113" s="657">
        <v>144600</v>
      </c>
      <c r="H113" s="648"/>
      <c r="I113" s="657">
        <v>144600</v>
      </c>
      <c r="J113" s="649" t="s">
        <v>1166</v>
      </c>
      <c r="K113" s="650" t="s">
        <v>1167</v>
      </c>
      <c r="L113" s="657">
        <v>144600</v>
      </c>
      <c r="M113" s="600">
        <v>45688</v>
      </c>
    </row>
    <row r="114" spans="1:13" ht="29.25" customHeight="1" x14ac:dyDescent="0.2">
      <c r="A114" s="671" t="s">
        <v>1168</v>
      </c>
      <c r="B114" s="656" t="s">
        <v>1116</v>
      </c>
      <c r="C114" s="656" t="s">
        <v>1117</v>
      </c>
      <c r="D114" s="657">
        <v>1260</v>
      </c>
      <c r="E114" s="646" t="s">
        <v>435</v>
      </c>
      <c r="F114" s="672">
        <v>45649</v>
      </c>
      <c r="G114" s="657">
        <v>1260</v>
      </c>
      <c r="H114" s="648"/>
      <c r="I114" s="657">
        <v>1260</v>
      </c>
      <c r="J114" s="649" t="s">
        <v>1034</v>
      </c>
      <c r="K114" s="650" t="s">
        <v>1035</v>
      </c>
      <c r="L114" s="657">
        <v>1260</v>
      </c>
      <c r="M114" s="600">
        <v>45688</v>
      </c>
    </row>
    <row r="115" spans="1:13" ht="29.25" customHeight="1" x14ac:dyDescent="0.2">
      <c r="A115" s="671" t="s">
        <v>1169</v>
      </c>
      <c r="B115" s="664" t="s">
        <v>1170</v>
      </c>
      <c r="C115" s="664" t="s">
        <v>1171</v>
      </c>
      <c r="D115" s="657">
        <v>253476.86</v>
      </c>
      <c r="E115" s="646" t="s">
        <v>435</v>
      </c>
      <c r="F115" s="672">
        <v>45653</v>
      </c>
      <c r="G115" s="657">
        <v>253476.86</v>
      </c>
      <c r="H115" s="648"/>
      <c r="I115" s="657">
        <v>253476.86</v>
      </c>
      <c r="J115" s="649" t="s">
        <v>1172</v>
      </c>
      <c r="K115" s="650" t="s">
        <v>1173</v>
      </c>
      <c r="L115" s="657">
        <v>253476.86</v>
      </c>
      <c r="M115" s="600">
        <v>45688</v>
      </c>
    </row>
    <row r="116" spans="1:13" ht="29.25" customHeight="1" x14ac:dyDescent="0.2">
      <c r="A116" s="671" t="s">
        <v>1174</v>
      </c>
      <c r="B116" s="664" t="s">
        <v>1170</v>
      </c>
      <c r="C116" s="664" t="s">
        <v>1063</v>
      </c>
      <c r="D116" s="657">
        <v>8109.14</v>
      </c>
      <c r="E116" s="646" t="s">
        <v>435</v>
      </c>
      <c r="F116" s="672">
        <v>45653</v>
      </c>
      <c r="G116" s="657">
        <v>8109.14</v>
      </c>
      <c r="H116" s="648"/>
      <c r="I116" s="657">
        <v>8109.14</v>
      </c>
      <c r="J116" s="649" t="s">
        <v>1064</v>
      </c>
      <c r="K116" s="650" t="s">
        <v>1175</v>
      </c>
      <c r="L116" s="657">
        <v>8109.14</v>
      </c>
      <c r="M116" s="600">
        <v>45688</v>
      </c>
    </row>
    <row r="117" spans="1:13" ht="29.25" customHeight="1" x14ac:dyDescent="0.2">
      <c r="A117" s="671" t="s">
        <v>1176</v>
      </c>
      <c r="B117" s="664" t="s">
        <v>1170</v>
      </c>
      <c r="C117" s="681" t="s">
        <v>1177</v>
      </c>
      <c r="D117" s="657">
        <v>-26.23</v>
      </c>
      <c r="E117" s="646" t="s">
        <v>435</v>
      </c>
      <c r="F117" s="672">
        <v>45653</v>
      </c>
      <c r="G117" s="657">
        <v>-26.23</v>
      </c>
      <c r="H117" s="648"/>
      <c r="I117" s="657">
        <v>-26.23</v>
      </c>
      <c r="J117" s="649" t="s">
        <v>1178</v>
      </c>
      <c r="K117" s="649" t="s">
        <v>1081</v>
      </c>
      <c r="L117" s="657">
        <v>-26.23</v>
      </c>
      <c r="M117" s="600">
        <v>45688</v>
      </c>
    </row>
    <row r="118" spans="1:13" ht="29.25" customHeight="1" x14ac:dyDescent="0.2">
      <c r="A118" s="671" t="s">
        <v>1179</v>
      </c>
      <c r="B118" s="676" t="s">
        <v>1180</v>
      </c>
      <c r="C118" s="677" t="s">
        <v>1181</v>
      </c>
      <c r="D118" s="657">
        <v>14999.99</v>
      </c>
      <c r="E118" s="646" t="s">
        <v>435</v>
      </c>
      <c r="F118" s="672">
        <v>45652</v>
      </c>
      <c r="G118" s="657">
        <v>14999.99</v>
      </c>
      <c r="H118" s="648"/>
      <c r="I118" s="657">
        <v>14999.99</v>
      </c>
      <c r="J118" s="649" t="s">
        <v>1007</v>
      </c>
      <c r="K118" s="650" t="s">
        <v>1008</v>
      </c>
      <c r="L118" s="657">
        <v>14999.99</v>
      </c>
      <c r="M118" s="600">
        <v>45688</v>
      </c>
    </row>
    <row r="119" spans="1:13" ht="29.25" customHeight="1" x14ac:dyDescent="0.2">
      <c r="A119" s="671" t="s">
        <v>1182</v>
      </c>
      <c r="B119" s="680" t="s">
        <v>1183</v>
      </c>
      <c r="C119" s="677" t="s">
        <v>1147</v>
      </c>
      <c r="D119" s="657">
        <v>153154.56</v>
      </c>
      <c r="E119" s="646" t="s">
        <v>435</v>
      </c>
      <c r="F119" s="672">
        <v>45652</v>
      </c>
      <c r="G119" s="657">
        <v>153154.56</v>
      </c>
      <c r="H119" s="648"/>
      <c r="I119" s="657">
        <v>153154.56</v>
      </c>
      <c r="J119" s="649" t="s">
        <v>1148</v>
      </c>
      <c r="K119" s="650" t="s">
        <v>1149</v>
      </c>
      <c r="L119" s="657">
        <v>153154.56</v>
      </c>
      <c r="M119" s="600">
        <v>45688</v>
      </c>
    </row>
    <row r="120" spans="1:13" ht="29.25" customHeight="1" x14ac:dyDescent="0.2">
      <c r="A120" s="671" t="s">
        <v>1184</v>
      </c>
      <c r="B120" s="664" t="s">
        <v>1170</v>
      </c>
      <c r="C120" s="664" t="s">
        <v>1063</v>
      </c>
      <c r="D120" s="657">
        <v>3719.17</v>
      </c>
      <c r="E120" s="646" t="s">
        <v>435</v>
      </c>
      <c r="F120" s="672">
        <v>45653</v>
      </c>
      <c r="G120" s="657">
        <v>3719.17</v>
      </c>
      <c r="H120" s="648"/>
      <c r="I120" s="657">
        <v>3719.17</v>
      </c>
      <c r="J120" s="649" t="s">
        <v>1064</v>
      </c>
      <c r="K120" s="650" t="s">
        <v>87</v>
      </c>
      <c r="L120" s="657">
        <v>3719.17</v>
      </c>
      <c r="M120" s="600">
        <v>45688</v>
      </c>
    </row>
    <row r="121" spans="1:13" ht="29.25" customHeight="1" x14ac:dyDescent="0.2">
      <c r="A121" s="671" t="s">
        <v>1185</v>
      </c>
      <c r="B121" s="664" t="s">
        <v>1170</v>
      </c>
      <c r="C121" s="664" t="s">
        <v>1063</v>
      </c>
      <c r="D121" s="657">
        <v>2208.1999999999998</v>
      </c>
      <c r="E121" s="646" t="s">
        <v>435</v>
      </c>
      <c r="F121" s="672">
        <v>45653</v>
      </c>
      <c r="G121" s="657">
        <v>2208.1999999999998</v>
      </c>
      <c r="H121" s="648"/>
      <c r="I121" s="657">
        <v>2208.1999999999998</v>
      </c>
      <c r="J121" s="649" t="s">
        <v>1064</v>
      </c>
      <c r="K121" s="650" t="s">
        <v>87</v>
      </c>
      <c r="L121" s="657">
        <v>2208.1999999999998</v>
      </c>
      <c r="M121" s="600">
        <v>45688</v>
      </c>
    </row>
    <row r="122" spans="1:13" ht="29.25" customHeight="1" x14ac:dyDescent="0.2">
      <c r="A122" s="671" t="s">
        <v>1186</v>
      </c>
      <c r="B122" s="656" t="s">
        <v>1187</v>
      </c>
      <c r="C122" s="680" t="s">
        <v>1188</v>
      </c>
      <c r="D122" s="657">
        <v>1685.04</v>
      </c>
      <c r="E122" s="646" t="s">
        <v>435</v>
      </c>
      <c r="F122" s="672">
        <v>45653</v>
      </c>
      <c r="G122" s="657">
        <v>1685.04</v>
      </c>
      <c r="H122" s="648"/>
      <c r="I122" s="657">
        <v>1685.04</v>
      </c>
      <c r="J122" s="649" t="s">
        <v>1134</v>
      </c>
      <c r="K122" s="650" t="s">
        <v>1135</v>
      </c>
      <c r="L122" s="657">
        <v>1685.04</v>
      </c>
      <c r="M122" s="600">
        <v>45688</v>
      </c>
    </row>
    <row r="123" spans="1:13" ht="29.25" customHeight="1" x14ac:dyDescent="0.2">
      <c r="A123" s="671" t="s">
        <v>1189</v>
      </c>
      <c r="B123" s="664" t="s">
        <v>1190</v>
      </c>
      <c r="C123" s="664" t="s">
        <v>1191</v>
      </c>
      <c r="D123" s="657">
        <v>461</v>
      </c>
      <c r="E123" s="646" t="s">
        <v>435</v>
      </c>
      <c r="F123" s="672">
        <v>45645</v>
      </c>
      <c r="G123" s="657">
        <v>461</v>
      </c>
      <c r="H123" s="648"/>
      <c r="I123" s="657">
        <v>461</v>
      </c>
      <c r="J123" s="649" t="s">
        <v>1192</v>
      </c>
      <c r="K123" s="650" t="s">
        <v>1193</v>
      </c>
      <c r="L123" s="657">
        <v>461</v>
      </c>
      <c r="M123" s="600">
        <v>45688</v>
      </c>
    </row>
    <row r="124" spans="1:13" ht="29.25" customHeight="1" x14ac:dyDescent="0.2">
      <c r="A124" s="671" t="s">
        <v>1194</v>
      </c>
      <c r="B124" s="656" t="s">
        <v>1195</v>
      </c>
      <c r="C124" s="676" t="s">
        <v>1196</v>
      </c>
      <c r="D124" s="657">
        <v>179568.96</v>
      </c>
      <c r="E124" s="646" t="s">
        <v>435</v>
      </c>
      <c r="F124" s="672">
        <v>45653</v>
      </c>
      <c r="G124" s="657">
        <v>179568.96</v>
      </c>
      <c r="H124" s="648"/>
      <c r="I124" s="657">
        <v>179568.96</v>
      </c>
      <c r="J124" s="649" t="s">
        <v>1197</v>
      </c>
      <c r="K124" s="650" t="s">
        <v>1198</v>
      </c>
      <c r="L124" s="657">
        <v>179568.96</v>
      </c>
      <c r="M124" s="600">
        <v>45688</v>
      </c>
    </row>
    <row r="125" spans="1:13" ht="29.25" customHeight="1" x14ac:dyDescent="0.2">
      <c r="A125" s="671" t="s">
        <v>1199</v>
      </c>
      <c r="B125" s="656" t="s">
        <v>1200</v>
      </c>
      <c r="C125" s="680" t="s">
        <v>1201</v>
      </c>
      <c r="D125" s="657">
        <v>22617.9</v>
      </c>
      <c r="E125" s="646" t="s">
        <v>435</v>
      </c>
      <c r="F125" s="672">
        <v>45653</v>
      </c>
      <c r="G125" s="657">
        <v>22617.9</v>
      </c>
      <c r="H125" s="648"/>
      <c r="I125" s="657">
        <v>22617.9</v>
      </c>
      <c r="J125" s="649" t="s">
        <v>1202</v>
      </c>
      <c r="K125" s="650" t="s">
        <v>150</v>
      </c>
      <c r="L125" s="657">
        <v>22617.9</v>
      </c>
      <c r="M125" s="600">
        <v>45688</v>
      </c>
    </row>
    <row r="126" spans="1:13" ht="29.25" customHeight="1" x14ac:dyDescent="0.2">
      <c r="A126" s="671" t="s">
        <v>1203</v>
      </c>
      <c r="B126" s="656" t="s">
        <v>1200</v>
      </c>
      <c r="C126" s="680" t="s">
        <v>1201</v>
      </c>
      <c r="D126" s="657">
        <v>362603.03</v>
      </c>
      <c r="E126" s="646" t="s">
        <v>435</v>
      </c>
      <c r="F126" s="672">
        <v>45653</v>
      </c>
      <c r="G126" s="657">
        <v>362603.03</v>
      </c>
      <c r="H126" s="648"/>
      <c r="I126" s="657">
        <v>362603.03</v>
      </c>
      <c r="J126" s="649" t="s">
        <v>1202</v>
      </c>
      <c r="K126" s="650" t="s">
        <v>150</v>
      </c>
      <c r="L126" s="657">
        <v>362603.03</v>
      </c>
      <c r="M126" s="600">
        <v>45688</v>
      </c>
    </row>
    <row r="127" spans="1:13" ht="29.25" customHeight="1" x14ac:dyDescent="0.2">
      <c r="A127" s="671" t="s">
        <v>1204</v>
      </c>
      <c r="B127" s="656" t="s">
        <v>1116</v>
      </c>
      <c r="C127" s="656" t="s">
        <v>1117</v>
      </c>
      <c r="D127" s="657">
        <v>600</v>
      </c>
      <c r="E127" s="646" t="s">
        <v>435</v>
      </c>
      <c r="F127" s="672">
        <v>45656</v>
      </c>
      <c r="G127" s="657">
        <v>600</v>
      </c>
      <c r="H127" s="648"/>
      <c r="I127" s="657">
        <v>600</v>
      </c>
      <c r="J127" s="649" t="s">
        <v>1034</v>
      </c>
      <c r="K127" s="650" t="s">
        <v>1035</v>
      </c>
      <c r="L127" s="657">
        <v>600</v>
      </c>
      <c r="M127" s="600">
        <v>45688</v>
      </c>
    </row>
    <row r="128" spans="1:13" ht="29.25" customHeight="1" x14ac:dyDescent="0.2">
      <c r="A128" s="671" t="s">
        <v>1205</v>
      </c>
      <c r="B128" s="656" t="s">
        <v>1119</v>
      </c>
      <c r="C128" s="656" t="s">
        <v>1099</v>
      </c>
      <c r="D128" s="657">
        <v>49847.77</v>
      </c>
      <c r="E128" s="646" t="s">
        <v>435</v>
      </c>
      <c r="F128" s="672">
        <v>45643</v>
      </c>
      <c r="G128" s="657">
        <v>49847.77</v>
      </c>
      <c r="H128" s="648"/>
      <c r="I128" s="657">
        <v>49847.77</v>
      </c>
      <c r="J128" s="649" t="s">
        <v>1014</v>
      </c>
      <c r="K128" s="165" t="s">
        <v>1100</v>
      </c>
      <c r="L128" s="657">
        <v>49847.77</v>
      </c>
      <c r="M128" s="600">
        <v>45688</v>
      </c>
    </row>
    <row r="129" spans="1:13" ht="29.25" customHeight="1" x14ac:dyDescent="0.2">
      <c r="A129" s="671" t="s">
        <v>1206</v>
      </c>
      <c r="B129" s="656" t="s">
        <v>1088</v>
      </c>
      <c r="C129" s="656" t="s">
        <v>1063</v>
      </c>
      <c r="D129" s="657">
        <v>141691.01</v>
      </c>
      <c r="E129" s="646" t="s">
        <v>435</v>
      </c>
      <c r="F129" s="672">
        <v>45651</v>
      </c>
      <c r="G129" s="657">
        <v>141691.01</v>
      </c>
      <c r="H129" s="648"/>
      <c r="I129" s="657">
        <v>141691.01</v>
      </c>
      <c r="J129" s="649" t="s">
        <v>1178</v>
      </c>
      <c r="K129" s="650" t="s">
        <v>1081</v>
      </c>
      <c r="L129" s="657">
        <v>141691.01</v>
      </c>
      <c r="M129" s="600">
        <v>45688</v>
      </c>
    </row>
    <row r="130" spans="1:13" ht="29.25" customHeight="1" x14ac:dyDescent="0.2">
      <c r="A130" s="671" t="s">
        <v>1207</v>
      </c>
      <c r="B130" s="656" t="s">
        <v>1088</v>
      </c>
      <c r="C130" s="656" t="s">
        <v>1063</v>
      </c>
      <c r="D130" s="657">
        <v>135300.6</v>
      </c>
      <c r="E130" s="646" t="s">
        <v>435</v>
      </c>
      <c r="F130" s="682">
        <v>45590</v>
      </c>
      <c r="G130" s="657">
        <v>135300.6</v>
      </c>
      <c r="H130" s="648"/>
      <c r="I130" s="657">
        <v>135300.6</v>
      </c>
      <c r="J130" s="649" t="s">
        <v>1178</v>
      </c>
      <c r="K130" s="650" t="s">
        <v>1081</v>
      </c>
      <c r="L130" s="657">
        <v>135300.6</v>
      </c>
      <c r="M130" s="600">
        <v>45688</v>
      </c>
    </row>
    <row r="131" spans="1:13" ht="29.25" customHeight="1" x14ac:dyDescent="0.2">
      <c r="A131" s="671" t="s">
        <v>1208</v>
      </c>
      <c r="B131" s="656" t="s">
        <v>1088</v>
      </c>
      <c r="C131" s="656" t="s">
        <v>1063</v>
      </c>
      <c r="D131" s="657">
        <v>134546.59</v>
      </c>
      <c r="E131" s="646" t="s">
        <v>435</v>
      </c>
      <c r="F131" s="682">
        <v>45621</v>
      </c>
      <c r="G131" s="657">
        <v>134546.59</v>
      </c>
      <c r="H131" s="648"/>
      <c r="I131" s="657">
        <v>134546.59</v>
      </c>
      <c r="J131" s="649" t="s">
        <v>1178</v>
      </c>
      <c r="K131" s="650" t="s">
        <v>1081</v>
      </c>
      <c r="L131" s="657">
        <v>134546.59</v>
      </c>
      <c r="M131" s="600">
        <v>45688</v>
      </c>
    </row>
    <row r="132" spans="1:13" ht="29.25" customHeight="1" x14ac:dyDescent="0.2">
      <c r="A132" s="671" t="s">
        <v>1209</v>
      </c>
      <c r="B132" s="656" t="s">
        <v>1210</v>
      </c>
      <c r="C132" s="656" t="s">
        <v>1211</v>
      </c>
      <c r="D132" s="657">
        <v>207384.32000000001</v>
      </c>
      <c r="E132" s="646" t="s">
        <v>435</v>
      </c>
      <c r="F132" s="672">
        <v>45657</v>
      </c>
      <c r="G132" s="657">
        <v>207384.32000000001</v>
      </c>
      <c r="H132" s="648"/>
      <c r="I132" s="657">
        <v>207384.32000000001</v>
      </c>
      <c r="J132" s="649" t="s">
        <v>1192</v>
      </c>
      <c r="K132" s="650" t="s">
        <v>1193</v>
      </c>
      <c r="L132" s="657">
        <v>207384.32000000001</v>
      </c>
      <c r="M132" s="600">
        <v>45688</v>
      </c>
    </row>
    <row r="133" spans="1:13" ht="29.25" customHeight="1" x14ac:dyDescent="0.2">
      <c r="A133" s="671" t="s">
        <v>1176</v>
      </c>
      <c r="B133" s="664" t="s">
        <v>1170</v>
      </c>
      <c r="C133" s="656" t="s">
        <v>1063</v>
      </c>
      <c r="D133" s="657">
        <v>201101.66</v>
      </c>
      <c r="E133" s="646" t="s">
        <v>435</v>
      </c>
      <c r="F133" s="672">
        <v>45654</v>
      </c>
      <c r="G133" s="657">
        <v>201101.66</v>
      </c>
      <c r="H133" s="648"/>
      <c r="I133" s="657">
        <v>201101.66</v>
      </c>
      <c r="J133" s="649" t="s">
        <v>1178</v>
      </c>
      <c r="K133" s="649" t="s">
        <v>1178</v>
      </c>
      <c r="L133" s="657">
        <v>201101.66</v>
      </c>
      <c r="M133" s="600">
        <v>45688</v>
      </c>
    </row>
    <row r="134" spans="1:13" ht="29.25" customHeight="1" x14ac:dyDescent="0.2">
      <c r="A134" s="669"/>
      <c r="B134" s="625"/>
      <c r="C134" s="651" t="s">
        <v>1212</v>
      </c>
      <c r="D134" s="652">
        <f>SUM(D84:D133)</f>
        <v>53093369.910000019</v>
      </c>
      <c r="E134" s="646"/>
      <c r="F134" s="647"/>
      <c r="G134" s="652">
        <f>SUM(G84:G133)</f>
        <v>53093369.910000019</v>
      </c>
      <c r="H134" s="648"/>
      <c r="I134" s="652">
        <f>SUM(I84:I133)</f>
        <v>53093369.910000019</v>
      </c>
      <c r="J134" s="649"/>
      <c r="K134" s="650" t="s">
        <v>1081</v>
      </c>
      <c r="L134" s="652">
        <f>SUM(L84:L133)</f>
        <v>53093369.910000019</v>
      </c>
      <c r="M134" s="653"/>
    </row>
    <row r="135" spans="1:13" ht="40.5" customHeight="1" x14ac:dyDescent="0.2">
      <c r="A135" s="669"/>
      <c r="B135" s="625"/>
      <c r="C135" s="683" t="s">
        <v>1213</v>
      </c>
      <c r="D135" s="684">
        <f>+D17+D51+D54+D57+D60+D63+D67+D82+D134</f>
        <v>60695791.820000023</v>
      </c>
      <c r="E135" s="685"/>
      <c r="F135" s="686"/>
      <c r="G135" s="684">
        <f>+G17+G51+G54+G57+G60+G63+G67+G82+G134</f>
        <v>60695791.820000023</v>
      </c>
      <c r="H135" s="685"/>
      <c r="I135" s="687">
        <f>+I17+I51+I54+I57+I60+I63+I67+I82+I134</f>
        <v>60695791.820000023</v>
      </c>
      <c r="J135" s="684"/>
      <c r="K135" s="688"/>
      <c r="L135" s="687">
        <f>+L17+L51+L54+L57+L60+L63+L67+L82+L134</f>
        <v>60695791.820000023</v>
      </c>
      <c r="M135" s="653"/>
    </row>
    <row r="136" spans="1:13" ht="29.25" customHeight="1" x14ac:dyDescent="0.2">
      <c r="A136" s="669"/>
      <c r="B136" s="625"/>
      <c r="C136" s="670"/>
      <c r="D136" s="635"/>
      <c r="E136" s="597"/>
      <c r="F136" s="642"/>
      <c r="G136" s="635"/>
      <c r="H136" s="624"/>
      <c r="I136" s="635"/>
      <c r="J136" s="609"/>
      <c r="K136" s="165"/>
      <c r="L136" s="635"/>
      <c r="M136" s="639"/>
    </row>
    <row r="137" spans="1:13" ht="29.25" customHeight="1" x14ac:dyDescent="0.2">
      <c r="A137" s="689"/>
      <c r="B137" s="690"/>
      <c r="C137" s="691"/>
      <c r="D137" s="692"/>
      <c r="E137" s="660"/>
      <c r="F137" s="693"/>
      <c r="G137" s="692"/>
      <c r="H137" s="694"/>
      <c r="I137" s="692"/>
      <c r="J137" s="695"/>
      <c r="K137" s="167"/>
      <c r="L137" s="692"/>
      <c r="M137" s="696"/>
    </row>
    <row r="138" spans="1:13" ht="29.25" customHeight="1" x14ac:dyDescent="0.2">
      <c r="A138" s="689"/>
      <c r="B138" s="690"/>
      <c r="C138" s="691"/>
      <c r="D138" s="692"/>
      <c r="E138" s="660"/>
      <c r="F138" s="693"/>
      <c r="G138" s="692"/>
      <c r="H138" s="694"/>
      <c r="I138" s="692"/>
      <c r="J138" s="695"/>
      <c r="K138" s="167"/>
      <c r="L138" s="692"/>
      <c r="M138" s="696"/>
    </row>
    <row r="139" spans="1:13" ht="29.25" customHeight="1" x14ac:dyDescent="0.2">
      <c r="A139" s="689"/>
      <c r="B139" s="690"/>
      <c r="C139" s="691"/>
      <c r="D139" s="692"/>
      <c r="E139" s="660"/>
      <c r="F139" s="693"/>
      <c r="G139" s="692"/>
      <c r="H139" s="694"/>
      <c r="I139" s="692"/>
      <c r="J139" s="695"/>
      <c r="K139" s="167"/>
      <c r="L139" s="692"/>
      <c r="M139" s="696"/>
    </row>
    <row r="140" spans="1:13" ht="29.25" customHeight="1" x14ac:dyDescent="0.2">
      <c r="A140" s="689"/>
      <c r="B140" s="697" t="s">
        <v>1214</v>
      </c>
      <c r="C140" s="691"/>
      <c r="D140" s="774" t="s">
        <v>1215</v>
      </c>
      <c r="E140" s="774"/>
      <c r="F140" s="693"/>
      <c r="G140" s="692"/>
      <c r="H140" s="774" t="s">
        <v>1216</v>
      </c>
      <c r="I140" s="774"/>
      <c r="J140" s="695"/>
      <c r="K140" s="167"/>
      <c r="L140" s="774" t="s">
        <v>1217</v>
      </c>
      <c r="M140" s="774"/>
    </row>
    <row r="141" spans="1:13" ht="29.25" customHeight="1" x14ac:dyDescent="0.2">
      <c r="A141" s="24"/>
      <c r="B141" s="698" t="s">
        <v>1218</v>
      </c>
      <c r="C141" s="660"/>
      <c r="D141" s="775" t="s">
        <v>1218</v>
      </c>
      <c r="E141" s="775"/>
      <c r="F141" s="699"/>
      <c r="G141" s="24"/>
      <c r="H141" s="771" t="s">
        <v>1219</v>
      </c>
      <c r="I141" s="771"/>
      <c r="J141" s="660"/>
      <c r="K141" s="660"/>
      <c r="L141" s="771" t="s">
        <v>1220</v>
      </c>
      <c r="M141" s="771"/>
    </row>
    <row r="142" spans="1:13" ht="29.25" customHeight="1" x14ac:dyDescent="0.2">
      <c r="A142" s="24"/>
      <c r="B142" s="698" t="s">
        <v>1221</v>
      </c>
      <c r="C142" s="660"/>
      <c r="D142" s="771" t="s">
        <v>1222</v>
      </c>
      <c r="E142" s="771"/>
      <c r="F142" s="699"/>
      <c r="G142" s="700"/>
      <c r="H142" s="771" t="s">
        <v>1222</v>
      </c>
      <c r="I142" s="771"/>
      <c r="J142" s="660"/>
      <c r="K142" s="660"/>
      <c r="L142" s="771" t="s">
        <v>1223</v>
      </c>
      <c r="M142" s="771"/>
    </row>
    <row r="143" spans="1:13" ht="29.25" customHeight="1" x14ac:dyDescent="0.25">
      <c r="A143" s="701"/>
      <c r="B143" s="702"/>
      <c r="C143" s="703"/>
      <c r="D143"/>
      <c r="E143" s="704"/>
      <c r="F143" s="566"/>
      <c r="G143"/>
      <c r="H143"/>
      <c r="I143"/>
      <c r="J143"/>
      <c r="K143" s="60"/>
      <c r="M143" s="567"/>
    </row>
    <row r="145" spans="4:4" ht="29.25" customHeight="1" x14ac:dyDescent="0.25">
      <c r="D145" s="705"/>
    </row>
  </sheetData>
  <mergeCells count="17">
    <mergeCell ref="D142:E142"/>
    <mergeCell ref="H142:I142"/>
    <mergeCell ref="L142:M142"/>
    <mergeCell ref="A68:B68"/>
    <mergeCell ref="A83:B83"/>
    <mergeCell ref="D140:E140"/>
    <mergeCell ref="H140:I140"/>
    <mergeCell ref="L140:M140"/>
    <mergeCell ref="D141:E141"/>
    <mergeCell ref="H141:I141"/>
    <mergeCell ref="L141:M141"/>
    <mergeCell ref="A4:M4"/>
    <mergeCell ref="A5:M5"/>
    <mergeCell ref="A58:M58"/>
    <mergeCell ref="A61:M61"/>
    <mergeCell ref="A64:B64"/>
    <mergeCell ref="E64:F64"/>
  </mergeCells>
  <pageMargins left="0.54" right="0.33" top="0.75" bottom="0.75" header="0.3" footer="0.3"/>
  <pageSetup paperSize="5" scale="60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13313" r:id="rId4">
          <objectPr defaultSize="0" autoPict="0" r:id="rId5">
            <anchor moveWithCells="1" sizeWithCells="1">
              <from>
                <xdr:col>3</xdr:col>
                <xdr:colOff>895350</xdr:colOff>
                <xdr:row>0</xdr:row>
                <xdr:rowOff>180975</xdr:rowOff>
              </from>
              <to>
                <xdr:col>4</xdr:col>
                <xdr:colOff>809625</xdr:colOff>
                <xdr:row>2</xdr:row>
                <xdr:rowOff>352425</xdr:rowOff>
              </to>
            </anchor>
          </objectPr>
        </oleObject>
      </mc:Choice>
      <mc:Fallback>
        <oleObject progId="Word.Picture.8" shapeId="1331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D9BD-DD0E-4097-B98A-C0A9D548E488}">
  <sheetPr>
    <tabColor rgb="FF8B254C"/>
    <pageSetUpPr fitToPage="1"/>
  </sheetPr>
  <dimension ref="B1:G217"/>
  <sheetViews>
    <sheetView topLeftCell="A193" zoomScaleNormal="100" workbookViewId="0">
      <selection activeCell="E201" sqref="E201:E202"/>
    </sheetView>
  </sheetViews>
  <sheetFormatPr baseColWidth="10" defaultColWidth="11.42578125" defaultRowHeight="12.75" x14ac:dyDescent="0.2"/>
  <cols>
    <col min="1" max="1" width="7.5703125" style="230" customWidth="1"/>
    <col min="2" max="2" width="9.28515625" style="51" customWidth="1"/>
    <col min="3" max="3" width="46.7109375" style="230" customWidth="1"/>
    <col min="4" max="4" width="12.85546875" style="230" customWidth="1"/>
    <col min="5" max="5" width="21.28515625" style="55" customWidth="1"/>
    <col min="6" max="6" width="24.5703125" style="230" customWidth="1"/>
    <col min="7" max="7" width="20.140625" style="230" customWidth="1"/>
    <col min="8" max="215" width="11.42578125" style="230"/>
    <col min="216" max="216" width="59" style="230" customWidth="1"/>
    <col min="217" max="217" width="21" style="230" customWidth="1"/>
    <col min="218" max="218" width="19.28515625" style="230" customWidth="1"/>
    <col min="219" max="226" width="0" style="230" hidden="1" customWidth="1"/>
    <col min="227" max="227" width="13.7109375" style="230" bestFit="1" customWidth="1"/>
    <col min="228" max="228" width="14.7109375" style="230" customWidth="1"/>
    <col min="229" max="471" width="11.42578125" style="230"/>
    <col min="472" max="472" width="59" style="230" customWidth="1"/>
    <col min="473" max="473" width="21" style="230" customWidth="1"/>
    <col min="474" max="474" width="19.28515625" style="230" customWidth="1"/>
    <col min="475" max="482" width="0" style="230" hidden="1" customWidth="1"/>
    <col min="483" max="483" width="13.7109375" style="230" bestFit="1" customWidth="1"/>
    <col min="484" max="484" width="14.7109375" style="230" customWidth="1"/>
    <col min="485" max="727" width="11.42578125" style="230"/>
    <col min="728" max="728" width="59" style="230" customWidth="1"/>
    <col min="729" max="729" width="21" style="230" customWidth="1"/>
    <col min="730" max="730" width="19.28515625" style="230" customWidth="1"/>
    <col min="731" max="738" width="0" style="230" hidden="1" customWidth="1"/>
    <col min="739" max="739" width="13.7109375" style="230" bestFit="1" customWidth="1"/>
    <col min="740" max="740" width="14.7109375" style="230" customWidth="1"/>
    <col min="741" max="983" width="11.42578125" style="230"/>
    <col min="984" max="984" width="59" style="230" customWidth="1"/>
    <col min="985" max="985" width="21" style="230" customWidth="1"/>
    <col min="986" max="986" width="19.28515625" style="230" customWidth="1"/>
    <col min="987" max="994" width="0" style="230" hidden="1" customWidth="1"/>
    <col min="995" max="995" width="13.7109375" style="230" bestFit="1" customWidth="1"/>
    <col min="996" max="996" width="14.7109375" style="230" customWidth="1"/>
    <col min="997" max="1239" width="11.42578125" style="230"/>
    <col min="1240" max="1240" width="59" style="230" customWidth="1"/>
    <col min="1241" max="1241" width="21" style="230" customWidth="1"/>
    <col min="1242" max="1242" width="19.28515625" style="230" customWidth="1"/>
    <col min="1243" max="1250" width="0" style="230" hidden="1" customWidth="1"/>
    <col min="1251" max="1251" width="13.7109375" style="230" bestFit="1" customWidth="1"/>
    <col min="1252" max="1252" width="14.7109375" style="230" customWidth="1"/>
    <col min="1253" max="1495" width="11.42578125" style="230"/>
    <col min="1496" max="1496" width="59" style="230" customWidth="1"/>
    <col min="1497" max="1497" width="21" style="230" customWidth="1"/>
    <col min="1498" max="1498" width="19.28515625" style="230" customWidth="1"/>
    <col min="1499" max="1506" width="0" style="230" hidden="1" customWidth="1"/>
    <col min="1507" max="1507" width="13.7109375" style="230" bestFit="1" customWidth="1"/>
    <col min="1508" max="1508" width="14.7109375" style="230" customWidth="1"/>
    <col min="1509" max="1751" width="11.42578125" style="230"/>
    <col min="1752" max="1752" width="59" style="230" customWidth="1"/>
    <col min="1753" max="1753" width="21" style="230" customWidth="1"/>
    <col min="1754" max="1754" width="19.28515625" style="230" customWidth="1"/>
    <col min="1755" max="1762" width="0" style="230" hidden="1" customWidth="1"/>
    <col min="1763" max="1763" width="13.7109375" style="230" bestFit="1" customWidth="1"/>
    <col min="1764" max="1764" width="14.7109375" style="230" customWidth="1"/>
    <col min="1765" max="2007" width="11.42578125" style="230"/>
    <col min="2008" max="2008" width="59" style="230" customWidth="1"/>
    <col min="2009" max="2009" width="21" style="230" customWidth="1"/>
    <col min="2010" max="2010" width="19.28515625" style="230" customWidth="1"/>
    <col min="2011" max="2018" width="0" style="230" hidden="1" customWidth="1"/>
    <col min="2019" max="2019" width="13.7109375" style="230" bestFit="1" customWidth="1"/>
    <col min="2020" max="2020" width="14.7109375" style="230" customWidth="1"/>
    <col min="2021" max="2263" width="11.42578125" style="230"/>
    <col min="2264" max="2264" width="59" style="230" customWidth="1"/>
    <col min="2265" max="2265" width="21" style="230" customWidth="1"/>
    <col min="2266" max="2266" width="19.28515625" style="230" customWidth="1"/>
    <col min="2267" max="2274" width="0" style="230" hidden="1" customWidth="1"/>
    <col min="2275" max="2275" width="13.7109375" style="230" bestFit="1" customWidth="1"/>
    <col min="2276" max="2276" width="14.7109375" style="230" customWidth="1"/>
    <col min="2277" max="2519" width="11.42578125" style="230"/>
    <col min="2520" max="2520" width="59" style="230" customWidth="1"/>
    <col min="2521" max="2521" width="21" style="230" customWidth="1"/>
    <col min="2522" max="2522" width="19.28515625" style="230" customWidth="1"/>
    <col min="2523" max="2530" width="0" style="230" hidden="1" customWidth="1"/>
    <col min="2531" max="2531" width="13.7109375" style="230" bestFit="1" customWidth="1"/>
    <col min="2532" max="2532" width="14.7109375" style="230" customWidth="1"/>
    <col min="2533" max="2775" width="11.42578125" style="230"/>
    <col min="2776" max="2776" width="59" style="230" customWidth="1"/>
    <col min="2777" max="2777" width="21" style="230" customWidth="1"/>
    <col min="2778" max="2778" width="19.28515625" style="230" customWidth="1"/>
    <col min="2779" max="2786" width="0" style="230" hidden="1" customWidth="1"/>
    <col min="2787" max="2787" width="13.7109375" style="230" bestFit="1" customWidth="1"/>
    <col min="2788" max="2788" width="14.7109375" style="230" customWidth="1"/>
    <col min="2789" max="3031" width="11.42578125" style="230"/>
    <col min="3032" max="3032" width="59" style="230" customWidth="1"/>
    <col min="3033" max="3033" width="21" style="230" customWidth="1"/>
    <col min="3034" max="3034" width="19.28515625" style="230" customWidth="1"/>
    <col min="3035" max="3042" width="0" style="230" hidden="1" customWidth="1"/>
    <col min="3043" max="3043" width="13.7109375" style="230" bestFit="1" customWidth="1"/>
    <col min="3044" max="3044" width="14.7109375" style="230" customWidth="1"/>
    <col min="3045" max="3287" width="11.42578125" style="230"/>
    <col min="3288" max="3288" width="59" style="230" customWidth="1"/>
    <col min="3289" max="3289" width="21" style="230" customWidth="1"/>
    <col min="3290" max="3290" width="19.28515625" style="230" customWidth="1"/>
    <col min="3291" max="3298" width="0" style="230" hidden="1" customWidth="1"/>
    <col min="3299" max="3299" width="13.7109375" style="230" bestFit="1" customWidth="1"/>
    <col min="3300" max="3300" width="14.7109375" style="230" customWidth="1"/>
    <col min="3301" max="3543" width="11.42578125" style="230"/>
    <col min="3544" max="3544" width="59" style="230" customWidth="1"/>
    <col min="3545" max="3545" width="21" style="230" customWidth="1"/>
    <col min="3546" max="3546" width="19.28515625" style="230" customWidth="1"/>
    <col min="3547" max="3554" width="0" style="230" hidden="1" customWidth="1"/>
    <col min="3555" max="3555" width="13.7109375" style="230" bestFit="1" customWidth="1"/>
    <col min="3556" max="3556" width="14.7109375" style="230" customWidth="1"/>
    <col min="3557" max="3799" width="11.42578125" style="230"/>
    <col min="3800" max="3800" width="59" style="230" customWidth="1"/>
    <col min="3801" max="3801" width="21" style="230" customWidth="1"/>
    <col min="3802" max="3802" width="19.28515625" style="230" customWidth="1"/>
    <col min="3803" max="3810" width="0" style="230" hidden="1" customWidth="1"/>
    <col min="3811" max="3811" width="13.7109375" style="230" bestFit="1" customWidth="1"/>
    <col min="3812" max="3812" width="14.7109375" style="230" customWidth="1"/>
    <col min="3813" max="4055" width="11.42578125" style="230"/>
    <col min="4056" max="4056" width="59" style="230" customWidth="1"/>
    <col min="4057" max="4057" width="21" style="230" customWidth="1"/>
    <col min="4058" max="4058" width="19.28515625" style="230" customWidth="1"/>
    <col min="4059" max="4066" width="0" style="230" hidden="1" customWidth="1"/>
    <col min="4067" max="4067" width="13.7109375" style="230" bestFit="1" customWidth="1"/>
    <col min="4068" max="4068" width="14.7109375" style="230" customWidth="1"/>
    <col min="4069" max="4311" width="11.42578125" style="230"/>
    <col min="4312" max="4312" width="59" style="230" customWidth="1"/>
    <col min="4313" max="4313" width="21" style="230" customWidth="1"/>
    <col min="4314" max="4314" width="19.28515625" style="230" customWidth="1"/>
    <col min="4315" max="4322" width="0" style="230" hidden="1" customWidth="1"/>
    <col min="4323" max="4323" width="13.7109375" style="230" bestFit="1" customWidth="1"/>
    <col min="4324" max="4324" width="14.7109375" style="230" customWidth="1"/>
    <col min="4325" max="4567" width="11.42578125" style="230"/>
    <col min="4568" max="4568" width="59" style="230" customWidth="1"/>
    <col min="4569" max="4569" width="21" style="230" customWidth="1"/>
    <col min="4570" max="4570" width="19.28515625" style="230" customWidth="1"/>
    <col min="4571" max="4578" width="0" style="230" hidden="1" customWidth="1"/>
    <col min="4579" max="4579" width="13.7109375" style="230" bestFit="1" customWidth="1"/>
    <col min="4580" max="4580" width="14.7109375" style="230" customWidth="1"/>
    <col min="4581" max="4823" width="11.42578125" style="230"/>
    <col min="4824" max="4824" width="59" style="230" customWidth="1"/>
    <col min="4825" max="4825" width="21" style="230" customWidth="1"/>
    <col min="4826" max="4826" width="19.28515625" style="230" customWidth="1"/>
    <col min="4827" max="4834" width="0" style="230" hidden="1" customWidth="1"/>
    <col min="4835" max="4835" width="13.7109375" style="230" bestFit="1" customWidth="1"/>
    <col min="4836" max="4836" width="14.7109375" style="230" customWidth="1"/>
    <col min="4837" max="5079" width="11.42578125" style="230"/>
    <col min="5080" max="5080" width="59" style="230" customWidth="1"/>
    <col min="5081" max="5081" width="21" style="230" customWidth="1"/>
    <col min="5082" max="5082" width="19.28515625" style="230" customWidth="1"/>
    <col min="5083" max="5090" width="0" style="230" hidden="1" customWidth="1"/>
    <col min="5091" max="5091" width="13.7109375" style="230" bestFit="1" customWidth="1"/>
    <col min="5092" max="5092" width="14.7109375" style="230" customWidth="1"/>
    <col min="5093" max="5335" width="11.42578125" style="230"/>
    <col min="5336" max="5336" width="59" style="230" customWidth="1"/>
    <col min="5337" max="5337" width="21" style="230" customWidth="1"/>
    <col min="5338" max="5338" width="19.28515625" style="230" customWidth="1"/>
    <col min="5339" max="5346" width="0" style="230" hidden="1" customWidth="1"/>
    <col min="5347" max="5347" width="13.7109375" style="230" bestFit="1" customWidth="1"/>
    <col min="5348" max="5348" width="14.7109375" style="230" customWidth="1"/>
    <col min="5349" max="5591" width="11.42578125" style="230"/>
    <col min="5592" max="5592" width="59" style="230" customWidth="1"/>
    <col min="5593" max="5593" width="21" style="230" customWidth="1"/>
    <col min="5594" max="5594" width="19.28515625" style="230" customWidth="1"/>
    <col min="5595" max="5602" width="0" style="230" hidden="1" customWidth="1"/>
    <col min="5603" max="5603" width="13.7109375" style="230" bestFit="1" customWidth="1"/>
    <col min="5604" max="5604" width="14.7109375" style="230" customWidth="1"/>
    <col min="5605" max="5847" width="11.42578125" style="230"/>
    <col min="5848" max="5848" width="59" style="230" customWidth="1"/>
    <col min="5849" max="5849" width="21" style="230" customWidth="1"/>
    <col min="5850" max="5850" width="19.28515625" style="230" customWidth="1"/>
    <col min="5851" max="5858" width="0" style="230" hidden="1" customWidth="1"/>
    <col min="5859" max="5859" width="13.7109375" style="230" bestFit="1" customWidth="1"/>
    <col min="5860" max="5860" width="14.7109375" style="230" customWidth="1"/>
    <col min="5861" max="6103" width="11.42578125" style="230"/>
    <col min="6104" max="6104" width="59" style="230" customWidth="1"/>
    <col min="6105" max="6105" width="21" style="230" customWidth="1"/>
    <col min="6106" max="6106" width="19.28515625" style="230" customWidth="1"/>
    <col min="6107" max="6114" width="0" style="230" hidden="1" customWidth="1"/>
    <col min="6115" max="6115" width="13.7109375" style="230" bestFit="1" customWidth="1"/>
    <col min="6116" max="6116" width="14.7109375" style="230" customWidth="1"/>
    <col min="6117" max="6359" width="11.42578125" style="230"/>
    <col min="6360" max="6360" width="59" style="230" customWidth="1"/>
    <col min="6361" max="6361" width="21" style="230" customWidth="1"/>
    <col min="6362" max="6362" width="19.28515625" style="230" customWidth="1"/>
    <col min="6363" max="6370" width="0" style="230" hidden="1" customWidth="1"/>
    <col min="6371" max="6371" width="13.7109375" style="230" bestFit="1" customWidth="1"/>
    <col min="6372" max="6372" width="14.7109375" style="230" customWidth="1"/>
    <col min="6373" max="6615" width="11.42578125" style="230"/>
    <col min="6616" max="6616" width="59" style="230" customWidth="1"/>
    <col min="6617" max="6617" width="21" style="230" customWidth="1"/>
    <col min="6618" max="6618" width="19.28515625" style="230" customWidth="1"/>
    <col min="6619" max="6626" width="0" style="230" hidden="1" customWidth="1"/>
    <col min="6627" max="6627" width="13.7109375" style="230" bestFit="1" customWidth="1"/>
    <col min="6628" max="6628" width="14.7109375" style="230" customWidth="1"/>
    <col min="6629" max="6871" width="11.42578125" style="230"/>
    <col min="6872" max="6872" width="59" style="230" customWidth="1"/>
    <col min="6873" max="6873" width="21" style="230" customWidth="1"/>
    <col min="6874" max="6874" width="19.28515625" style="230" customWidth="1"/>
    <col min="6875" max="6882" width="0" style="230" hidden="1" customWidth="1"/>
    <col min="6883" max="6883" width="13.7109375" style="230" bestFit="1" customWidth="1"/>
    <col min="6884" max="6884" width="14.7109375" style="230" customWidth="1"/>
    <col min="6885" max="7127" width="11.42578125" style="230"/>
    <col min="7128" max="7128" width="59" style="230" customWidth="1"/>
    <col min="7129" max="7129" width="21" style="230" customWidth="1"/>
    <col min="7130" max="7130" width="19.28515625" style="230" customWidth="1"/>
    <col min="7131" max="7138" width="0" style="230" hidden="1" customWidth="1"/>
    <col min="7139" max="7139" width="13.7109375" style="230" bestFit="1" customWidth="1"/>
    <col min="7140" max="7140" width="14.7109375" style="230" customWidth="1"/>
    <col min="7141" max="7383" width="11.42578125" style="230"/>
    <col min="7384" max="7384" width="59" style="230" customWidth="1"/>
    <col min="7385" max="7385" width="21" style="230" customWidth="1"/>
    <col min="7386" max="7386" width="19.28515625" style="230" customWidth="1"/>
    <col min="7387" max="7394" width="0" style="230" hidden="1" customWidth="1"/>
    <col min="7395" max="7395" width="13.7109375" style="230" bestFit="1" customWidth="1"/>
    <col min="7396" max="7396" width="14.7109375" style="230" customWidth="1"/>
    <col min="7397" max="7639" width="11.42578125" style="230"/>
    <col min="7640" max="7640" width="59" style="230" customWidth="1"/>
    <col min="7641" max="7641" width="21" style="230" customWidth="1"/>
    <col min="7642" max="7642" width="19.28515625" style="230" customWidth="1"/>
    <col min="7643" max="7650" width="0" style="230" hidden="1" customWidth="1"/>
    <col min="7651" max="7651" width="13.7109375" style="230" bestFit="1" customWidth="1"/>
    <col min="7652" max="7652" width="14.7109375" style="230" customWidth="1"/>
    <col min="7653" max="7895" width="11.42578125" style="230"/>
    <col min="7896" max="7896" width="59" style="230" customWidth="1"/>
    <col min="7897" max="7897" width="21" style="230" customWidth="1"/>
    <col min="7898" max="7898" width="19.28515625" style="230" customWidth="1"/>
    <col min="7899" max="7906" width="0" style="230" hidden="1" customWidth="1"/>
    <col min="7907" max="7907" width="13.7109375" style="230" bestFit="1" customWidth="1"/>
    <col min="7908" max="7908" width="14.7109375" style="230" customWidth="1"/>
    <col min="7909" max="8151" width="11.42578125" style="230"/>
    <col min="8152" max="8152" width="59" style="230" customWidth="1"/>
    <col min="8153" max="8153" width="21" style="230" customWidth="1"/>
    <col min="8154" max="8154" width="19.28515625" style="230" customWidth="1"/>
    <col min="8155" max="8162" width="0" style="230" hidden="1" customWidth="1"/>
    <col min="8163" max="8163" width="13.7109375" style="230" bestFit="1" customWidth="1"/>
    <col min="8164" max="8164" width="14.7109375" style="230" customWidth="1"/>
    <col min="8165" max="8407" width="11.42578125" style="230"/>
    <col min="8408" max="8408" width="59" style="230" customWidth="1"/>
    <col min="8409" max="8409" width="21" style="230" customWidth="1"/>
    <col min="8410" max="8410" width="19.28515625" style="230" customWidth="1"/>
    <col min="8411" max="8418" width="0" style="230" hidden="1" customWidth="1"/>
    <col min="8419" max="8419" width="13.7109375" style="230" bestFit="1" customWidth="1"/>
    <col min="8420" max="8420" width="14.7109375" style="230" customWidth="1"/>
    <col min="8421" max="8663" width="11.42578125" style="230"/>
    <col min="8664" max="8664" width="59" style="230" customWidth="1"/>
    <col min="8665" max="8665" width="21" style="230" customWidth="1"/>
    <col min="8666" max="8666" width="19.28515625" style="230" customWidth="1"/>
    <col min="8667" max="8674" width="0" style="230" hidden="1" customWidth="1"/>
    <col min="8675" max="8675" width="13.7109375" style="230" bestFit="1" customWidth="1"/>
    <col min="8676" max="8676" width="14.7109375" style="230" customWidth="1"/>
    <col min="8677" max="8919" width="11.42578125" style="230"/>
    <col min="8920" max="8920" width="59" style="230" customWidth="1"/>
    <col min="8921" max="8921" width="21" style="230" customWidth="1"/>
    <col min="8922" max="8922" width="19.28515625" style="230" customWidth="1"/>
    <col min="8923" max="8930" width="0" style="230" hidden="1" customWidth="1"/>
    <col min="8931" max="8931" width="13.7109375" style="230" bestFit="1" customWidth="1"/>
    <col min="8932" max="8932" width="14.7109375" style="230" customWidth="1"/>
    <col min="8933" max="9175" width="11.42578125" style="230"/>
    <col min="9176" max="9176" width="59" style="230" customWidth="1"/>
    <col min="9177" max="9177" width="21" style="230" customWidth="1"/>
    <col min="9178" max="9178" width="19.28515625" style="230" customWidth="1"/>
    <col min="9179" max="9186" width="0" style="230" hidden="1" customWidth="1"/>
    <col min="9187" max="9187" width="13.7109375" style="230" bestFit="1" customWidth="1"/>
    <col min="9188" max="9188" width="14.7109375" style="230" customWidth="1"/>
    <col min="9189" max="9431" width="11.42578125" style="230"/>
    <col min="9432" max="9432" width="59" style="230" customWidth="1"/>
    <col min="9433" max="9433" width="21" style="230" customWidth="1"/>
    <col min="9434" max="9434" width="19.28515625" style="230" customWidth="1"/>
    <col min="9435" max="9442" width="0" style="230" hidden="1" customWidth="1"/>
    <col min="9443" max="9443" width="13.7109375" style="230" bestFit="1" customWidth="1"/>
    <col min="9444" max="9444" width="14.7109375" style="230" customWidth="1"/>
    <col min="9445" max="9687" width="11.42578125" style="230"/>
    <col min="9688" max="9688" width="59" style="230" customWidth="1"/>
    <col min="9689" max="9689" width="21" style="230" customWidth="1"/>
    <col min="9690" max="9690" width="19.28515625" style="230" customWidth="1"/>
    <col min="9691" max="9698" width="0" style="230" hidden="1" customWidth="1"/>
    <col min="9699" max="9699" width="13.7109375" style="230" bestFit="1" customWidth="1"/>
    <col min="9700" max="9700" width="14.7109375" style="230" customWidth="1"/>
    <col min="9701" max="9943" width="11.42578125" style="230"/>
    <col min="9944" max="9944" width="59" style="230" customWidth="1"/>
    <col min="9945" max="9945" width="21" style="230" customWidth="1"/>
    <col min="9946" max="9946" width="19.28515625" style="230" customWidth="1"/>
    <col min="9947" max="9954" width="0" style="230" hidden="1" customWidth="1"/>
    <col min="9955" max="9955" width="13.7109375" style="230" bestFit="1" customWidth="1"/>
    <col min="9956" max="9956" width="14.7109375" style="230" customWidth="1"/>
    <col min="9957" max="10199" width="11.42578125" style="230"/>
    <col min="10200" max="10200" width="59" style="230" customWidth="1"/>
    <col min="10201" max="10201" width="21" style="230" customWidth="1"/>
    <col min="10202" max="10202" width="19.28515625" style="230" customWidth="1"/>
    <col min="10203" max="10210" width="0" style="230" hidden="1" customWidth="1"/>
    <col min="10211" max="10211" width="13.7109375" style="230" bestFit="1" customWidth="1"/>
    <col min="10212" max="10212" width="14.7109375" style="230" customWidth="1"/>
    <col min="10213" max="10455" width="11.42578125" style="230"/>
    <col min="10456" max="10456" width="59" style="230" customWidth="1"/>
    <col min="10457" max="10457" width="21" style="230" customWidth="1"/>
    <col min="10458" max="10458" width="19.28515625" style="230" customWidth="1"/>
    <col min="10459" max="10466" width="0" style="230" hidden="1" customWidth="1"/>
    <col min="10467" max="10467" width="13.7109375" style="230" bestFit="1" customWidth="1"/>
    <col min="10468" max="10468" width="14.7109375" style="230" customWidth="1"/>
    <col min="10469" max="10711" width="11.42578125" style="230"/>
    <col min="10712" max="10712" width="59" style="230" customWidth="1"/>
    <col min="10713" max="10713" width="21" style="230" customWidth="1"/>
    <col min="10714" max="10714" width="19.28515625" style="230" customWidth="1"/>
    <col min="10715" max="10722" width="0" style="230" hidden="1" customWidth="1"/>
    <col min="10723" max="10723" width="13.7109375" style="230" bestFit="1" customWidth="1"/>
    <col min="10724" max="10724" width="14.7109375" style="230" customWidth="1"/>
    <col min="10725" max="10967" width="11.42578125" style="230"/>
    <col min="10968" max="10968" width="59" style="230" customWidth="1"/>
    <col min="10969" max="10969" width="21" style="230" customWidth="1"/>
    <col min="10970" max="10970" width="19.28515625" style="230" customWidth="1"/>
    <col min="10971" max="10978" width="0" style="230" hidden="1" customWidth="1"/>
    <col min="10979" max="10979" width="13.7109375" style="230" bestFit="1" customWidth="1"/>
    <col min="10980" max="10980" width="14.7109375" style="230" customWidth="1"/>
    <col min="10981" max="11223" width="11.42578125" style="230"/>
    <col min="11224" max="11224" width="59" style="230" customWidth="1"/>
    <col min="11225" max="11225" width="21" style="230" customWidth="1"/>
    <col min="11226" max="11226" width="19.28515625" style="230" customWidth="1"/>
    <col min="11227" max="11234" width="0" style="230" hidden="1" customWidth="1"/>
    <col min="11235" max="11235" width="13.7109375" style="230" bestFit="1" customWidth="1"/>
    <col min="11236" max="11236" width="14.7109375" style="230" customWidth="1"/>
    <col min="11237" max="11479" width="11.42578125" style="230"/>
    <col min="11480" max="11480" width="59" style="230" customWidth="1"/>
    <col min="11481" max="11481" width="21" style="230" customWidth="1"/>
    <col min="11482" max="11482" width="19.28515625" style="230" customWidth="1"/>
    <col min="11483" max="11490" width="0" style="230" hidden="1" customWidth="1"/>
    <col min="11491" max="11491" width="13.7109375" style="230" bestFit="1" customWidth="1"/>
    <col min="11492" max="11492" width="14.7109375" style="230" customWidth="1"/>
    <col min="11493" max="11735" width="11.42578125" style="230"/>
    <col min="11736" max="11736" width="59" style="230" customWidth="1"/>
    <col min="11737" max="11737" width="21" style="230" customWidth="1"/>
    <col min="11738" max="11738" width="19.28515625" style="230" customWidth="1"/>
    <col min="11739" max="11746" width="0" style="230" hidden="1" customWidth="1"/>
    <col min="11747" max="11747" width="13.7109375" style="230" bestFit="1" customWidth="1"/>
    <col min="11748" max="11748" width="14.7109375" style="230" customWidth="1"/>
    <col min="11749" max="11991" width="11.42578125" style="230"/>
    <col min="11992" max="11992" width="59" style="230" customWidth="1"/>
    <col min="11993" max="11993" width="21" style="230" customWidth="1"/>
    <col min="11994" max="11994" width="19.28515625" style="230" customWidth="1"/>
    <col min="11995" max="12002" width="0" style="230" hidden="1" customWidth="1"/>
    <col min="12003" max="12003" width="13.7109375" style="230" bestFit="1" customWidth="1"/>
    <col min="12004" max="12004" width="14.7109375" style="230" customWidth="1"/>
    <col min="12005" max="12247" width="11.42578125" style="230"/>
    <col min="12248" max="12248" width="59" style="230" customWidth="1"/>
    <col min="12249" max="12249" width="21" style="230" customWidth="1"/>
    <col min="12250" max="12250" width="19.28515625" style="230" customWidth="1"/>
    <col min="12251" max="12258" width="0" style="230" hidden="1" customWidth="1"/>
    <col min="12259" max="12259" width="13.7109375" style="230" bestFit="1" customWidth="1"/>
    <col min="12260" max="12260" width="14.7109375" style="230" customWidth="1"/>
    <col min="12261" max="12503" width="11.42578125" style="230"/>
    <col min="12504" max="12504" width="59" style="230" customWidth="1"/>
    <col min="12505" max="12505" width="21" style="230" customWidth="1"/>
    <col min="12506" max="12506" width="19.28515625" style="230" customWidth="1"/>
    <col min="12507" max="12514" width="0" style="230" hidden="1" customWidth="1"/>
    <col min="12515" max="12515" width="13.7109375" style="230" bestFit="1" customWidth="1"/>
    <col min="12516" max="12516" width="14.7109375" style="230" customWidth="1"/>
    <col min="12517" max="12759" width="11.42578125" style="230"/>
    <col min="12760" max="12760" width="59" style="230" customWidth="1"/>
    <col min="12761" max="12761" width="21" style="230" customWidth="1"/>
    <col min="12762" max="12762" width="19.28515625" style="230" customWidth="1"/>
    <col min="12763" max="12770" width="0" style="230" hidden="1" customWidth="1"/>
    <col min="12771" max="12771" width="13.7109375" style="230" bestFit="1" customWidth="1"/>
    <col min="12772" max="12772" width="14.7109375" style="230" customWidth="1"/>
    <col min="12773" max="13015" width="11.42578125" style="230"/>
    <col min="13016" max="13016" width="59" style="230" customWidth="1"/>
    <col min="13017" max="13017" width="21" style="230" customWidth="1"/>
    <col min="13018" max="13018" width="19.28515625" style="230" customWidth="1"/>
    <col min="13019" max="13026" width="0" style="230" hidden="1" customWidth="1"/>
    <col min="13027" max="13027" width="13.7109375" style="230" bestFit="1" customWidth="1"/>
    <col min="13028" max="13028" width="14.7109375" style="230" customWidth="1"/>
    <col min="13029" max="13271" width="11.42578125" style="230"/>
    <col min="13272" max="13272" width="59" style="230" customWidth="1"/>
    <col min="13273" max="13273" width="21" style="230" customWidth="1"/>
    <col min="13274" max="13274" width="19.28515625" style="230" customWidth="1"/>
    <col min="13275" max="13282" width="0" style="230" hidden="1" customWidth="1"/>
    <col min="13283" max="13283" width="13.7109375" style="230" bestFit="1" customWidth="1"/>
    <col min="13284" max="13284" width="14.7109375" style="230" customWidth="1"/>
    <col min="13285" max="13527" width="11.42578125" style="230"/>
    <col min="13528" max="13528" width="59" style="230" customWidth="1"/>
    <col min="13529" max="13529" width="21" style="230" customWidth="1"/>
    <col min="13530" max="13530" width="19.28515625" style="230" customWidth="1"/>
    <col min="13531" max="13538" width="0" style="230" hidden="1" customWidth="1"/>
    <col min="13539" max="13539" width="13.7109375" style="230" bestFit="1" customWidth="1"/>
    <col min="13540" max="13540" width="14.7109375" style="230" customWidth="1"/>
    <col min="13541" max="13783" width="11.42578125" style="230"/>
    <col min="13784" max="13784" width="59" style="230" customWidth="1"/>
    <col min="13785" max="13785" width="21" style="230" customWidth="1"/>
    <col min="13786" max="13786" width="19.28515625" style="230" customWidth="1"/>
    <col min="13787" max="13794" width="0" style="230" hidden="1" customWidth="1"/>
    <col min="13795" max="13795" width="13.7109375" style="230" bestFit="1" customWidth="1"/>
    <col min="13796" max="13796" width="14.7109375" style="230" customWidth="1"/>
    <col min="13797" max="14039" width="11.42578125" style="230"/>
    <col min="14040" max="14040" width="59" style="230" customWidth="1"/>
    <col min="14041" max="14041" width="21" style="230" customWidth="1"/>
    <col min="14042" max="14042" width="19.28515625" style="230" customWidth="1"/>
    <col min="14043" max="14050" width="0" style="230" hidden="1" customWidth="1"/>
    <col min="14051" max="14051" width="13.7109375" style="230" bestFit="1" customWidth="1"/>
    <col min="14052" max="14052" width="14.7109375" style="230" customWidth="1"/>
    <col min="14053" max="14295" width="11.42578125" style="230"/>
    <col min="14296" max="14296" width="59" style="230" customWidth="1"/>
    <col min="14297" max="14297" width="21" style="230" customWidth="1"/>
    <col min="14298" max="14298" width="19.28515625" style="230" customWidth="1"/>
    <col min="14299" max="14306" width="0" style="230" hidden="1" customWidth="1"/>
    <col min="14307" max="14307" width="13.7109375" style="230" bestFit="1" customWidth="1"/>
    <col min="14308" max="14308" width="14.7109375" style="230" customWidth="1"/>
    <col min="14309" max="14551" width="11.42578125" style="230"/>
    <col min="14552" max="14552" width="59" style="230" customWidth="1"/>
    <col min="14553" max="14553" width="21" style="230" customWidth="1"/>
    <col min="14554" max="14554" width="19.28515625" style="230" customWidth="1"/>
    <col min="14555" max="14562" width="0" style="230" hidden="1" customWidth="1"/>
    <col min="14563" max="14563" width="13.7109375" style="230" bestFit="1" customWidth="1"/>
    <col min="14564" max="14564" width="14.7109375" style="230" customWidth="1"/>
    <col min="14565" max="14807" width="11.42578125" style="230"/>
    <col min="14808" max="14808" width="59" style="230" customWidth="1"/>
    <col min="14809" max="14809" width="21" style="230" customWidth="1"/>
    <col min="14810" max="14810" width="19.28515625" style="230" customWidth="1"/>
    <col min="14811" max="14818" width="0" style="230" hidden="1" customWidth="1"/>
    <col min="14819" max="14819" width="13.7109375" style="230" bestFit="1" customWidth="1"/>
    <col min="14820" max="14820" width="14.7109375" style="230" customWidth="1"/>
    <col min="14821" max="15063" width="11.42578125" style="230"/>
    <col min="15064" max="15064" width="59" style="230" customWidth="1"/>
    <col min="15065" max="15065" width="21" style="230" customWidth="1"/>
    <col min="15066" max="15066" width="19.28515625" style="230" customWidth="1"/>
    <col min="15067" max="15074" width="0" style="230" hidden="1" customWidth="1"/>
    <col min="15075" max="15075" width="13.7109375" style="230" bestFit="1" customWidth="1"/>
    <col min="15076" max="15076" width="14.7109375" style="230" customWidth="1"/>
    <col min="15077" max="15319" width="11.42578125" style="230"/>
    <col min="15320" max="15320" width="59" style="230" customWidth="1"/>
    <col min="15321" max="15321" width="21" style="230" customWidth="1"/>
    <col min="15322" max="15322" width="19.28515625" style="230" customWidth="1"/>
    <col min="15323" max="15330" width="0" style="230" hidden="1" customWidth="1"/>
    <col min="15331" max="15331" width="13.7109375" style="230" bestFit="1" customWidth="1"/>
    <col min="15332" max="15332" width="14.7109375" style="230" customWidth="1"/>
    <col min="15333" max="15575" width="11.42578125" style="230"/>
    <col min="15576" max="15576" width="59" style="230" customWidth="1"/>
    <col min="15577" max="15577" width="21" style="230" customWidth="1"/>
    <col min="15578" max="15578" width="19.28515625" style="230" customWidth="1"/>
    <col min="15579" max="15586" width="0" style="230" hidden="1" customWidth="1"/>
    <col min="15587" max="15587" width="13.7109375" style="230" bestFit="1" customWidth="1"/>
    <col min="15588" max="15588" width="14.7109375" style="230" customWidth="1"/>
    <col min="15589" max="15831" width="11.42578125" style="230"/>
    <col min="15832" max="15832" width="59" style="230" customWidth="1"/>
    <col min="15833" max="15833" width="21" style="230" customWidth="1"/>
    <col min="15834" max="15834" width="19.28515625" style="230" customWidth="1"/>
    <col min="15835" max="15842" width="0" style="230" hidden="1" customWidth="1"/>
    <col min="15843" max="15843" width="13.7109375" style="230" bestFit="1" customWidth="1"/>
    <col min="15844" max="15844" width="14.7109375" style="230" customWidth="1"/>
    <col min="15845" max="16384" width="11.42578125" style="230"/>
  </cols>
  <sheetData>
    <row r="1" spans="2:5" ht="14.25" x14ac:dyDescent="0.2">
      <c r="C1" s="8"/>
      <c r="D1" s="8"/>
    </row>
    <row r="2" spans="2:5" ht="14.25" x14ac:dyDescent="0.2">
      <c r="C2" s="8"/>
      <c r="D2" s="8"/>
    </row>
    <row r="3" spans="2:5" ht="14.25" x14ac:dyDescent="0.2">
      <c r="C3" s="8"/>
      <c r="D3" s="8"/>
    </row>
    <row r="4" spans="2:5" ht="24" customHeight="1" x14ac:dyDescent="0.2">
      <c r="C4" s="8"/>
      <c r="D4" s="8"/>
    </row>
    <row r="5" spans="2:5" x14ac:dyDescent="0.2">
      <c r="B5" s="9"/>
      <c r="C5" s="711" t="s">
        <v>9</v>
      </c>
      <c r="D5" s="711"/>
      <c r="E5" s="711"/>
    </row>
    <row r="6" spans="2:5" ht="20.25" x14ac:dyDescent="0.3">
      <c r="B6" s="9"/>
      <c r="C6" s="712" t="s">
        <v>10</v>
      </c>
      <c r="D6" s="712"/>
      <c r="E6" s="712"/>
    </row>
    <row r="7" spans="2:5" ht="16.5" x14ac:dyDescent="0.25">
      <c r="B7" s="9"/>
      <c r="C7" s="713" t="s">
        <v>11</v>
      </c>
      <c r="D7" s="713"/>
      <c r="E7" s="713"/>
    </row>
    <row r="8" spans="2:5" ht="16.5" x14ac:dyDescent="0.25">
      <c r="B8" s="9"/>
      <c r="C8" s="714" t="s">
        <v>12</v>
      </c>
      <c r="D8" s="714"/>
      <c r="E8" s="714"/>
    </row>
    <row r="9" spans="2:5" ht="18" x14ac:dyDescent="0.25">
      <c r="B9" s="9"/>
      <c r="C9" s="715" t="s">
        <v>481</v>
      </c>
      <c r="D9" s="715"/>
      <c r="E9" s="715"/>
    </row>
    <row r="10" spans="2:5" ht="14.25" customHeight="1" x14ac:dyDescent="0.2">
      <c r="B10" s="22"/>
      <c r="C10" s="717" t="s">
        <v>595</v>
      </c>
      <c r="D10" s="717"/>
      <c r="E10" s="717"/>
    </row>
    <row r="11" spans="2:5" x14ac:dyDescent="0.2">
      <c r="C11" s="717" t="s">
        <v>80</v>
      </c>
      <c r="D11" s="717"/>
      <c r="E11" s="717"/>
    </row>
    <row r="12" spans="2:5" ht="17.25" customHeight="1" x14ac:dyDescent="0.2">
      <c r="C12" s="231" t="s">
        <v>37</v>
      </c>
      <c r="D12" s="231"/>
      <c r="E12" s="264"/>
    </row>
    <row r="13" spans="2:5" ht="13.5" customHeight="1" x14ac:dyDescent="0.2">
      <c r="C13" s="8"/>
      <c r="D13" s="8"/>
      <c r="E13" s="52"/>
    </row>
    <row r="14" spans="2:5" ht="16.5" customHeight="1" x14ac:dyDescent="0.2">
      <c r="C14" s="230" t="s">
        <v>38</v>
      </c>
      <c r="E14" s="55">
        <v>132824378.32999998</v>
      </c>
    </row>
    <row r="15" spans="2:5" ht="18" customHeight="1" x14ac:dyDescent="0.2">
      <c r="C15" s="230" t="s">
        <v>39</v>
      </c>
      <c r="E15" s="55">
        <v>57635</v>
      </c>
    </row>
    <row r="16" spans="2:5" ht="21.75" customHeight="1" thickBot="1" x14ac:dyDescent="0.25">
      <c r="C16" s="230" t="s">
        <v>40</v>
      </c>
      <c r="E16" s="55">
        <v>2200886.3199999998</v>
      </c>
    </row>
    <row r="17" spans="2:7" ht="19.5" customHeight="1" thickBot="1" x14ac:dyDescent="0.25">
      <c r="C17" s="232" t="s">
        <v>41</v>
      </c>
      <c r="D17" s="232"/>
      <c r="E17" s="122">
        <f>SUM(E14:E16)</f>
        <v>135082899.64999998</v>
      </c>
      <c r="F17" s="233"/>
    </row>
    <row r="18" spans="2:7" ht="18" customHeight="1" thickTop="1" x14ac:dyDescent="0.2">
      <c r="C18" s="234"/>
      <c r="D18" s="234"/>
      <c r="E18" s="52"/>
    </row>
    <row r="19" spans="2:7" ht="18" customHeight="1" x14ac:dyDescent="0.25">
      <c r="C19" s="234"/>
      <c r="D19" s="234"/>
      <c r="E19" s="52"/>
      <c r="F19" s="490"/>
    </row>
    <row r="20" spans="2:7" ht="23.25" customHeight="1" x14ac:dyDescent="0.25">
      <c r="B20" s="238" t="s">
        <v>169</v>
      </c>
      <c r="C20" s="239" t="s">
        <v>170</v>
      </c>
      <c r="D20" s="239"/>
      <c r="E20" s="493">
        <f>E21+E40+E84+E138+E154</f>
        <v>133090236.50999999</v>
      </c>
      <c r="F20" s="237"/>
      <c r="G20" s="233"/>
    </row>
    <row r="21" spans="2:7" ht="19.5" customHeight="1" thickBot="1" x14ac:dyDescent="0.25">
      <c r="B21" s="235" t="s">
        <v>171</v>
      </c>
      <c r="C21" s="236" t="s">
        <v>172</v>
      </c>
      <c r="D21" s="236"/>
      <c r="E21" s="243">
        <f>E22+E29+E36</f>
        <v>104939396.54000001</v>
      </c>
    </row>
    <row r="22" spans="2:7" ht="19.5" customHeight="1" x14ac:dyDescent="0.25">
      <c r="B22" s="236" t="s">
        <v>290</v>
      </c>
      <c r="C22" s="491" t="s">
        <v>291</v>
      </c>
      <c r="D22" s="491"/>
      <c r="E22" s="54">
        <f>E23+E24+E25+E26+E27+E28</f>
        <v>71423978.870000005</v>
      </c>
      <c r="F22" s="233"/>
    </row>
    <row r="23" spans="2:7" ht="17.25" customHeight="1" x14ac:dyDescent="0.2">
      <c r="B23" s="240" t="s">
        <v>35</v>
      </c>
      <c r="C23" s="240" t="s">
        <v>36</v>
      </c>
      <c r="D23" s="240"/>
      <c r="E23" s="55">
        <v>26513321.07</v>
      </c>
    </row>
    <row r="24" spans="2:7" ht="17.25" customHeight="1" x14ac:dyDescent="0.2">
      <c r="B24" s="240" t="s">
        <v>24</v>
      </c>
      <c r="C24" s="240" t="s">
        <v>25</v>
      </c>
      <c r="D24" s="240"/>
      <c r="E24" s="55">
        <v>10294750</v>
      </c>
    </row>
    <row r="25" spans="2:7" ht="17.25" customHeight="1" x14ac:dyDescent="0.2">
      <c r="B25" s="240" t="s">
        <v>29</v>
      </c>
      <c r="C25" s="240" t="s">
        <v>30</v>
      </c>
      <c r="D25" s="240"/>
      <c r="E25" s="55">
        <v>355300</v>
      </c>
    </row>
    <row r="26" spans="2:7" ht="17.25" customHeight="1" x14ac:dyDescent="0.2">
      <c r="B26" s="240" t="s">
        <v>417</v>
      </c>
      <c r="C26" s="240" t="s">
        <v>424</v>
      </c>
      <c r="D26" s="240"/>
      <c r="E26" s="485">
        <v>34260607.799999997</v>
      </c>
    </row>
    <row r="27" spans="2:7" ht="17.25" customHeight="1" x14ac:dyDescent="0.2">
      <c r="B27" s="241" t="s">
        <v>316</v>
      </c>
      <c r="C27" s="240" t="s">
        <v>317</v>
      </c>
      <c r="D27" s="240"/>
      <c r="E27" s="485">
        <v>0</v>
      </c>
      <c r="F27" s="233"/>
    </row>
    <row r="28" spans="2:7" s="3" customFormat="1" ht="17.25" customHeight="1" x14ac:dyDescent="0.2">
      <c r="B28" s="240" t="s">
        <v>318</v>
      </c>
      <c r="C28" s="240" t="s">
        <v>319</v>
      </c>
      <c r="D28" s="240"/>
      <c r="E28" s="485">
        <v>0</v>
      </c>
      <c r="F28" s="230"/>
    </row>
    <row r="29" spans="2:7" ht="17.25" customHeight="1" thickBot="1" x14ac:dyDescent="0.25">
      <c r="B29" s="242" t="s">
        <v>359</v>
      </c>
      <c r="C29" s="242" t="s">
        <v>372</v>
      </c>
      <c r="D29" s="240"/>
      <c r="E29" s="243">
        <f>SUM(E30)</f>
        <v>27792442.670000002</v>
      </c>
    </row>
    <row r="30" spans="2:7" ht="17.25" customHeight="1" x14ac:dyDescent="0.2">
      <c r="B30" s="240" t="s">
        <v>104</v>
      </c>
      <c r="C30" s="240" t="s">
        <v>105</v>
      </c>
      <c r="D30" s="240"/>
      <c r="E30" s="485">
        <v>27792442.670000002</v>
      </c>
    </row>
    <row r="31" spans="2:7" ht="21" customHeight="1" thickBot="1" x14ac:dyDescent="0.25">
      <c r="B31" s="235" t="s">
        <v>400</v>
      </c>
      <c r="C31" s="242" t="s">
        <v>499</v>
      </c>
      <c r="D31" s="240"/>
      <c r="E31" s="243">
        <f>E32+E33</f>
        <v>0</v>
      </c>
    </row>
    <row r="32" spans="2:7" ht="17.25" customHeight="1" x14ac:dyDescent="0.2">
      <c r="B32" s="244" t="s">
        <v>437</v>
      </c>
      <c r="C32" s="240" t="s">
        <v>412</v>
      </c>
      <c r="D32" s="240"/>
      <c r="E32" s="485">
        <v>0</v>
      </c>
    </row>
    <row r="33" spans="2:7" ht="17.25" customHeight="1" x14ac:dyDescent="0.2">
      <c r="B33" s="244" t="s">
        <v>354</v>
      </c>
      <c r="C33" s="240" t="s">
        <v>438</v>
      </c>
      <c r="D33" s="240"/>
      <c r="E33" s="485">
        <v>0</v>
      </c>
    </row>
    <row r="34" spans="2:7" ht="17.25" customHeight="1" x14ac:dyDescent="0.2">
      <c r="B34" s="245" t="s">
        <v>174</v>
      </c>
      <c r="C34" s="240" t="s">
        <v>173</v>
      </c>
      <c r="D34" s="240"/>
      <c r="E34" s="256" t="s">
        <v>461</v>
      </c>
    </row>
    <row r="35" spans="2:7" ht="17.25" customHeight="1" x14ac:dyDescent="0.2">
      <c r="B35" s="3" t="s">
        <v>312</v>
      </c>
      <c r="C35" s="240" t="s">
        <v>313</v>
      </c>
      <c r="D35" s="240"/>
      <c r="E35" s="485" t="s">
        <v>461</v>
      </c>
    </row>
    <row r="36" spans="2:7" ht="17.25" customHeight="1" thickBot="1" x14ac:dyDescent="0.25">
      <c r="B36" s="236" t="s">
        <v>175</v>
      </c>
      <c r="C36" s="242" t="s">
        <v>176</v>
      </c>
      <c r="D36" s="240"/>
      <c r="E36" s="243">
        <f>SUM(E37:E39)</f>
        <v>5722974.9999999991</v>
      </c>
    </row>
    <row r="37" spans="2:7" ht="17.25" customHeight="1" x14ac:dyDescent="0.2">
      <c r="B37" s="240" t="s">
        <v>31</v>
      </c>
      <c r="C37" s="240" t="s">
        <v>32</v>
      </c>
      <c r="D37" s="240"/>
      <c r="E37" s="485">
        <v>2641521.85</v>
      </c>
    </row>
    <row r="38" spans="2:7" ht="17.25" customHeight="1" x14ac:dyDescent="0.2">
      <c r="B38" s="240" t="s">
        <v>33</v>
      </c>
      <c r="C38" s="240" t="s">
        <v>34</v>
      </c>
      <c r="D38" s="240"/>
      <c r="E38" s="485">
        <v>2648791.09</v>
      </c>
    </row>
    <row r="39" spans="2:7" ht="17.25" customHeight="1" x14ac:dyDescent="0.2">
      <c r="B39" s="240" t="s">
        <v>27</v>
      </c>
      <c r="C39" s="240" t="s">
        <v>28</v>
      </c>
      <c r="D39" s="240"/>
      <c r="E39" s="485">
        <v>432662.06</v>
      </c>
    </row>
    <row r="40" spans="2:7" ht="20.25" customHeight="1" thickBot="1" x14ac:dyDescent="0.3">
      <c r="B40" s="235">
        <v>2.2000000000000002</v>
      </c>
      <c r="C40" s="236" t="s">
        <v>136</v>
      </c>
      <c r="D40" s="236"/>
      <c r="E40" s="243">
        <f>E41+E49+E52+E59+E69+E72+E81</f>
        <v>11862717.319999998</v>
      </c>
      <c r="F40" s="492"/>
      <c r="G40" s="233"/>
    </row>
    <row r="41" spans="2:7" ht="24" customHeight="1" x14ac:dyDescent="0.2">
      <c r="B41" s="236" t="s">
        <v>177</v>
      </c>
      <c r="C41" s="236" t="s">
        <v>178</v>
      </c>
      <c r="D41" s="236"/>
      <c r="E41" s="54">
        <f>E42+E43+E44+E45+E46+E47+E48</f>
        <v>791181.42</v>
      </c>
      <c r="F41" s="233"/>
    </row>
    <row r="42" spans="2:7" ht="17.25" customHeight="1" x14ac:dyDescent="0.2">
      <c r="B42" s="240" t="s">
        <v>419</v>
      </c>
      <c r="C42" s="240" t="s">
        <v>486</v>
      </c>
      <c r="D42" s="236"/>
      <c r="E42" s="55">
        <v>0</v>
      </c>
    </row>
    <row r="43" spans="2:7" ht="17.25" customHeight="1" x14ac:dyDescent="0.2">
      <c r="B43" s="240" t="s">
        <v>26</v>
      </c>
      <c r="C43" s="240" t="s">
        <v>20</v>
      </c>
      <c r="D43" s="240"/>
      <c r="E43" s="55">
        <v>246796.1</v>
      </c>
    </row>
    <row r="44" spans="2:7" ht="17.25" customHeight="1" x14ac:dyDescent="0.2">
      <c r="B44" s="240" t="s">
        <v>406</v>
      </c>
      <c r="C44" s="240" t="s">
        <v>408</v>
      </c>
      <c r="D44" s="240"/>
      <c r="E44" s="55">
        <v>0</v>
      </c>
      <c r="G44" s="230" t="s">
        <v>577</v>
      </c>
    </row>
    <row r="45" spans="2:7" ht="17.25" customHeight="1" x14ac:dyDescent="0.2">
      <c r="B45" s="240" t="s">
        <v>86</v>
      </c>
      <c r="C45" s="240" t="s">
        <v>87</v>
      </c>
      <c r="D45" s="240"/>
      <c r="E45" s="55">
        <v>294794.06</v>
      </c>
    </row>
    <row r="46" spans="2:7" ht="17.25" customHeight="1" x14ac:dyDescent="0.2">
      <c r="B46" s="240" t="s">
        <v>110</v>
      </c>
      <c r="C46" s="240" t="s">
        <v>109</v>
      </c>
      <c r="D46" s="240"/>
      <c r="E46" s="55">
        <v>237638.26</v>
      </c>
    </row>
    <row r="47" spans="2:7" ht="17.25" customHeight="1" x14ac:dyDescent="0.2">
      <c r="B47" s="240" t="s">
        <v>348</v>
      </c>
      <c r="C47" s="240" t="s">
        <v>349</v>
      </c>
      <c r="D47" s="240"/>
      <c r="E47" s="55">
        <v>3978</v>
      </c>
    </row>
    <row r="48" spans="2:7" ht="17.25" customHeight="1" x14ac:dyDescent="0.2">
      <c r="B48" s="240" t="s">
        <v>139</v>
      </c>
      <c r="C48" s="240" t="s">
        <v>167</v>
      </c>
      <c r="D48" s="240"/>
      <c r="E48" s="55">
        <v>7975</v>
      </c>
    </row>
    <row r="49" spans="2:5" ht="24" customHeight="1" thickBot="1" x14ac:dyDescent="0.25">
      <c r="B49" s="246" t="s">
        <v>179</v>
      </c>
      <c r="C49" s="242" t="s">
        <v>180</v>
      </c>
      <c r="D49" s="240"/>
      <c r="E49" s="53">
        <f>SUM(E50:E51)</f>
        <v>4325</v>
      </c>
    </row>
    <row r="50" spans="2:5" ht="17.25" customHeight="1" x14ac:dyDescent="0.2">
      <c r="B50" s="241" t="s">
        <v>120</v>
      </c>
      <c r="C50" s="240" t="s">
        <v>137</v>
      </c>
      <c r="D50" s="240"/>
      <c r="E50" s="55">
        <v>4325</v>
      </c>
    </row>
    <row r="51" spans="2:5" ht="17.25" customHeight="1" x14ac:dyDescent="0.2">
      <c r="B51" s="241" t="s">
        <v>143</v>
      </c>
      <c r="C51" s="240" t="s">
        <v>166</v>
      </c>
      <c r="D51" s="240"/>
      <c r="E51" s="55">
        <v>0</v>
      </c>
    </row>
    <row r="52" spans="2:5" ht="17.25" customHeight="1" thickBot="1" x14ac:dyDescent="0.25">
      <c r="B52" s="246" t="s">
        <v>182</v>
      </c>
      <c r="C52" s="247" t="s">
        <v>181</v>
      </c>
      <c r="D52" s="240"/>
      <c r="E52" s="53">
        <f>SUM(E53:E54)</f>
        <v>197203.34</v>
      </c>
    </row>
    <row r="53" spans="2:5" ht="19.5" customHeight="1" x14ac:dyDescent="0.2">
      <c r="B53" s="240" t="s">
        <v>127</v>
      </c>
      <c r="C53" s="240" t="s">
        <v>308</v>
      </c>
      <c r="D53" s="240"/>
      <c r="E53" s="485">
        <v>133300</v>
      </c>
    </row>
    <row r="54" spans="2:5" ht="19.5" customHeight="1" x14ac:dyDescent="0.2">
      <c r="B54" s="240" t="s">
        <v>501</v>
      </c>
      <c r="C54" s="240" t="s">
        <v>503</v>
      </c>
      <c r="D54" s="240"/>
      <c r="E54" s="485">
        <v>63903.34</v>
      </c>
    </row>
    <row r="55" spans="2:5" ht="19.5" customHeight="1" thickBot="1" x14ac:dyDescent="0.25">
      <c r="B55" s="236" t="s">
        <v>183</v>
      </c>
      <c r="C55" s="242" t="s">
        <v>184</v>
      </c>
      <c r="D55" s="240"/>
      <c r="E55" s="243">
        <f>E56+E57+E58</f>
        <v>0</v>
      </c>
    </row>
    <row r="56" spans="2:5" ht="17.25" customHeight="1" x14ac:dyDescent="0.2">
      <c r="B56" s="248" t="s">
        <v>121</v>
      </c>
      <c r="C56" s="240" t="s">
        <v>135</v>
      </c>
      <c r="D56" s="240"/>
      <c r="E56" s="55">
        <v>0</v>
      </c>
    </row>
    <row r="57" spans="2:5" ht="17.25" customHeight="1" x14ac:dyDescent="0.2">
      <c r="B57" s="240" t="s">
        <v>351</v>
      </c>
      <c r="C57" s="240" t="s">
        <v>352</v>
      </c>
      <c r="D57" s="240"/>
      <c r="E57" s="55">
        <v>0</v>
      </c>
    </row>
    <row r="58" spans="2:5" ht="17.25" customHeight="1" thickBot="1" x14ac:dyDescent="0.25">
      <c r="B58" s="240" t="s">
        <v>117</v>
      </c>
      <c r="C58" s="240" t="s">
        <v>119</v>
      </c>
      <c r="D58" s="240"/>
      <c r="E58" s="53">
        <v>0</v>
      </c>
    </row>
    <row r="59" spans="2:5" ht="15.75" customHeight="1" thickBot="1" x14ac:dyDescent="0.25">
      <c r="B59" s="246" t="s">
        <v>186</v>
      </c>
      <c r="C59" s="242" t="s">
        <v>185</v>
      </c>
      <c r="D59" s="240"/>
      <c r="E59" s="53">
        <f>E60+E61+E62+E63</f>
        <v>1155222.3700000001</v>
      </c>
    </row>
    <row r="60" spans="2:5" ht="17.25" customHeight="1" x14ac:dyDescent="0.2">
      <c r="B60" s="244" t="s">
        <v>385</v>
      </c>
      <c r="C60" s="240" t="s">
        <v>478</v>
      </c>
      <c r="D60" s="240"/>
      <c r="E60" s="55">
        <v>0</v>
      </c>
    </row>
    <row r="61" spans="2:5" ht="22.5" customHeight="1" x14ac:dyDescent="0.2">
      <c r="B61" s="244" t="s">
        <v>572</v>
      </c>
      <c r="C61" s="249" t="s">
        <v>575</v>
      </c>
      <c r="D61" s="240"/>
      <c r="E61" s="55">
        <v>0</v>
      </c>
    </row>
    <row r="62" spans="2:5" ht="17.25" customHeight="1" x14ac:dyDescent="0.2">
      <c r="B62" s="244" t="s">
        <v>299</v>
      </c>
      <c r="C62" s="240" t="s">
        <v>355</v>
      </c>
      <c r="D62" s="240"/>
      <c r="E62" s="55">
        <v>147500</v>
      </c>
    </row>
    <row r="63" spans="2:5" ht="17.25" customHeight="1" thickBot="1" x14ac:dyDescent="0.25">
      <c r="B63" s="244" t="s">
        <v>414</v>
      </c>
      <c r="C63" s="240" t="s">
        <v>415</v>
      </c>
      <c r="D63" s="240"/>
      <c r="E63" s="119">
        <v>1007722.37</v>
      </c>
    </row>
    <row r="64" spans="2:5" ht="17.25" customHeight="1" x14ac:dyDescent="0.2">
      <c r="B64" s="246" t="s">
        <v>187</v>
      </c>
      <c r="C64" s="242" t="s">
        <v>188</v>
      </c>
      <c r="D64" s="240"/>
      <c r="E64" s="54">
        <v>0</v>
      </c>
    </row>
    <row r="65" spans="2:5" ht="18" customHeight="1" x14ac:dyDescent="0.2">
      <c r="B65" s="250" t="s">
        <v>147</v>
      </c>
      <c r="C65" s="240" t="s">
        <v>148</v>
      </c>
      <c r="D65" s="240"/>
      <c r="E65" s="55">
        <v>0</v>
      </c>
    </row>
    <row r="66" spans="2:5" ht="18" customHeight="1" x14ac:dyDescent="0.2">
      <c r="B66" s="244" t="s">
        <v>149</v>
      </c>
      <c r="C66" s="240" t="s">
        <v>150</v>
      </c>
      <c r="D66" s="240"/>
      <c r="E66" s="55">
        <v>0</v>
      </c>
    </row>
    <row r="67" spans="2:5" ht="18" customHeight="1" x14ac:dyDescent="0.2">
      <c r="B67" s="244" t="s">
        <v>439</v>
      </c>
      <c r="C67" s="240" t="s">
        <v>487</v>
      </c>
      <c r="D67" s="240"/>
      <c r="E67" s="55">
        <v>0</v>
      </c>
    </row>
    <row r="68" spans="2:5" ht="18" customHeight="1" thickBot="1" x14ac:dyDescent="0.25">
      <c r="B68" s="244" t="s">
        <v>440</v>
      </c>
      <c r="C68" s="240" t="s">
        <v>483</v>
      </c>
      <c r="D68" s="240"/>
      <c r="E68" s="243">
        <v>0</v>
      </c>
    </row>
    <row r="69" spans="2:5" ht="33" customHeight="1" x14ac:dyDescent="0.2">
      <c r="B69" s="246" t="s">
        <v>189</v>
      </c>
      <c r="C69" s="63" t="s">
        <v>190</v>
      </c>
      <c r="D69" s="240"/>
      <c r="E69" s="54">
        <f>E70+E71</f>
        <v>8747151.1400000006</v>
      </c>
    </row>
    <row r="70" spans="2:5" ht="23.25" customHeight="1" x14ac:dyDescent="0.2">
      <c r="B70" s="241" t="s">
        <v>151</v>
      </c>
      <c r="C70" s="249" t="s">
        <v>347</v>
      </c>
      <c r="D70" s="240"/>
      <c r="E70" s="55">
        <v>8618579.4199999999</v>
      </c>
    </row>
    <row r="71" spans="2:5" ht="18.75" customHeight="1" x14ac:dyDescent="0.2">
      <c r="B71" s="240" t="s">
        <v>96</v>
      </c>
      <c r="C71" s="240" t="s">
        <v>85</v>
      </c>
      <c r="D71" s="240"/>
      <c r="E71" s="55">
        <v>128571.72</v>
      </c>
    </row>
    <row r="72" spans="2:5" ht="29.25" customHeight="1" x14ac:dyDescent="0.2">
      <c r="B72" s="236" t="s">
        <v>192</v>
      </c>
      <c r="C72" s="63" t="s">
        <v>191</v>
      </c>
      <c r="D72" s="240"/>
      <c r="E72" s="54">
        <f>E73+E74+E75+E76+E77+E78+E79</f>
        <v>934039.45</v>
      </c>
    </row>
    <row r="73" spans="2:5" s="8" customFormat="1" ht="14.25" customHeight="1" x14ac:dyDescent="0.2">
      <c r="B73" s="240" t="s">
        <v>399</v>
      </c>
      <c r="C73" s="240" t="s">
        <v>401</v>
      </c>
      <c r="D73" s="251"/>
      <c r="E73" s="162">
        <v>0</v>
      </c>
    </row>
    <row r="74" spans="2:5" ht="17.25" customHeight="1" x14ac:dyDescent="0.2">
      <c r="B74" s="240" t="s">
        <v>106</v>
      </c>
      <c r="C74" s="240" t="s">
        <v>21</v>
      </c>
      <c r="D74" s="240"/>
      <c r="E74" s="162">
        <v>1240.08</v>
      </c>
    </row>
    <row r="75" spans="2:5" ht="17.25" customHeight="1" x14ac:dyDescent="0.2">
      <c r="B75" s="240" t="s">
        <v>300</v>
      </c>
      <c r="C75" s="240" t="s">
        <v>320</v>
      </c>
      <c r="D75" s="240"/>
      <c r="E75" s="162">
        <v>0</v>
      </c>
    </row>
    <row r="76" spans="2:5" ht="17.25" customHeight="1" x14ac:dyDescent="0.2">
      <c r="B76" s="240" t="s">
        <v>413</v>
      </c>
      <c r="C76" s="240" t="s">
        <v>479</v>
      </c>
      <c r="D76" s="240"/>
      <c r="E76" s="162">
        <v>14500.01</v>
      </c>
    </row>
    <row r="77" spans="2:5" ht="17.25" customHeight="1" x14ac:dyDescent="0.2">
      <c r="B77" s="240" t="s">
        <v>380</v>
      </c>
      <c r="C77" s="240" t="s">
        <v>462</v>
      </c>
      <c r="D77" s="240"/>
      <c r="E77" s="162">
        <v>234999.36</v>
      </c>
    </row>
    <row r="78" spans="2:5" ht="17.25" customHeight="1" x14ac:dyDescent="0.2">
      <c r="B78" s="241" t="s">
        <v>114</v>
      </c>
      <c r="C78" s="240" t="s">
        <v>115</v>
      </c>
      <c r="D78" s="240"/>
      <c r="E78" s="162">
        <v>683300</v>
      </c>
    </row>
    <row r="79" spans="2:5" ht="17.25" customHeight="1" x14ac:dyDescent="0.2">
      <c r="B79" s="240" t="s">
        <v>107</v>
      </c>
      <c r="C79" s="240" t="s">
        <v>108</v>
      </c>
      <c r="D79" s="240"/>
      <c r="E79" s="162">
        <v>0</v>
      </c>
    </row>
    <row r="80" spans="2:5" ht="17.25" customHeight="1" thickBot="1" x14ac:dyDescent="0.25">
      <c r="B80" s="240" t="s">
        <v>425</v>
      </c>
      <c r="C80" s="240" t="s">
        <v>426</v>
      </c>
      <c r="D80" s="240"/>
      <c r="E80" s="243">
        <v>0</v>
      </c>
    </row>
    <row r="81" spans="2:6" ht="17.25" customHeight="1" x14ac:dyDescent="0.2">
      <c r="B81" s="236" t="s">
        <v>193</v>
      </c>
      <c r="C81" s="236" t="s">
        <v>194</v>
      </c>
      <c r="D81" s="240"/>
      <c r="E81" s="54">
        <f>E82+E83</f>
        <v>33594.6</v>
      </c>
    </row>
    <row r="82" spans="2:6" ht="17.25" customHeight="1" x14ac:dyDescent="0.2">
      <c r="B82" s="240" t="s">
        <v>407</v>
      </c>
      <c r="C82" s="250" t="s">
        <v>409</v>
      </c>
      <c r="D82" s="240"/>
      <c r="E82" s="55">
        <v>0</v>
      </c>
    </row>
    <row r="83" spans="2:6" ht="17.25" customHeight="1" thickBot="1" x14ac:dyDescent="0.3">
      <c r="B83" s="240" t="s">
        <v>141</v>
      </c>
      <c r="C83" s="240" t="s">
        <v>309</v>
      </c>
      <c r="D83" s="236"/>
      <c r="E83" s="488">
        <v>33594.6</v>
      </c>
      <c r="F83" s="237"/>
    </row>
    <row r="84" spans="2:6" ht="22.5" customHeight="1" x14ac:dyDescent="0.25">
      <c r="B84" s="235">
        <v>2.2999999999999998</v>
      </c>
      <c r="C84" s="236" t="s">
        <v>195</v>
      </c>
      <c r="D84" s="240"/>
      <c r="E84" s="256">
        <f>E85+E90+E95+E101+E104+E108+E113+E117</f>
        <v>1877716.41</v>
      </c>
      <c r="F84" s="269"/>
    </row>
    <row r="85" spans="2:6" ht="17.25" customHeight="1" x14ac:dyDescent="0.2">
      <c r="B85" s="246" t="s">
        <v>196</v>
      </c>
      <c r="C85" s="236" t="s">
        <v>197</v>
      </c>
      <c r="D85" s="240"/>
      <c r="E85" s="256">
        <f>E86+E87+E88+E89</f>
        <v>929049.96</v>
      </c>
    </row>
    <row r="86" spans="2:6" ht="17.25" customHeight="1" x14ac:dyDescent="0.2">
      <c r="B86" s="240" t="s">
        <v>90</v>
      </c>
      <c r="C86" s="240" t="s">
        <v>91</v>
      </c>
      <c r="D86" s="240"/>
      <c r="E86" s="162">
        <v>226618.21</v>
      </c>
    </row>
    <row r="87" spans="2:6" ht="17.25" customHeight="1" x14ac:dyDescent="0.2">
      <c r="B87" s="240" t="s">
        <v>113</v>
      </c>
      <c r="C87" s="240" t="s">
        <v>321</v>
      </c>
      <c r="D87" s="240"/>
      <c r="E87" s="162">
        <v>260231.75</v>
      </c>
    </row>
    <row r="88" spans="2:6" ht="17.25" customHeight="1" x14ac:dyDescent="0.2">
      <c r="B88" s="248" t="s">
        <v>122</v>
      </c>
      <c r="C88" s="240" t="s">
        <v>311</v>
      </c>
      <c r="D88" s="240"/>
      <c r="E88" s="162">
        <v>442200</v>
      </c>
    </row>
    <row r="89" spans="2:6" ht="17.25" customHeight="1" x14ac:dyDescent="0.2">
      <c r="B89" s="240" t="s">
        <v>145</v>
      </c>
      <c r="C89" s="240" t="s">
        <v>350</v>
      </c>
      <c r="D89" s="240"/>
      <c r="E89" s="162">
        <v>0</v>
      </c>
    </row>
    <row r="90" spans="2:6" ht="17.25" customHeight="1" x14ac:dyDescent="0.2">
      <c r="B90" s="236" t="s">
        <v>198</v>
      </c>
      <c r="C90" s="236" t="s">
        <v>199</v>
      </c>
      <c r="D90" s="240"/>
      <c r="E90" s="54">
        <f>E91+E92+E93+E94</f>
        <v>5192</v>
      </c>
    </row>
    <row r="91" spans="2:6" ht="17.25" customHeight="1" x14ac:dyDescent="0.2">
      <c r="B91" s="250" t="s">
        <v>402</v>
      </c>
      <c r="C91" s="250" t="s">
        <v>405</v>
      </c>
      <c r="D91" s="240"/>
      <c r="E91" s="55">
        <v>0</v>
      </c>
    </row>
    <row r="92" spans="2:6" ht="17.25" customHeight="1" x14ac:dyDescent="0.2">
      <c r="B92" s="241" t="s">
        <v>123</v>
      </c>
      <c r="C92" s="240" t="s">
        <v>331</v>
      </c>
      <c r="D92" s="240"/>
      <c r="E92" s="55">
        <v>0</v>
      </c>
    </row>
    <row r="93" spans="2:6" ht="17.25" customHeight="1" x14ac:dyDescent="0.2">
      <c r="B93" s="245" t="s">
        <v>126</v>
      </c>
      <c r="C93" s="250" t="s">
        <v>133</v>
      </c>
      <c r="D93" s="240"/>
      <c r="E93" s="55">
        <v>0</v>
      </c>
    </row>
    <row r="94" spans="2:6" ht="18.75" customHeight="1" x14ac:dyDescent="0.2">
      <c r="B94" s="240" t="s">
        <v>42</v>
      </c>
      <c r="C94" s="240" t="s">
        <v>43</v>
      </c>
      <c r="D94" s="240"/>
      <c r="E94" s="55">
        <v>5192</v>
      </c>
    </row>
    <row r="95" spans="2:6" ht="17.25" customHeight="1" x14ac:dyDescent="0.2">
      <c r="B95" s="236" t="s">
        <v>200</v>
      </c>
      <c r="C95" s="236" t="s">
        <v>201</v>
      </c>
      <c r="D95" s="240"/>
      <c r="E95" s="54">
        <f>E96+E97+E98+E99+E100</f>
        <v>588938</v>
      </c>
    </row>
    <row r="96" spans="2:6" ht="17.25" customHeight="1" x14ac:dyDescent="0.2">
      <c r="B96" s="244" t="s">
        <v>322</v>
      </c>
      <c r="C96" s="245" t="s">
        <v>346</v>
      </c>
      <c r="D96" s="240"/>
      <c r="E96" s="55">
        <v>0</v>
      </c>
    </row>
    <row r="97" spans="2:6" ht="17.25" customHeight="1" x14ac:dyDescent="0.2">
      <c r="B97" s="240" t="s">
        <v>97</v>
      </c>
      <c r="C97" s="240" t="s">
        <v>98</v>
      </c>
      <c r="D97" s="240"/>
      <c r="E97" s="55">
        <v>0</v>
      </c>
    </row>
    <row r="98" spans="2:6" ht="17.25" customHeight="1" x14ac:dyDescent="0.2">
      <c r="B98" s="240" t="s">
        <v>140</v>
      </c>
      <c r="C98" s="240" t="s">
        <v>152</v>
      </c>
      <c r="D98" s="240"/>
      <c r="E98" s="55">
        <v>588938</v>
      </c>
    </row>
    <row r="99" spans="2:6" ht="17.25" customHeight="1" x14ac:dyDescent="0.2">
      <c r="B99" s="248" t="s">
        <v>344</v>
      </c>
      <c r="C99" s="240" t="s">
        <v>345</v>
      </c>
      <c r="D99" s="240"/>
      <c r="E99" s="55">
        <v>0</v>
      </c>
    </row>
    <row r="100" spans="2:6" ht="17.25" customHeight="1" thickBot="1" x14ac:dyDescent="0.25">
      <c r="B100" s="240" t="s">
        <v>293</v>
      </c>
      <c r="C100" s="240" t="s">
        <v>294</v>
      </c>
      <c r="D100" s="240"/>
      <c r="E100" s="243">
        <v>0</v>
      </c>
    </row>
    <row r="101" spans="2:6" ht="17.25" customHeight="1" x14ac:dyDescent="0.2">
      <c r="B101" s="236" t="s">
        <v>202</v>
      </c>
      <c r="C101" s="236" t="s">
        <v>203</v>
      </c>
      <c r="D101" s="240"/>
      <c r="E101" s="54">
        <f>E102+E103</f>
        <v>9347.02</v>
      </c>
    </row>
    <row r="102" spans="2:6" ht="18.75" customHeight="1" x14ac:dyDescent="0.2">
      <c r="B102" s="240" t="s">
        <v>128</v>
      </c>
      <c r="C102" s="245" t="s">
        <v>353</v>
      </c>
      <c r="D102" s="240"/>
      <c r="E102" s="55">
        <v>9347.02</v>
      </c>
    </row>
    <row r="103" spans="2:6" ht="17.25" customHeight="1" thickBot="1" x14ac:dyDescent="0.25">
      <c r="B103" s="240" t="s">
        <v>116</v>
      </c>
      <c r="C103" s="240" t="s">
        <v>314</v>
      </c>
      <c r="D103" s="240"/>
      <c r="E103" s="119">
        <v>0</v>
      </c>
    </row>
    <row r="104" spans="2:6" ht="19.5" customHeight="1" x14ac:dyDescent="0.2">
      <c r="B104" s="236" t="s">
        <v>204</v>
      </c>
      <c r="C104" s="236" t="s">
        <v>205</v>
      </c>
      <c r="D104" s="240"/>
      <c r="E104" s="54">
        <f>E105+E106</f>
        <v>0</v>
      </c>
    </row>
    <row r="105" spans="2:6" ht="21" customHeight="1" x14ac:dyDescent="0.2">
      <c r="B105" s="240" t="s">
        <v>144</v>
      </c>
      <c r="C105" s="240" t="s">
        <v>305</v>
      </c>
      <c r="D105" s="240"/>
      <c r="E105" s="52">
        <v>0</v>
      </c>
    </row>
    <row r="106" spans="2:6" ht="18.75" customHeight="1" x14ac:dyDescent="0.2">
      <c r="B106" s="240" t="s">
        <v>124</v>
      </c>
      <c r="C106" s="240" t="s">
        <v>134</v>
      </c>
      <c r="D106" s="240"/>
      <c r="E106" s="52">
        <v>0</v>
      </c>
    </row>
    <row r="107" spans="2:6" ht="18.75" customHeight="1" x14ac:dyDescent="0.2">
      <c r="B107" s="240" t="s">
        <v>99</v>
      </c>
      <c r="C107" s="240" t="s">
        <v>100</v>
      </c>
      <c r="D107" s="240"/>
      <c r="E107" s="52">
        <v>0</v>
      </c>
    </row>
    <row r="108" spans="2:6" ht="28.5" customHeight="1" x14ac:dyDescent="0.2">
      <c r="B108" s="236" t="s">
        <v>207</v>
      </c>
      <c r="C108" s="63" t="s">
        <v>206</v>
      </c>
      <c r="D108" s="240"/>
      <c r="E108" s="54">
        <f>E109+E110+E111+E112</f>
        <v>2834.83</v>
      </c>
    </row>
    <row r="109" spans="2:6" ht="17.25" customHeight="1" x14ac:dyDescent="0.2">
      <c r="B109" s="244" t="s">
        <v>142</v>
      </c>
      <c r="C109" s="245" t="s">
        <v>168</v>
      </c>
      <c r="D109" s="240"/>
      <c r="E109" s="55">
        <v>0</v>
      </c>
    </row>
    <row r="110" spans="2:6" ht="17.25" customHeight="1" x14ac:dyDescent="0.2">
      <c r="B110" s="241" t="s">
        <v>301</v>
      </c>
      <c r="C110" s="240" t="s">
        <v>315</v>
      </c>
      <c r="D110" s="240"/>
      <c r="E110" s="55">
        <v>0</v>
      </c>
    </row>
    <row r="111" spans="2:6" ht="16.5" customHeight="1" x14ac:dyDescent="0.25">
      <c r="B111" s="240" t="s">
        <v>111</v>
      </c>
      <c r="C111" s="240" t="s">
        <v>129</v>
      </c>
      <c r="D111" s="240"/>
      <c r="E111" s="55">
        <v>2834.83</v>
      </c>
      <c r="F111" s="265"/>
    </row>
    <row r="112" spans="2:6" ht="16.5" customHeight="1" x14ac:dyDescent="0.25">
      <c r="B112" s="240" t="s">
        <v>453</v>
      </c>
      <c r="C112" s="240" t="s">
        <v>457</v>
      </c>
      <c r="D112" s="240"/>
      <c r="E112" s="55">
        <v>0</v>
      </c>
      <c r="F112" s="265"/>
    </row>
    <row r="113" spans="2:6" ht="33" customHeight="1" x14ac:dyDescent="0.25">
      <c r="B113" s="236" t="s">
        <v>208</v>
      </c>
      <c r="C113" s="63" t="s">
        <v>209</v>
      </c>
      <c r="D113" s="240"/>
      <c r="E113" s="54">
        <f>E114+E115+E11</f>
        <v>309295.15000000002</v>
      </c>
      <c r="F113" s="265"/>
    </row>
    <row r="114" spans="2:6" ht="17.25" customHeight="1" x14ac:dyDescent="0.2">
      <c r="B114" s="240" t="s">
        <v>94</v>
      </c>
      <c r="C114" s="240" t="s">
        <v>22</v>
      </c>
      <c r="D114" s="240"/>
      <c r="E114" s="55">
        <v>177280</v>
      </c>
    </row>
    <row r="115" spans="2:6" ht="16.5" customHeight="1" thickBot="1" x14ac:dyDescent="0.25">
      <c r="B115" s="240" t="s">
        <v>118</v>
      </c>
      <c r="C115" s="240" t="s">
        <v>153</v>
      </c>
      <c r="D115" s="240"/>
      <c r="E115" s="119">
        <v>132015.15</v>
      </c>
    </row>
    <row r="116" spans="2:6" ht="36" customHeight="1" x14ac:dyDescent="0.2">
      <c r="B116" s="236" t="s">
        <v>210</v>
      </c>
      <c r="C116" s="63" t="s">
        <v>211</v>
      </c>
      <c r="D116" s="240"/>
      <c r="E116" s="264">
        <v>0</v>
      </c>
    </row>
    <row r="117" spans="2:6" ht="19.5" customHeight="1" x14ac:dyDescent="0.2">
      <c r="B117" s="236" t="s">
        <v>212</v>
      </c>
      <c r="C117" s="236" t="s">
        <v>213</v>
      </c>
      <c r="D117" s="240"/>
      <c r="E117" s="264">
        <f>E118+E119+E120+E121+E122+E123+E124+E125</f>
        <v>33059.449999999997</v>
      </c>
    </row>
    <row r="118" spans="2:6" ht="15.75" customHeight="1" x14ac:dyDescent="0.2">
      <c r="B118" s="240" t="s">
        <v>101</v>
      </c>
      <c r="C118" s="240" t="s">
        <v>427</v>
      </c>
      <c r="D118" s="240"/>
      <c r="E118" s="55">
        <v>0</v>
      </c>
    </row>
    <row r="119" spans="2:6" ht="17.25" customHeight="1" x14ac:dyDescent="0.2">
      <c r="B119" s="240" t="s">
        <v>125</v>
      </c>
      <c r="C119" s="249" t="s">
        <v>428</v>
      </c>
      <c r="D119" s="240"/>
      <c r="E119" s="55">
        <v>0</v>
      </c>
    </row>
    <row r="120" spans="2:6" ht="17.25" customHeight="1" x14ac:dyDescent="0.2">
      <c r="B120" s="240" t="s">
        <v>302</v>
      </c>
      <c r="C120" s="240" t="s">
        <v>310</v>
      </c>
      <c r="D120" s="240"/>
      <c r="E120" s="55">
        <v>33059.449999999997</v>
      </c>
    </row>
    <row r="121" spans="2:6" ht="17.25" customHeight="1" x14ac:dyDescent="0.2">
      <c r="B121" s="241" t="s">
        <v>303</v>
      </c>
      <c r="C121" s="240" t="s">
        <v>306</v>
      </c>
      <c r="D121" s="240"/>
      <c r="E121" s="55">
        <v>0</v>
      </c>
    </row>
    <row r="122" spans="2:6" ht="17.25" customHeight="1" x14ac:dyDescent="0.2">
      <c r="B122" s="240" t="s">
        <v>112</v>
      </c>
      <c r="C122" s="240" t="s">
        <v>130</v>
      </c>
      <c r="D122" s="240"/>
      <c r="E122" s="55">
        <v>0</v>
      </c>
    </row>
    <row r="123" spans="2:6" ht="17.25" customHeight="1" x14ac:dyDescent="0.2">
      <c r="B123" s="241" t="s">
        <v>362</v>
      </c>
      <c r="C123" s="240" t="s">
        <v>363</v>
      </c>
      <c r="D123" s="240"/>
      <c r="E123" s="55">
        <v>0</v>
      </c>
    </row>
    <row r="124" spans="2:6" ht="16.5" customHeight="1" x14ac:dyDescent="0.2">
      <c r="B124" s="240" t="s">
        <v>92</v>
      </c>
      <c r="C124" s="240" t="s">
        <v>93</v>
      </c>
      <c r="D124" s="249"/>
      <c r="E124" s="55">
        <v>0</v>
      </c>
    </row>
    <row r="125" spans="2:6" ht="26.25" customHeight="1" x14ac:dyDescent="0.2">
      <c r="B125" s="240" t="s">
        <v>102</v>
      </c>
      <c r="C125" s="249" t="s">
        <v>103</v>
      </c>
      <c r="D125" s="240"/>
      <c r="E125" s="486">
        <v>0</v>
      </c>
    </row>
    <row r="126" spans="2:6" ht="14.25" customHeight="1" thickBot="1" x14ac:dyDescent="0.25">
      <c r="B126" s="240"/>
      <c r="C126" s="240"/>
      <c r="D126" s="236"/>
      <c r="E126" s="243">
        <f>E127+E129+E131+E132+E133+E134+E135</f>
        <v>0</v>
      </c>
    </row>
    <row r="127" spans="2:6" ht="20.25" customHeight="1" x14ac:dyDescent="0.2">
      <c r="B127" s="238">
        <v>2.4</v>
      </c>
      <c r="C127" s="239" t="s">
        <v>215</v>
      </c>
      <c r="D127" s="252"/>
      <c r="E127" s="229">
        <f>E128</f>
        <v>0</v>
      </c>
    </row>
    <row r="128" spans="2:6" ht="21" customHeight="1" x14ac:dyDescent="0.2">
      <c r="B128" s="250" t="s">
        <v>216</v>
      </c>
      <c r="C128" s="253" t="s">
        <v>506</v>
      </c>
      <c r="D128" s="240"/>
      <c r="E128" s="55">
        <v>0</v>
      </c>
    </row>
    <row r="129" spans="2:7" ht="32.25" customHeight="1" x14ac:dyDescent="0.2">
      <c r="B129" s="248" t="s">
        <v>335</v>
      </c>
      <c r="C129" s="249" t="s">
        <v>343</v>
      </c>
      <c r="D129" s="240"/>
      <c r="E129" s="256">
        <f>E130</f>
        <v>0</v>
      </c>
      <c r="F129" s="233"/>
    </row>
    <row r="130" spans="2:7" ht="31.5" customHeight="1" x14ac:dyDescent="0.2">
      <c r="B130" s="250" t="s">
        <v>217</v>
      </c>
      <c r="C130" s="254" t="s">
        <v>338</v>
      </c>
      <c r="D130" s="240"/>
      <c r="E130" s="485">
        <v>0</v>
      </c>
      <c r="F130" s="255"/>
      <c r="G130" s="233"/>
    </row>
    <row r="131" spans="2:7" ht="26.25" customHeight="1" x14ac:dyDescent="0.2">
      <c r="B131" s="250" t="s">
        <v>496</v>
      </c>
      <c r="C131" s="254" t="s">
        <v>338</v>
      </c>
      <c r="D131" s="240"/>
      <c r="E131" s="256">
        <f>SUM(E134)</f>
        <v>0</v>
      </c>
    </row>
    <row r="132" spans="2:7" ht="24" customHeight="1" x14ac:dyDescent="0.2">
      <c r="B132" s="250" t="s">
        <v>218</v>
      </c>
      <c r="C132" s="254" t="s">
        <v>339</v>
      </c>
      <c r="D132" s="240"/>
      <c r="E132" s="487">
        <v>0</v>
      </c>
    </row>
    <row r="133" spans="2:7" ht="26.25" customHeight="1" x14ac:dyDescent="0.2">
      <c r="B133" s="250" t="s">
        <v>219</v>
      </c>
      <c r="C133" s="254" t="s">
        <v>340</v>
      </c>
      <c r="D133" s="240"/>
      <c r="E133" s="487">
        <v>0</v>
      </c>
    </row>
    <row r="134" spans="2:7" ht="28.5" customHeight="1" x14ac:dyDescent="0.2">
      <c r="B134" s="250" t="s">
        <v>220</v>
      </c>
      <c r="C134" s="254" t="s">
        <v>341</v>
      </c>
      <c r="D134" s="240"/>
      <c r="E134" s="485">
        <v>0</v>
      </c>
    </row>
    <row r="135" spans="2:7" ht="20.25" customHeight="1" x14ac:dyDescent="0.2">
      <c r="B135" s="250" t="s">
        <v>221</v>
      </c>
      <c r="C135" s="254" t="s">
        <v>342</v>
      </c>
      <c r="D135" s="240"/>
      <c r="E135" s="256">
        <f>E136</f>
        <v>0</v>
      </c>
    </row>
    <row r="136" spans="2:7" ht="26.25" customHeight="1" x14ac:dyDescent="0.2">
      <c r="B136" s="236" t="s">
        <v>297</v>
      </c>
      <c r="C136" s="257" t="s">
        <v>505</v>
      </c>
      <c r="D136" s="240"/>
      <c r="E136" s="485">
        <v>0</v>
      </c>
    </row>
    <row r="137" spans="2:7" ht="17.25" customHeight="1" thickBot="1" x14ac:dyDescent="0.25">
      <c r="B137" s="240" t="s">
        <v>295</v>
      </c>
      <c r="C137" s="240" t="s">
        <v>296</v>
      </c>
      <c r="D137" s="236"/>
      <c r="E137" s="243">
        <f>0</f>
        <v>0</v>
      </c>
    </row>
    <row r="138" spans="2:7" ht="17.25" customHeight="1" x14ac:dyDescent="0.2">
      <c r="B138" s="238">
        <v>2.5</v>
      </c>
      <c r="C138" s="239" t="s">
        <v>230</v>
      </c>
      <c r="D138" s="240"/>
      <c r="E138" s="54">
        <f>E140</f>
        <v>600000</v>
      </c>
    </row>
    <row r="139" spans="2:7" ht="17.25" customHeight="1" x14ac:dyDescent="0.2">
      <c r="B139" s="716" t="s">
        <v>223</v>
      </c>
      <c r="C139" s="245" t="s">
        <v>464</v>
      </c>
      <c r="D139" s="240"/>
      <c r="E139" s="55">
        <v>0</v>
      </c>
    </row>
    <row r="140" spans="2:7" ht="15.75" customHeight="1" x14ac:dyDescent="0.2">
      <c r="B140" s="716"/>
      <c r="C140" s="246" t="s">
        <v>463</v>
      </c>
      <c r="D140" s="242"/>
      <c r="E140" s="54">
        <f>E141</f>
        <v>600000</v>
      </c>
    </row>
    <row r="141" spans="2:7" ht="30" customHeight="1" x14ac:dyDescent="0.2">
      <c r="B141" s="241" t="s">
        <v>678</v>
      </c>
      <c r="C141" s="254" t="s">
        <v>330</v>
      </c>
      <c r="D141" s="240"/>
      <c r="E141" s="485">
        <v>600000</v>
      </c>
    </row>
    <row r="142" spans="2:7" ht="17.25" customHeight="1" x14ac:dyDescent="0.2">
      <c r="B142" s="716" t="s">
        <v>224</v>
      </c>
      <c r="C142" s="245" t="s">
        <v>464</v>
      </c>
      <c r="D142" s="240"/>
      <c r="E142" s="256">
        <v>0</v>
      </c>
    </row>
    <row r="143" spans="2:7" ht="17.25" customHeight="1" x14ac:dyDescent="0.2">
      <c r="B143" s="716"/>
      <c r="C143" s="245" t="s">
        <v>465</v>
      </c>
      <c r="D143" s="240"/>
      <c r="E143" s="485">
        <v>0</v>
      </c>
    </row>
    <row r="144" spans="2:7" ht="17.25" customHeight="1" thickBot="1" x14ac:dyDescent="0.25">
      <c r="B144" s="716" t="s">
        <v>225</v>
      </c>
      <c r="C144" s="245" t="s">
        <v>466</v>
      </c>
      <c r="D144" s="240"/>
      <c r="E144" s="243">
        <v>0</v>
      </c>
    </row>
    <row r="145" spans="2:5" ht="17.25" customHeight="1" x14ac:dyDescent="0.2">
      <c r="B145" s="716"/>
      <c r="C145" s="245" t="s">
        <v>467</v>
      </c>
      <c r="D145" s="240"/>
      <c r="E145" s="485">
        <v>0</v>
      </c>
    </row>
    <row r="146" spans="2:5" ht="17.25" customHeight="1" x14ac:dyDescent="0.2">
      <c r="B146" s="716" t="s">
        <v>226</v>
      </c>
      <c r="C146" s="245" t="s">
        <v>468</v>
      </c>
      <c r="D146" s="240"/>
      <c r="E146" s="485">
        <v>0</v>
      </c>
    </row>
    <row r="147" spans="2:5" ht="17.25" customHeight="1" x14ac:dyDescent="0.2">
      <c r="B147" s="716"/>
      <c r="C147" s="245" t="s">
        <v>469</v>
      </c>
      <c r="D147" s="240"/>
      <c r="E147" s="485" t="s">
        <v>461</v>
      </c>
    </row>
    <row r="148" spans="2:5" ht="17.25" customHeight="1" x14ac:dyDescent="0.2">
      <c r="B148" s="716" t="s">
        <v>227</v>
      </c>
      <c r="C148" s="245" t="s">
        <v>466</v>
      </c>
      <c r="D148" s="240"/>
      <c r="E148" s="485" t="s">
        <v>461</v>
      </c>
    </row>
    <row r="149" spans="2:5" ht="17.25" customHeight="1" x14ac:dyDescent="0.2">
      <c r="B149" s="716"/>
      <c r="C149" s="245" t="s">
        <v>470</v>
      </c>
      <c r="D149" s="240"/>
      <c r="E149" s="485" t="s">
        <v>461</v>
      </c>
    </row>
    <row r="150" spans="2:5" ht="17.25" customHeight="1" x14ac:dyDescent="0.2">
      <c r="B150" s="716" t="s">
        <v>228</v>
      </c>
      <c r="C150" s="245" t="s">
        <v>464</v>
      </c>
      <c r="D150" s="240"/>
      <c r="E150" s="485" t="s">
        <v>461</v>
      </c>
    </row>
    <row r="151" spans="2:5" ht="17.25" customHeight="1" x14ac:dyDescent="0.2">
      <c r="B151" s="716"/>
      <c r="C151" s="245" t="s">
        <v>471</v>
      </c>
      <c r="D151" s="240"/>
      <c r="E151" s="485" t="s">
        <v>461</v>
      </c>
    </row>
    <row r="152" spans="2:5" ht="17.25" customHeight="1" x14ac:dyDescent="0.2">
      <c r="B152" s="716" t="s">
        <v>229</v>
      </c>
      <c r="C152" s="245" t="s">
        <v>466</v>
      </c>
      <c r="D152" s="240"/>
      <c r="E152" s="485" t="s">
        <v>461</v>
      </c>
    </row>
    <row r="153" spans="2:5" ht="17.25" customHeight="1" thickBot="1" x14ac:dyDescent="0.25">
      <c r="B153" s="716"/>
      <c r="C153" s="245" t="s">
        <v>298</v>
      </c>
      <c r="D153" s="236"/>
      <c r="E153" s="243"/>
    </row>
    <row r="154" spans="2:5" ht="21" customHeight="1" x14ac:dyDescent="0.2">
      <c r="B154" s="238">
        <v>2.6</v>
      </c>
      <c r="C154" s="239" t="s">
        <v>138</v>
      </c>
      <c r="D154" s="239"/>
      <c r="E154" s="229">
        <f>E155+E161+E164+E168+E171+E181</f>
        <v>13810406.24</v>
      </c>
    </row>
    <row r="155" spans="2:5" ht="20.25" customHeight="1" x14ac:dyDescent="0.2">
      <c r="B155" s="236" t="s">
        <v>233</v>
      </c>
      <c r="C155" s="236" t="s">
        <v>232</v>
      </c>
      <c r="D155" s="240"/>
      <c r="E155" s="55">
        <f>E156+E157+E158+E159+E160</f>
        <v>391453.2</v>
      </c>
    </row>
    <row r="156" spans="2:5" ht="17.25" customHeight="1" x14ac:dyDescent="0.2">
      <c r="B156" s="240" t="s">
        <v>146</v>
      </c>
      <c r="C156" s="240" t="s">
        <v>154</v>
      </c>
      <c r="D156" s="240"/>
      <c r="E156" s="55">
        <v>0</v>
      </c>
    </row>
    <row r="157" spans="2:5" ht="17.25" customHeight="1" x14ac:dyDescent="0.2">
      <c r="B157" s="240" t="s">
        <v>336</v>
      </c>
      <c r="C157" s="240" t="s">
        <v>337</v>
      </c>
      <c r="D157" s="245"/>
      <c r="E157" s="55">
        <v>0</v>
      </c>
    </row>
    <row r="158" spans="2:5" ht="17.25" customHeight="1" x14ac:dyDescent="0.2">
      <c r="B158" s="241" t="s">
        <v>155</v>
      </c>
      <c r="C158" s="245" t="s">
        <v>356</v>
      </c>
      <c r="D158" s="240"/>
      <c r="E158" s="55">
        <v>0</v>
      </c>
    </row>
    <row r="159" spans="2:5" ht="17.25" customHeight="1" x14ac:dyDescent="0.2">
      <c r="B159" s="241" t="s">
        <v>304</v>
      </c>
      <c r="C159" s="240" t="s">
        <v>307</v>
      </c>
      <c r="D159" s="240"/>
      <c r="E159" s="55">
        <v>391453.2</v>
      </c>
    </row>
    <row r="160" spans="2:5" ht="27.75" customHeight="1" x14ac:dyDescent="0.2">
      <c r="B160" s="241" t="s">
        <v>429</v>
      </c>
      <c r="C160" s="249" t="s">
        <v>430</v>
      </c>
      <c r="D160" s="240"/>
      <c r="E160" s="54">
        <f>E161+E162</f>
        <v>0</v>
      </c>
    </row>
    <row r="161" spans="2:5" ht="22.5" customHeight="1" x14ac:dyDescent="0.2">
      <c r="B161" s="236" t="s">
        <v>234</v>
      </c>
      <c r="C161" s="63" t="s">
        <v>235</v>
      </c>
      <c r="D161" s="240"/>
      <c r="E161" s="55">
        <v>0</v>
      </c>
    </row>
    <row r="162" spans="2:5" ht="22.5" customHeight="1" x14ac:dyDescent="0.2">
      <c r="B162" s="250" t="s">
        <v>431</v>
      </c>
      <c r="C162" s="250" t="s">
        <v>432</v>
      </c>
      <c r="D162" s="240"/>
      <c r="E162" s="55">
        <v>0</v>
      </c>
    </row>
    <row r="163" spans="2:5" ht="19.5" customHeight="1" thickBot="1" x14ac:dyDescent="0.25">
      <c r="B163" s="250" t="s">
        <v>508</v>
      </c>
      <c r="C163" s="250" t="s">
        <v>509</v>
      </c>
      <c r="D163" s="240"/>
      <c r="E163" s="119">
        <v>0</v>
      </c>
    </row>
    <row r="164" spans="2:5" ht="28.5" customHeight="1" x14ac:dyDescent="0.2">
      <c r="B164" s="236" t="s">
        <v>236</v>
      </c>
      <c r="C164" s="63" t="s">
        <v>237</v>
      </c>
      <c r="D164" s="242"/>
      <c r="E164" s="54">
        <f>E165+E166+E167</f>
        <v>1616736.64</v>
      </c>
    </row>
    <row r="165" spans="2:5" ht="18" customHeight="1" x14ac:dyDescent="0.2">
      <c r="B165" s="250" t="s">
        <v>156</v>
      </c>
      <c r="C165" s="250" t="s">
        <v>157</v>
      </c>
      <c r="D165" s="240"/>
      <c r="E165" s="55">
        <v>0</v>
      </c>
    </row>
    <row r="166" spans="2:5" ht="18" customHeight="1" x14ac:dyDescent="0.2">
      <c r="B166" s="250" t="s">
        <v>394</v>
      </c>
      <c r="C166" s="250" t="s">
        <v>395</v>
      </c>
      <c r="D166" s="240"/>
      <c r="E166" s="55">
        <v>35536.639999999999</v>
      </c>
    </row>
    <row r="167" spans="2:5" ht="18" customHeight="1" thickBot="1" x14ac:dyDescent="0.25">
      <c r="B167" s="250" t="s">
        <v>410</v>
      </c>
      <c r="C167" s="250" t="s">
        <v>411</v>
      </c>
      <c r="D167" s="240"/>
      <c r="E167" s="119">
        <v>1581200</v>
      </c>
    </row>
    <row r="168" spans="2:5" ht="30" customHeight="1" x14ac:dyDescent="0.2">
      <c r="B168" s="236" t="s">
        <v>238</v>
      </c>
      <c r="C168" s="63" t="s">
        <v>239</v>
      </c>
      <c r="D168" s="240"/>
      <c r="E168" s="256">
        <f>E169+E170</f>
        <v>10357800</v>
      </c>
    </row>
    <row r="169" spans="2:5" ht="17.25" customHeight="1" x14ac:dyDescent="0.2">
      <c r="B169" s="240" t="s">
        <v>323</v>
      </c>
      <c r="C169" s="240" t="s">
        <v>324</v>
      </c>
      <c r="D169" s="240"/>
      <c r="E169" s="485">
        <v>10357800</v>
      </c>
    </row>
    <row r="170" spans="2:5" ht="17.25" customHeight="1" thickBot="1" x14ac:dyDescent="0.25">
      <c r="B170" s="240" t="s">
        <v>158</v>
      </c>
      <c r="C170" s="241" t="s">
        <v>159</v>
      </c>
      <c r="D170" s="240"/>
      <c r="E170" s="243">
        <v>0</v>
      </c>
    </row>
    <row r="171" spans="2:5" ht="17.25" customHeight="1" x14ac:dyDescent="0.2">
      <c r="B171" s="236" t="s">
        <v>240</v>
      </c>
      <c r="C171" s="236" t="s">
        <v>241</v>
      </c>
      <c r="D171" s="240"/>
      <c r="E171" s="54">
        <f>E172+E173+E174+E175+E176+E177+E178</f>
        <v>82600</v>
      </c>
    </row>
    <row r="172" spans="2:5" ht="17.25" customHeight="1" x14ac:dyDescent="0.2">
      <c r="B172" s="250" t="s">
        <v>160</v>
      </c>
      <c r="C172" s="250" t="s">
        <v>161</v>
      </c>
      <c r="D172" s="240"/>
      <c r="E172" s="55">
        <v>0</v>
      </c>
    </row>
    <row r="173" spans="2:5" ht="17.25" customHeight="1" x14ac:dyDescent="0.2">
      <c r="B173" s="250" t="s">
        <v>131</v>
      </c>
      <c r="C173" s="250" t="s">
        <v>132</v>
      </c>
      <c r="D173" s="240"/>
      <c r="E173" s="256">
        <v>0</v>
      </c>
    </row>
    <row r="174" spans="2:5" ht="24" customHeight="1" x14ac:dyDescent="0.2">
      <c r="B174" s="244" t="s">
        <v>357</v>
      </c>
      <c r="C174" s="245" t="s">
        <v>358</v>
      </c>
      <c r="D174" s="240"/>
      <c r="E174" s="256">
        <v>0</v>
      </c>
    </row>
    <row r="175" spans="2:5" ht="29.25" customHeight="1" x14ac:dyDescent="0.2">
      <c r="B175" s="244" t="s">
        <v>447</v>
      </c>
      <c r="C175" s="254" t="s">
        <v>448</v>
      </c>
      <c r="D175" s="240"/>
      <c r="E175" s="485">
        <v>82600</v>
      </c>
    </row>
    <row r="176" spans="2:5" ht="17.25" customHeight="1" x14ac:dyDescent="0.2">
      <c r="B176" s="248" t="s">
        <v>162</v>
      </c>
      <c r="C176" s="241" t="s">
        <v>163</v>
      </c>
      <c r="D176" s="240"/>
      <c r="E176" s="256">
        <v>0</v>
      </c>
    </row>
    <row r="177" spans="2:5" ht="17.25" customHeight="1" x14ac:dyDescent="0.2">
      <c r="B177" s="248" t="s">
        <v>396</v>
      </c>
      <c r="C177" s="241" t="s">
        <v>480</v>
      </c>
      <c r="D177" s="250"/>
      <c r="E177" s="485">
        <v>0</v>
      </c>
    </row>
    <row r="178" spans="2:5" ht="17.25" customHeight="1" x14ac:dyDescent="0.2">
      <c r="B178" s="250" t="s">
        <v>164</v>
      </c>
      <c r="C178" s="250" t="s">
        <v>165</v>
      </c>
      <c r="D178" s="240"/>
      <c r="E178" s="485">
        <v>0</v>
      </c>
    </row>
    <row r="179" spans="2:5" ht="17.25" customHeight="1" x14ac:dyDescent="0.2">
      <c r="B179" s="236" t="s">
        <v>242</v>
      </c>
      <c r="C179" s="236" t="s">
        <v>243</v>
      </c>
      <c r="D179" s="240"/>
      <c r="E179" s="485">
        <v>0</v>
      </c>
    </row>
    <row r="180" spans="2:5" ht="17.25" customHeight="1" thickBot="1" x14ac:dyDescent="0.25">
      <c r="B180" s="250" t="s">
        <v>498</v>
      </c>
      <c r="C180" s="250" t="s">
        <v>497</v>
      </c>
      <c r="D180" s="240"/>
      <c r="E180" s="243">
        <v>0</v>
      </c>
    </row>
    <row r="181" spans="2:5" ht="21" customHeight="1" x14ac:dyDescent="0.2">
      <c r="B181" s="250" t="s">
        <v>244</v>
      </c>
      <c r="C181" s="236" t="s">
        <v>248</v>
      </c>
      <c r="D181" s="240"/>
      <c r="E181" s="256">
        <f>SUM(E182:E183)</f>
        <v>1361816.4</v>
      </c>
    </row>
    <row r="182" spans="2:5" ht="18" customHeight="1" x14ac:dyDescent="0.2">
      <c r="B182" s="248" t="s">
        <v>325</v>
      </c>
      <c r="C182" s="241" t="s">
        <v>326</v>
      </c>
      <c r="D182" s="240"/>
      <c r="E182" s="485">
        <v>1361816.4</v>
      </c>
    </row>
    <row r="183" spans="2:5" ht="30.75" customHeight="1" thickBot="1" x14ac:dyDescent="0.25">
      <c r="B183" s="248" t="s">
        <v>454</v>
      </c>
      <c r="C183" s="241" t="s">
        <v>456</v>
      </c>
      <c r="D183" s="240"/>
      <c r="E183" s="488">
        <v>0</v>
      </c>
    </row>
    <row r="184" spans="2:5" ht="19.5" customHeight="1" x14ac:dyDescent="0.2">
      <c r="B184" s="250" t="s">
        <v>245</v>
      </c>
      <c r="C184" s="236" t="s">
        <v>247</v>
      </c>
      <c r="D184" s="240"/>
      <c r="E184" s="256">
        <f>E185</f>
        <v>0</v>
      </c>
    </row>
    <row r="185" spans="2:5" ht="27" customHeight="1" x14ac:dyDescent="0.2">
      <c r="B185" s="248" t="s">
        <v>327</v>
      </c>
      <c r="C185" s="241" t="s">
        <v>328</v>
      </c>
      <c r="D185" s="240"/>
      <c r="E185" s="485">
        <v>0</v>
      </c>
    </row>
    <row r="186" spans="2:5" ht="31.5" customHeight="1" thickBot="1" x14ac:dyDescent="0.25">
      <c r="B186" s="250" t="s">
        <v>246</v>
      </c>
      <c r="C186" s="258" t="s">
        <v>249</v>
      </c>
      <c r="D186" s="236"/>
      <c r="E186" s="243" t="s">
        <v>461</v>
      </c>
    </row>
    <row r="187" spans="2:5" ht="17.25" customHeight="1" x14ac:dyDescent="0.2">
      <c r="B187" s="235">
        <v>2.7</v>
      </c>
      <c r="C187" s="236" t="s">
        <v>257</v>
      </c>
      <c r="D187" s="240"/>
      <c r="E187" s="485" t="s">
        <v>461</v>
      </c>
    </row>
    <row r="188" spans="2:5" ht="17.25" customHeight="1" x14ac:dyDescent="0.2">
      <c r="B188" s="250" t="s">
        <v>251</v>
      </c>
      <c r="C188" s="250" t="s">
        <v>258</v>
      </c>
      <c r="D188" s="240"/>
      <c r="E188" s="485" t="s">
        <v>461</v>
      </c>
    </row>
    <row r="189" spans="2:5" ht="17.25" customHeight="1" x14ac:dyDescent="0.2">
      <c r="B189" s="250" t="s">
        <v>252</v>
      </c>
      <c r="C189" s="250" t="s">
        <v>259</v>
      </c>
      <c r="D189" s="240"/>
      <c r="E189" s="256">
        <v>0</v>
      </c>
    </row>
    <row r="190" spans="2:5" ht="17.25" customHeight="1" x14ac:dyDescent="0.2">
      <c r="B190" s="716" t="s">
        <v>253</v>
      </c>
      <c r="C190" s="250" t="s">
        <v>364</v>
      </c>
      <c r="D190" s="240"/>
      <c r="E190" s="485" t="s">
        <v>461</v>
      </c>
    </row>
    <row r="191" spans="2:5" ht="21" customHeight="1" x14ac:dyDescent="0.2">
      <c r="B191" s="716"/>
      <c r="C191" s="250" t="s">
        <v>365</v>
      </c>
      <c r="D191" s="240"/>
      <c r="E191" s="485" t="s">
        <v>461</v>
      </c>
    </row>
    <row r="192" spans="2:5" ht="27" customHeight="1" thickBot="1" x14ac:dyDescent="0.25">
      <c r="B192" s="250" t="s">
        <v>254</v>
      </c>
      <c r="C192" s="249" t="s">
        <v>434</v>
      </c>
      <c r="D192" s="236"/>
      <c r="E192" s="243">
        <v>0</v>
      </c>
    </row>
    <row r="193" spans="2:7" ht="31.5" customHeight="1" x14ac:dyDescent="0.2">
      <c r="B193" s="238">
        <v>2.8</v>
      </c>
      <c r="C193" s="266" t="s">
        <v>433</v>
      </c>
      <c r="D193" s="252"/>
      <c r="E193" s="267">
        <v>0</v>
      </c>
    </row>
    <row r="194" spans="2:7" ht="17.25" customHeight="1" x14ac:dyDescent="0.2">
      <c r="B194" s="250" t="s">
        <v>256</v>
      </c>
      <c r="C194" s="245" t="s">
        <v>271</v>
      </c>
      <c r="D194" s="240"/>
      <c r="E194" s="718">
        <v>0</v>
      </c>
    </row>
    <row r="195" spans="2:7" ht="17.25" customHeight="1" x14ac:dyDescent="0.2">
      <c r="B195" s="716" t="s">
        <v>262</v>
      </c>
      <c r="C195" s="245" t="s">
        <v>332</v>
      </c>
      <c r="D195" s="240"/>
      <c r="E195" s="718"/>
    </row>
    <row r="196" spans="2:7" ht="17.25" customHeight="1" x14ac:dyDescent="0.2">
      <c r="B196" s="716"/>
      <c r="C196" s="245" t="s">
        <v>333</v>
      </c>
      <c r="D196" s="240"/>
      <c r="E196" s="485" t="s">
        <v>461</v>
      </c>
    </row>
    <row r="197" spans="2:7" ht="16.5" customHeight="1" thickBot="1" x14ac:dyDescent="0.25">
      <c r="B197" s="250"/>
      <c r="C197" s="245"/>
      <c r="D197" s="236"/>
      <c r="E197" s="243">
        <v>0</v>
      </c>
    </row>
    <row r="198" spans="2:7" ht="17.25" customHeight="1" x14ac:dyDescent="0.2">
      <c r="B198" s="238">
        <v>2.9</v>
      </c>
      <c r="C198" s="239" t="s">
        <v>276</v>
      </c>
      <c r="D198" s="268"/>
      <c r="E198" s="267">
        <v>0</v>
      </c>
    </row>
    <row r="199" spans="2:7" ht="20.25" customHeight="1" x14ac:dyDescent="0.2">
      <c r="B199" s="716" t="s">
        <v>264</v>
      </c>
      <c r="C199" s="245" t="s">
        <v>366</v>
      </c>
      <c r="D199" s="245"/>
      <c r="E199" s="485"/>
    </row>
    <row r="200" spans="2:7" ht="20.25" customHeight="1" x14ac:dyDescent="0.2">
      <c r="B200" s="716"/>
      <c r="C200" s="245" t="s">
        <v>367</v>
      </c>
      <c r="D200" s="245"/>
      <c r="E200" s="485" t="s">
        <v>461</v>
      </c>
    </row>
    <row r="201" spans="2:7" ht="20.25" customHeight="1" x14ac:dyDescent="0.2">
      <c r="B201" s="716" t="s">
        <v>265</v>
      </c>
      <c r="C201" s="245" t="s">
        <v>368</v>
      </c>
      <c r="D201" s="245"/>
      <c r="E201" s="719" t="s">
        <v>461</v>
      </c>
    </row>
    <row r="202" spans="2:7" ht="20.25" customHeight="1" x14ac:dyDescent="0.2">
      <c r="B202" s="716"/>
      <c r="C202" s="245" t="s">
        <v>369</v>
      </c>
      <c r="D202" s="245"/>
      <c r="E202" s="719"/>
    </row>
    <row r="203" spans="2:7" ht="20.25" customHeight="1" x14ac:dyDescent="0.2">
      <c r="B203" s="716" t="s">
        <v>266</v>
      </c>
      <c r="C203" s="245" t="s">
        <v>370</v>
      </c>
      <c r="D203" s="245"/>
      <c r="E203" s="485" t="s">
        <v>461</v>
      </c>
      <c r="F203" s="255"/>
    </row>
    <row r="204" spans="2:7" ht="20.25" customHeight="1" x14ac:dyDescent="0.25">
      <c r="B204" s="716"/>
      <c r="C204" s="245" t="s">
        <v>371</v>
      </c>
      <c r="D204" s="246"/>
      <c r="E204" s="259">
        <v>0</v>
      </c>
      <c r="F204" s="260"/>
      <c r="G204" s="233"/>
    </row>
    <row r="205" spans="2:7" ht="21.75" customHeight="1" thickBot="1" x14ac:dyDescent="0.3">
      <c r="B205" s="271" t="s">
        <v>334</v>
      </c>
      <c r="C205" s="271"/>
      <c r="D205" s="261"/>
      <c r="E205" s="489">
        <f>E21+E40+E84+E127+E138+E154</f>
        <v>133090236.50999999</v>
      </c>
      <c r="F205" s="484"/>
      <c r="G205" s="233"/>
    </row>
    <row r="206" spans="2:7" ht="15.75" customHeight="1" thickTop="1" x14ac:dyDescent="0.2">
      <c r="B206" s="261" t="s">
        <v>472</v>
      </c>
      <c r="C206" s="261"/>
      <c r="D206" s="270"/>
      <c r="E206" s="229">
        <f>E17-E205</f>
        <v>1992663.1399999857</v>
      </c>
      <c r="F206" s="233"/>
    </row>
    <row r="207" spans="2:7" ht="15.75" customHeight="1" x14ac:dyDescent="0.2">
      <c r="B207" s="45"/>
      <c r="C207" s="56"/>
      <c r="D207" s="262"/>
      <c r="F207" s="233"/>
    </row>
    <row r="208" spans="2:7" ht="15.75" customHeight="1" x14ac:dyDescent="0.2">
      <c r="B208" s="45"/>
      <c r="C208" s="262"/>
      <c r="D208" s="58"/>
      <c r="E208" s="58"/>
      <c r="F208" s="233"/>
    </row>
    <row r="209" spans="2:5" ht="15.75" customHeight="1" x14ac:dyDescent="0.2">
      <c r="B209" s="46"/>
      <c r="C209" s="23" t="s">
        <v>7</v>
      </c>
      <c r="D209" s="717" t="s">
        <v>8</v>
      </c>
      <c r="E209" s="717"/>
    </row>
    <row r="210" spans="2:5" ht="15.75" customHeight="1" x14ac:dyDescent="0.2">
      <c r="B210" s="46"/>
      <c r="C210" s="46"/>
      <c r="D210" s="46"/>
      <c r="E210" s="263"/>
    </row>
    <row r="211" spans="2:5" ht="15.75" customHeight="1" x14ac:dyDescent="0.2">
      <c r="B211" s="46"/>
      <c r="C211" s="46"/>
      <c r="D211" s="46"/>
      <c r="E211" s="263"/>
    </row>
    <row r="212" spans="2:5" ht="15.75" customHeight="1" x14ac:dyDescent="0.2">
      <c r="B212" s="45"/>
      <c r="C212" s="46"/>
      <c r="D212" s="11"/>
      <c r="E212" s="263"/>
    </row>
    <row r="213" spans="2:5" ht="15.75" customHeight="1" x14ac:dyDescent="0.2">
      <c r="B213" s="45"/>
      <c r="C213" s="22" t="s">
        <v>488</v>
      </c>
      <c r="D213" s="717" t="s">
        <v>495</v>
      </c>
      <c r="E213" s="717"/>
    </row>
    <row r="214" spans="2:5" ht="15.75" customHeight="1" x14ac:dyDescent="0.2">
      <c r="C214" s="22" t="s">
        <v>489</v>
      </c>
      <c r="D214" s="717" t="s">
        <v>484</v>
      </c>
      <c r="E214" s="717"/>
    </row>
    <row r="215" spans="2:5" ht="15.75" customHeight="1" x14ac:dyDescent="0.2"/>
    <row r="216" spans="2:5" ht="15.75" customHeight="1" x14ac:dyDescent="0.2"/>
    <row r="217" spans="2:5" ht="15.75" customHeight="1" x14ac:dyDescent="0.2">
      <c r="B217" s="57"/>
    </row>
  </sheetData>
  <mergeCells count="24">
    <mergeCell ref="D209:E209"/>
    <mergeCell ref="D213:E213"/>
    <mergeCell ref="D214:E214"/>
    <mergeCell ref="B199:B200"/>
    <mergeCell ref="B201:B202"/>
    <mergeCell ref="E201:E202"/>
    <mergeCell ref="B203:B204"/>
    <mergeCell ref="B152:B153"/>
    <mergeCell ref="B190:B191"/>
    <mergeCell ref="B195:B196"/>
    <mergeCell ref="E194:E195"/>
    <mergeCell ref="B146:B147"/>
    <mergeCell ref="B148:B149"/>
    <mergeCell ref="B150:B151"/>
    <mergeCell ref="B139:B140"/>
    <mergeCell ref="B142:B143"/>
    <mergeCell ref="B144:B145"/>
    <mergeCell ref="C11:E11"/>
    <mergeCell ref="C10:E10"/>
    <mergeCell ref="C5:E5"/>
    <mergeCell ref="C6:E6"/>
    <mergeCell ref="C7:E7"/>
    <mergeCell ref="C8:E8"/>
    <mergeCell ref="C9:E9"/>
  </mergeCells>
  <phoneticPr fontId="60" type="noConversion"/>
  <pageMargins left="0.62" right="0.7" top="0.75" bottom="0.75" header="0.3" footer="0.3"/>
  <pageSetup scale="65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B254C"/>
    <pageSetUpPr fitToPage="1"/>
  </sheetPr>
  <dimension ref="A1:XEO213"/>
  <sheetViews>
    <sheetView topLeftCell="A201" zoomScale="71" zoomScaleNormal="71" workbookViewId="0">
      <selection sqref="A1:G209"/>
    </sheetView>
  </sheetViews>
  <sheetFormatPr baseColWidth="10" defaultColWidth="11.42578125" defaultRowHeight="33.75" customHeight="1" x14ac:dyDescent="0.2"/>
  <cols>
    <col min="1" max="1" width="17.85546875" style="300" customWidth="1"/>
    <col min="2" max="2" width="56.5703125" style="126" customWidth="1"/>
    <col min="3" max="3" width="18.5703125" style="302" customWidth="1"/>
    <col min="4" max="4" width="19.5703125" style="302" customWidth="1"/>
    <col min="5" max="5" width="21.28515625" style="126" customWidth="1"/>
    <col min="6" max="6" width="16.140625" style="126" customWidth="1"/>
    <col min="7" max="7" width="22.28515625" style="303" customWidth="1"/>
    <col min="8" max="8" width="34.140625" style="126" customWidth="1"/>
    <col min="9" max="9" width="18.42578125" style="126" customWidth="1"/>
    <col min="10" max="10" width="11.42578125" style="126"/>
    <col min="11" max="11" width="13" style="126" customWidth="1"/>
    <col min="12" max="12" width="13.42578125" style="126" customWidth="1"/>
    <col min="13" max="16384" width="11.42578125" style="126"/>
  </cols>
  <sheetData>
    <row r="1" spans="1:2047 2050:3072 3075:4094 4097:5120 5123:6142 6145:7167 7170:9215 9218:10240 10243:11262 11265:12288 12291:13310 13313:14335 14338:16369" ht="23.25" customHeight="1" x14ac:dyDescent="0.2">
      <c r="B1" s="301"/>
    </row>
    <row r="2" spans="1:2047 2050:3072 3075:4094 4097:5120 5123:6142 6145:7167 7170:9215 9218:10240 10243:11262 11265:12288 12291:13310 13313:14335 14338:16369" ht="23.25" customHeight="1" x14ac:dyDescent="0.2">
      <c r="B2" s="301"/>
    </row>
    <row r="3" spans="1:2047 2050:3072 3075:4094 4097:5120 5123:6142 6145:7167 7170:9215 9218:10240 10243:11262 11265:12288 12291:13310 13313:14335 14338:16369" ht="23.25" customHeight="1" x14ac:dyDescent="0.2">
      <c r="B3" s="301"/>
    </row>
    <row r="4" spans="1:2047 2050:3072 3075:4094 4097:5120 5123:6142 6145:7167 7170:9215 9218:10240 10243:11262 11265:12288 12291:13310 13313:14335 14338:16369" s="292" customFormat="1" ht="23.25" customHeight="1" x14ac:dyDescent="0.25">
      <c r="A4" s="722" t="s">
        <v>9</v>
      </c>
      <c r="B4" s="722"/>
      <c r="C4" s="722"/>
      <c r="D4" s="722"/>
      <c r="E4" s="722"/>
      <c r="F4" s="722"/>
      <c r="G4" s="722"/>
    </row>
    <row r="5" spans="1:2047 2050:3072 3075:4094 4097:5120 5123:6142 6145:7167 7170:9215 9218:10240 10243:11262 11265:12288 12291:13310 13313:14335 14338:16369" s="292" customFormat="1" ht="23.25" customHeight="1" x14ac:dyDescent="0.25">
      <c r="A5" s="722" t="s">
        <v>10</v>
      </c>
      <c r="B5" s="722"/>
      <c r="C5" s="722"/>
      <c r="D5" s="722"/>
      <c r="E5" s="722"/>
      <c r="F5" s="722"/>
      <c r="G5" s="722"/>
    </row>
    <row r="6" spans="1:2047 2050:3072 3075:4094 4097:5120 5123:6142 6145:7167 7170:9215 9218:10240 10243:11262 11265:12288 12291:13310 13313:14335 14338:16369" s="292" customFormat="1" ht="23.25" customHeight="1" x14ac:dyDescent="0.25">
      <c r="A6" s="723" t="s">
        <v>11</v>
      </c>
      <c r="B6" s="723"/>
      <c r="C6" s="723"/>
      <c r="D6" s="723"/>
      <c r="E6" s="723"/>
      <c r="F6" s="723"/>
      <c r="G6" s="723"/>
    </row>
    <row r="7" spans="1:2047 2050:3072 3075:4094 4097:5120 5123:6142 6145:7167 7170:9215 9218:10240 10243:11262 11265:12288 12291:13310 13313:14335 14338:16369" s="292" customFormat="1" ht="23.25" customHeight="1" x14ac:dyDescent="0.25">
      <c r="A7" s="722" t="s">
        <v>12</v>
      </c>
      <c r="B7" s="722"/>
      <c r="C7" s="722"/>
      <c r="D7" s="722"/>
      <c r="E7" s="722"/>
      <c r="F7" s="722"/>
      <c r="G7" s="722"/>
    </row>
    <row r="8" spans="1:2047 2050:3072 3075:4094 4097:5120 5123:6142 6145:7167 7170:9215 9218:10240 10243:11262 11265:12288 12291:13310 13313:14335 14338:16369" s="292" customFormat="1" ht="23.25" customHeight="1" x14ac:dyDescent="0.25">
      <c r="A8" s="722" t="s">
        <v>292</v>
      </c>
      <c r="B8" s="722"/>
      <c r="C8" s="722"/>
      <c r="D8" s="722"/>
      <c r="E8" s="722"/>
      <c r="F8" s="722"/>
      <c r="G8" s="722"/>
    </row>
    <row r="9" spans="1:2047 2050:3072 3075:4094 4097:5120 5123:6142 6145:7167 7170:9215 9218:10240 10243:11262 11265:12288 12291:13310 13313:14335 14338:16369" s="292" customFormat="1" ht="23.25" customHeight="1" x14ac:dyDescent="0.25">
      <c r="A9" s="722" t="s">
        <v>594</v>
      </c>
      <c r="B9" s="722"/>
      <c r="C9" s="722"/>
      <c r="D9" s="722"/>
      <c r="E9" s="722"/>
      <c r="F9" s="722"/>
      <c r="G9" s="722"/>
    </row>
    <row r="10" spans="1:2047 2050:3072 3075:4094 4097:5120 5123:6142 6145:7167 7170:9215 9218:10240 10243:11262 11265:12288 12291:13310 13313:14335 14338:16369" s="292" customFormat="1" ht="23.25" customHeight="1" x14ac:dyDescent="0.25">
      <c r="A10" s="722" t="s">
        <v>16</v>
      </c>
      <c r="B10" s="722"/>
      <c r="C10" s="722"/>
      <c r="D10" s="722"/>
      <c r="E10" s="722"/>
      <c r="F10" s="722"/>
      <c r="G10" s="722"/>
    </row>
    <row r="11" spans="1:2047 2050:3072 3075:4094 4097:5120 5123:6142 6145:7167 7170:9215 9218:10240 10243:11262 11265:12288 12291:13310 13313:14335 14338:16369" ht="33" customHeight="1" x14ac:dyDescent="0.25">
      <c r="A11" s="304"/>
      <c r="B11" s="305"/>
      <c r="C11" s="306"/>
      <c r="D11" s="303"/>
      <c r="E11" s="305"/>
      <c r="F11" s="432"/>
      <c r="H11" s="433"/>
      <c r="I11" s="307"/>
    </row>
    <row r="12" spans="1:2047 2050:3072 3075:4094 4097:5120 5123:6142 6145:7167 7170:9215 9218:10240 10243:11262 11265:12288 12291:13310 13313:14335 14338:16369" ht="77.25" customHeight="1" x14ac:dyDescent="0.25">
      <c r="A12" s="296" t="s">
        <v>14</v>
      </c>
      <c r="B12" s="296" t="s">
        <v>17</v>
      </c>
      <c r="C12" s="297" t="s">
        <v>23</v>
      </c>
      <c r="D12" s="297" t="s">
        <v>82</v>
      </c>
      <c r="E12" s="297" t="s">
        <v>18</v>
      </c>
      <c r="F12" s="298" t="s">
        <v>451</v>
      </c>
      <c r="G12" s="299" t="s">
        <v>19</v>
      </c>
      <c r="H12" s="308"/>
      <c r="I12" s="182"/>
      <c r="J12" s="83"/>
    </row>
    <row r="13" spans="1:2047 2050:3072 3075:4094 4097:5120 5123:6142 6145:7167 7170:9215 9218:10240 10243:11262 11265:12288 12291:13310 13313:14335 14338:16369" s="24" customFormat="1" ht="33.75" customHeight="1" x14ac:dyDescent="0.25">
      <c r="A13" s="309" t="s">
        <v>169</v>
      </c>
      <c r="B13" s="310" t="s">
        <v>170</v>
      </c>
      <c r="C13" s="311">
        <f>C14+C33+C76+C133+C120+C142</f>
        <v>253687.19</v>
      </c>
      <c r="D13" s="312">
        <f>D14+D33+D76+D133+D120+D142</f>
        <v>12170.99</v>
      </c>
      <c r="E13" s="312">
        <f>E14+E33+E76+E120+E133+E142</f>
        <v>132824378.32999998</v>
      </c>
      <c r="F13" s="312">
        <v>0</v>
      </c>
      <c r="G13" s="312">
        <f>G14+G33+G76+G120+G133+G142</f>
        <v>133090236.50999999</v>
      </c>
      <c r="H13" s="313"/>
      <c r="I13" s="182"/>
      <c r="J13" s="83"/>
    </row>
    <row r="14" spans="1:2047 2050:3072 3075:4094 4097:5120 5123:6142 6145:7167 7170:9215 9218:10240 10243:11262 11265:12288 12291:13310 13313:14335 14338:16369" s="317" customFormat="1" ht="33.75" customHeight="1" x14ac:dyDescent="0.25">
      <c r="A14" s="314" t="s">
        <v>171</v>
      </c>
      <c r="B14" s="315" t="s">
        <v>172</v>
      </c>
      <c r="C14" s="316">
        <f>C15+C22+C29</f>
        <v>252665.1</v>
      </c>
      <c r="D14" s="316">
        <f>D15+D22+D29</f>
        <v>0</v>
      </c>
      <c r="E14" s="316">
        <f>E15+E22+E24+E27+E29</f>
        <v>104686731.44</v>
      </c>
      <c r="F14" s="316">
        <f>+F15+F22+F29+F24+F27</f>
        <v>0</v>
      </c>
      <c r="G14" s="316">
        <f>G15+G22+G29+G24</f>
        <v>104939396.54000001</v>
      </c>
      <c r="H14" s="313"/>
      <c r="I14" s="182"/>
      <c r="J14" s="83"/>
      <c r="M14" s="164"/>
      <c r="P14" s="318"/>
      <c r="Q14" s="319"/>
      <c r="T14" s="164"/>
      <c r="W14" s="318"/>
      <c r="X14" s="319"/>
      <c r="AA14" s="164"/>
      <c r="AD14" s="318"/>
      <c r="AE14" s="319"/>
      <c r="AH14" s="164"/>
      <c r="AK14" s="318"/>
      <c r="AL14" s="319"/>
      <c r="AO14" s="164"/>
      <c r="AR14" s="318"/>
      <c r="AS14" s="319"/>
      <c r="AV14" s="164"/>
      <c r="AY14" s="318"/>
      <c r="AZ14" s="319"/>
      <c r="BC14" s="164"/>
      <c r="BF14" s="318"/>
      <c r="BG14" s="319"/>
      <c r="BJ14" s="164"/>
      <c r="BM14" s="318"/>
      <c r="BN14" s="319"/>
      <c r="BQ14" s="164"/>
      <c r="BT14" s="318"/>
      <c r="BU14" s="319"/>
      <c r="BX14" s="164"/>
      <c r="CA14" s="318"/>
      <c r="CB14" s="319"/>
      <c r="CE14" s="164"/>
      <c r="CH14" s="318"/>
      <c r="CI14" s="319"/>
      <c r="CL14" s="164"/>
      <c r="CO14" s="318"/>
      <c r="CP14" s="319"/>
      <c r="CS14" s="164"/>
      <c r="CV14" s="318"/>
      <c r="CW14" s="319"/>
      <c r="CZ14" s="164"/>
      <c r="DC14" s="318"/>
      <c r="DD14" s="319"/>
      <c r="DG14" s="164"/>
      <c r="DJ14" s="318"/>
      <c r="DK14" s="319"/>
      <c r="DN14" s="164"/>
      <c r="DQ14" s="318"/>
      <c r="DR14" s="319"/>
      <c r="DU14" s="164"/>
      <c r="DX14" s="318"/>
      <c r="DY14" s="319"/>
      <c r="EB14" s="164"/>
      <c r="EE14" s="318"/>
      <c r="EF14" s="319"/>
      <c r="EI14" s="164"/>
      <c r="EL14" s="318"/>
      <c r="EM14" s="319"/>
      <c r="EP14" s="164"/>
      <c r="ES14" s="318"/>
      <c r="ET14" s="319"/>
      <c r="EW14" s="164"/>
      <c r="EZ14" s="318"/>
      <c r="FA14" s="319"/>
      <c r="FD14" s="164"/>
      <c r="FG14" s="318"/>
      <c r="FH14" s="319"/>
      <c r="FK14" s="164"/>
      <c r="FN14" s="318"/>
      <c r="FO14" s="319"/>
      <c r="FR14" s="164"/>
      <c r="FU14" s="318"/>
      <c r="FV14" s="319"/>
      <c r="FY14" s="164"/>
      <c r="GB14" s="318"/>
      <c r="GC14" s="319"/>
      <c r="GF14" s="164"/>
      <c r="GI14" s="318"/>
      <c r="GJ14" s="319"/>
      <c r="GM14" s="164"/>
      <c r="GP14" s="318"/>
      <c r="GQ14" s="319"/>
      <c r="GT14" s="164"/>
      <c r="GW14" s="318"/>
      <c r="GX14" s="319"/>
      <c r="HA14" s="164"/>
      <c r="HD14" s="318"/>
      <c r="HE14" s="319"/>
      <c r="HH14" s="164"/>
      <c r="HK14" s="318"/>
      <c r="HL14" s="319"/>
      <c r="HO14" s="164"/>
      <c r="HR14" s="318"/>
      <c r="HS14" s="319"/>
      <c r="HV14" s="164"/>
      <c r="HY14" s="318"/>
      <c r="HZ14" s="319"/>
      <c r="IC14" s="164"/>
      <c r="IF14" s="318"/>
      <c r="IG14" s="319"/>
      <c r="IJ14" s="164"/>
      <c r="IM14" s="318"/>
      <c r="IN14" s="319"/>
      <c r="IQ14" s="164"/>
      <c r="IT14" s="318"/>
      <c r="IU14" s="319"/>
      <c r="IX14" s="164"/>
      <c r="JA14" s="318"/>
      <c r="JB14" s="319"/>
      <c r="JE14" s="164"/>
      <c r="JH14" s="318"/>
      <c r="JI14" s="319"/>
      <c r="JL14" s="164"/>
      <c r="JO14" s="318"/>
      <c r="JP14" s="319"/>
      <c r="JS14" s="164"/>
      <c r="JV14" s="318"/>
      <c r="JW14" s="319"/>
      <c r="JZ14" s="164"/>
      <c r="KC14" s="318"/>
      <c r="KD14" s="319"/>
      <c r="KG14" s="164"/>
      <c r="KJ14" s="318"/>
      <c r="KK14" s="319"/>
      <c r="KN14" s="164"/>
      <c r="KQ14" s="318"/>
      <c r="KR14" s="319"/>
      <c r="KU14" s="164"/>
      <c r="KX14" s="318"/>
      <c r="KY14" s="319"/>
      <c r="LB14" s="164"/>
      <c r="LE14" s="318"/>
      <c r="LF14" s="319"/>
      <c r="LI14" s="164"/>
      <c r="LL14" s="318"/>
      <c r="LM14" s="319"/>
      <c r="LP14" s="164"/>
      <c r="LS14" s="318"/>
      <c r="LT14" s="319"/>
      <c r="LW14" s="164"/>
      <c r="LZ14" s="318"/>
      <c r="MA14" s="319"/>
      <c r="MD14" s="164"/>
      <c r="MG14" s="318"/>
      <c r="MH14" s="319"/>
      <c r="MK14" s="164"/>
      <c r="MN14" s="318"/>
      <c r="MO14" s="319"/>
      <c r="MR14" s="164"/>
      <c r="MU14" s="318"/>
      <c r="MV14" s="319"/>
      <c r="MY14" s="164"/>
      <c r="NB14" s="318"/>
      <c r="NC14" s="319"/>
      <c r="NF14" s="164"/>
      <c r="NI14" s="318"/>
      <c r="NJ14" s="319"/>
      <c r="NM14" s="164"/>
      <c r="NP14" s="318"/>
      <c r="NQ14" s="319"/>
      <c r="NT14" s="164"/>
      <c r="NW14" s="318"/>
      <c r="NX14" s="319"/>
      <c r="OA14" s="164"/>
      <c r="OD14" s="318"/>
      <c r="OE14" s="319"/>
      <c r="OH14" s="164"/>
      <c r="OK14" s="318"/>
      <c r="OL14" s="319"/>
      <c r="OO14" s="164"/>
      <c r="OR14" s="318"/>
      <c r="OS14" s="319"/>
      <c r="OV14" s="164"/>
      <c r="OY14" s="318"/>
      <c r="OZ14" s="319"/>
      <c r="PC14" s="164"/>
      <c r="PF14" s="318"/>
      <c r="PG14" s="319"/>
      <c r="PJ14" s="164"/>
      <c r="PM14" s="318"/>
      <c r="PN14" s="319"/>
      <c r="PQ14" s="164"/>
      <c r="PT14" s="318"/>
      <c r="PU14" s="319"/>
      <c r="PX14" s="164"/>
      <c r="QA14" s="318"/>
      <c r="QB14" s="319"/>
      <c r="QE14" s="164"/>
      <c r="QH14" s="318"/>
      <c r="QI14" s="319"/>
      <c r="QL14" s="164"/>
      <c r="QO14" s="318"/>
      <c r="QP14" s="319"/>
      <c r="QS14" s="164"/>
      <c r="QV14" s="318"/>
      <c r="QW14" s="319"/>
      <c r="QZ14" s="164"/>
      <c r="RC14" s="318"/>
      <c r="RD14" s="319"/>
      <c r="RG14" s="164"/>
      <c r="RJ14" s="318"/>
      <c r="RK14" s="319"/>
      <c r="RN14" s="164"/>
      <c r="RQ14" s="318"/>
      <c r="RR14" s="319"/>
      <c r="RU14" s="164"/>
      <c r="RX14" s="318"/>
      <c r="RY14" s="319"/>
      <c r="SB14" s="164"/>
      <c r="SE14" s="318"/>
      <c r="SF14" s="319"/>
      <c r="SI14" s="164"/>
      <c r="SL14" s="318"/>
      <c r="SM14" s="319"/>
      <c r="SP14" s="164"/>
      <c r="SS14" s="318"/>
      <c r="ST14" s="319"/>
      <c r="SW14" s="164"/>
      <c r="SZ14" s="318"/>
      <c r="TA14" s="319"/>
      <c r="TD14" s="164"/>
      <c r="TG14" s="318"/>
      <c r="TH14" s="319"/>
      <c r="TK14" s="164"/>
      <c r="TN14" s="318"/>
      <c r="TO14" s="319"/>
      <c r="TR14" s="164"/>
      <c r="TU14" s="318"/>
      <c r="TV14" s="319"/>
      <c r="TY14" s="164"/>
      <c r="UB14" s="318"/>
      <c r="UC14" s="319"/>
      <c r="UF14" s="164"/>
      <c r="UI14" s="318"/>
      <c r="UJ14" s="319"/>
      <c r="UM14" s="164"/>
      <c r="UP14" s="318"/>
      <c r="UQ14" s="319"/>
      <c r="UT14" s="164"/>
      <c r="UW14" s="318"/>
      <c r="UX14" s="319"/>
      <c r="VA14" s="164"/>
      <c r="VD14" s="318"/>
      <c r="VE14" s="319"/>
      <c r="VH14" s="164"/>
      <c r="VK14" s="318"/>
      <c r="VL14" s="319"/>
      <c r="VO14" s="164"/>
      <c r="VR14" s="318"/>
      <c r="VS14" s="319"/>
      <c r="VV14" s="164"/>
      <c r="VY14" s="318"/>
      <c r="VZ14" s="319"/>
      <c r="WC14" s="164"/>
      <c r="WF14" s="318"/>
      <c r="WG14" s="319"/>
      <c r="WJ14" s="164"/>
      <c r="WM14" s="318"/>
      <c r="WN14" s="319"/>
      <c r="WQ14" s="164"/>
      <c r="WT14" s="318"/>
      <c r="WU14" s="319"/>
      <c r="WX14" s="164"/>
      <c r="XA14" s="318"/>
      <c r="XB14" s="319"/>
      <c r="XE14" s="164"/>
      <c r="XH14" s="318"/>
      <c r="XI14" s="319"/>
      <c r="XL14" s="164"/>
      <c r="XO14" s="318"/>
      <c r="XP14" s="319"/>
      <c r="XS14" s="164"/>
      <c r="XV14" s="318"/>
      <c r="XW14" s="319"/>
      <c r="XZ14" s="164"/>
      <c r="YC14" s="318"/>
      <c r="YD14" s="319"/>
      <c r="YG14" s="164"/>
      <c r="YJ14" s="318"/>
      <c r="YK14" s="319"/>
      <c r="YN14" s="164"/>
      <c r="YQ14" s="318"/>
      <c r="YR14" s="319"/>
      <c r="YU14" s="164"/>
      <c r="YX14" s="318"/>
      <c r="YY14" s="319"/>
      <c r="ZB14" s="164"/>
      <c r="ZE14" s="318"/>
      <c r="ZF14" s="319"/>
      <c r="ZI14" s="164"/>
      <c r="ZL14" s="318"/>
      <c r="ZM14" s="319"/>
      <c r="ZP14" s="164"/>
      <c r="ZS14" s="318"/>
      <c r="ZT14" s="319"/>
      <c r="ZW14" s="164"/>
      <c r="ZZ14" s="318"/>
      <c r="AAA14" s="319"/>
      <c r="AAD14" s="164"/>
      <c r="AAG14" s="318"/>
      <c r="AAH14" s="319"/>
      <c r="AAK14" s="164"/>
      <c r="AAN14" s="318"/>
      <c r="AAO14" s="319"/>
      <c r="AAR14" s="164"/>
      <c r="AAU14" s="318"/>
      <c r="AAV14" s="319"/>
      <c r="AAY14" s="164"/>
      <c r="ABB14" s="318"/>
      <c r="ABC14" s="319"/>
      <c r="ABF14" s="164"/>
      <c r="ABI14" s="318"/>
      <c r="ABJ14" s="319"/>
      <c r="ABM14" s="164"/>
      <c r="ABP14" s="318"/>
      <c r="ABQ14" s="319"/>
      <c r="ABT14" s="164"/>
      <c r="ABW14" s="318"/>
      <c r="ABX14" s="319"/>
      <c r="ACA14" s="164"/>
      <c r="ACD14" s="318"/>
      <c r="ACE14" s="319"/>
      <c r="ACH14" s="164"/>
      <c r="ACK14" s="318"/>
      <c r="ACL14" s="319"/>
      <c r="ACO14" s="164"/>
      <c r="ACR14" s="318"/>
      <c r="ACS14" s="319"/>
      <c r="ACV14" s="164"/>
      <c r="ACY14" s="318"/>
      <c r="ACZ14" s="319"/>
      <c r="ADC14" s="164"/>
      <c r="ADF14" s="318"/>
      <c r="ADG14" s="319"/>
      <c r="ADJ14" s="164"/>
      <c r="ADM14" s="318"/>
      <c r="ADN14" s="319"/>
      <c r="ADQ14" s="164"/>
      <c r="ADT14" s="318"/>
      <c r="ADU14" s="319"/>
      <c r="ADX14" s="164"/>
      <c r="AEA14" s="318"/>
      <c r="AEB14" s="319"/>
      <c r="AEE14" s="164"/>
      <c r="AEH14" s="318"/>
      <c r="AEI14" s="319"/>
      <c r="AEL14" s="164"/>
      <c r="AEO14" s="318"/>
      <c r="AEP14" s="319"/>
      <c r="AES14" s="164"/>
      <c r="AEV14" s="318"/>
      <c r="AEW14" s="319"/>
      <c r="AEZ14" s="164"/>
      <c r="AFC14" s="318"/>
      <c r="AFD14" s="319"/>
      <c r="AFG14" s="164"/>
      <c r="AFJ14" s="318"/>
      <c r="AFK14" s="319"/>
      <c r="AFN14" s="164"/>
      <c r="AFQ14" s="318"/>
      <c r="AFR14" s="319"/>
      <c r="AFU14" s="164"/>
      <c r="AFX14" s="318"/>
      <c r="AFY14" s="319"/>
      <c r="AGB14" s="164"/>
      <c r="AGE14" s="318"/>
      <c r="AGF14" s="319"/>
      <c r="AGI14" s="164"/>
      <c r="AGL14" s="318"/>
      <c r="AGM14" s="319"/>
      <c r="AGP14" s="164"/>
      <c r="AGS14" s="318"/>
      <c r="AGT14" s="319"/>
      <c r="AGW14" s="164"/>
      <c r="AGZ14" s="318"/>
      <c r="AHA14" s="319"/>
      <c r="AHD14" s="164"/>
      <c r="AHG14" s="318"/>
      <c r="AHH14" s="319"/>
      <c r="AHK14" s="164"/>
      <c r="AHN14" s="318"/>
      <c r="AHO14" s="319"/>
      <c r="AHR14" s="164"/>
      <c r="AHU14" s="318"/>
      <c r="AHV14" s="319"/>
      <c r="AHY14" s="164"/>
      <c r="AIB14" s="318"/>
      <c r="AIC14" s="319"/>
      <c r="AIF14" s="164"/>
      <c r="AII14" s="318"/>
      <c r="AIJ14" s="319"/>
      <c r="AIM14" s="164"/>
      <c r="AIP14" s="318"/>
      <c r="AIQ14" s="319"/>
      <c r="AIT14" s="164"/>
      <c r="AIW14" s="318"/>
      <c r="AIX14" s="319"/>
      <c r="AJA14" s="164"/>
      <c r="AJD14" s="318"/>
      <c r="AJE14" s="319"/>
      <c r="AJH14" s="164"/>
      <c r="AJK14" s="318"/>
      <c r="AJL14" s="319"/>
      <c r="AJO14" s="164"/>
      <c r="AJR14" s="318"/>
      <c r="AJS14" s="319"/>
      <c r="AJV14" s="164"/>
      <c r="AJY14" s="318"/>
      <c r="AJZ14" s="319"/>
      <c r="AKC14" s="164"/>
      <c r="AKF14" s="318"/>
      <c r="AKG14" s="319"/>
      <c r="AKJ14" s="164"/>
      <c r="AKM14" s="318"/>
      <c r="AKN14" s="319"/>
      <c r="AKQ14" s="164"/>
      <c r="AKT14" s="318"/>
      <c r="AKU14" s="319"/>
      <c r="AKX14" s="164"/>
      <c r="ALA14" s="318"/>
      <c r="ALB14" s="319"/>
      <c r="ALE14" s="164"/>
      <c r="ALH14" s="318"/>
      <c r="ALI14" s="319"/>
      <c r="ALL14" s="164"/>
      <c r="ALO14" s="318"/>
      <c r="ALP14" s="319"/>
      <c r="ALS14" s="164"/>
      <c r="ALV14" s="318"/>
      <c r="ALW14" s="319"/>
      <c r="ALZ14" s="164"/>
      <c r="AMC14" s="318"/>
      <c r="AMD14" s="319"/>
      <c r="AMG14" s="164"/>
      <c r="AMJ14" s="318"/>
      <c r="AMK14" s="319"/>
      <c r="AMN14" s="164"/>
      <c r="AMQ14" s="318"/>
      <c r="AMR14" s="319"/>
      <c r="AMU14" s="164"/>
      <c r="AMX14" s="318"/>
      <c r="AMY14" s="319"/>
      <c r="ANB14" s="164"/>
      <c r="ANE14" s="318"/>
      <c r="ANF14" s="319"/>
      <c r="ANI14" s="164"/>
      <c r="ANL14" s="318"/>
      <c r="ANM14" s="319"/>
      <c r="ANP14" s="164"/>
      <c r="ANS14" s="318"/>
      <c r="ANT14" s="319"/>
      <c r="ANW14" s="164"/>
      <c r="ANZ14" s="318"/>
      <c r="AOA14" s="319"/>
      <c r="AOD14" s="164"/>
      <c r="AOG14" s="318"/>
      <c r="AOH14" s="319"/>
      <c r="AOK14" s="164"/>
      <c r="AON14" s="318"/>
      <c r="AOO14" s="319"/>
      <c r="AOR14" s="164"/>
      <c r="AOU14" s="318"/>
      <c r="AOV14" s="319"/>
      <c r="AOY14" s="164"/>
      <c r="APB14" s="318"/>
      <c r="APC14" s="319"/>
      <c r="APF14" s="164"/>
      <c r="API14" s="318"/>
      <c r="APJ14" s="319"/>
      <c r="APM14" s="164"/>
      <c r="APP14" s="318"/>
      <c r="APQ14" s="319"/>
      <c r="APT14" s="164"/>
      <c r="APW14" s="318"/>
      <c r="APX14" s="319"/>
      <c r="AQA14" s="164"/>
      <c r="AQD14" s="318"/>
      <c r="AQE14" s="319"/>
      <c r="AQH14" s="164"/>
      <c r="AQK14" s="318"/>
      <c r="AQL14" s="319"/>
      <c r="AQO14" s="164"/>
      <c r="AQR14" s="318"/>
      <c r="AQS14" s="319"/>
      <c r="AQV14" s="164"/>
      <c r="AQY14" s="318"/>
      <c r="AQZ14" s="319"/>
      <c r="ARC14" s="164"/>
      <c r="ARF14" s="318"/>
      <c r="ARG14" s="319"/>
      <c r="ARJ14" s="164"/>
      <c r="ARM14" s="318"/>
      <c r="ARN14" s="319"/>
      <c r="ARQ14" s="164"/>
      <c r="ART14" s="318"/>
      <c r="ARU14" s="319"/>
      <c r="ARX14" s="164"/>
      <c r="ASA14" s="318"/>
      <c r="ASB14" s="319"/>
      <c r="ASE14" s="164"/>
      <c r="ASH14" s="318"/>
      <c r="ASI14" s="319"/>
      <c r="ASL14" s="164"/>
      <c r="ASO14" s="318"/>
      <c r="ASP14" s="319"/>
      <c r="ASS14" s="164"/>
      <c r="ASV14" s="318"/>
      <c r="ASW14" s="319"/>
      <c r="ASZ14" s="164"/>
      <c r="ATC14" s="318"/>
      <c r="ATD14" s="319"/>
      <c r="ATG14" s="164"/>
      <c r="ATJ14" s="318"/>
      <c r="ATK14" s="319"/>
      <c r="ATN14" s="164"/>
      <c r="ATQ14" s="318"/>
      <c r="ATR14" s="319"/>
      <c r="ATU14" s="164"/>
      <c r="ATX14" s="318"/>
      <c r="ATY14" s="319"/>
      <c r="AUB14" s="164"/>
      <c r="AUE14" s="318"/>
      <c r="AUF14" s="319"/>
      <c r="AUI14" s="164"/>
      <c r="AUL14" s="318"/>
      <c r="AUM14" s="319"/>
      <c r="AUP14" s="164"/>
      <c r="AUS14" s="318"/>
      <c r="AUT14" s="319"/>
      <c r="AUW14" s="164"/>
      <c r="AUZ14" s="318"/>
      <c r="AVA14" s="319"/>
      <c r="AVD14" s="164"/>
      <c r="AVG14" s="318"/>
      <c r="AVH14" s="319"/>
      <c r="AVK14" s="164"/>
      <c r="AVN14" s="318"/>
      <c r="AVO14" s="319"/>
      <c r="AVR14" s="164"/>
      <c r="AVU14" s="318"/>
      <c r="AVV14" s="319"/>
      <c r="AVY14" s="164"/>
      <c r="AWB14" s="318"/>
      <c r="AWC14" s="319"/>
      <c r="AWF14" s="164"/>
      <c r="AWI14" s="318"/>
      <c r="AWJ14" s="319"/>
      <c r="AWM14" s="164"/>
      <c r="AWP14" s="318"/>
      <c r="AWQ14" s="319"/>
      <c r="AWT14" s="164"/>
      <c r="AWW14" s="318"/>
      <c r="AWX14" s="319"/>
      <c r="AXA14" s="164"/>
      <c r="AXD14" s="318"/>
      <c r="AXE14" s="319"/>
      <c r="AXH14" s="164"/>
      <c r="AXK14" s="318"/>
      <c r="AXL14" s="319"/>
      <c r="AXO14" s="164"/>
      <c r="AXR14" s="318"/>
      <c r="AXS14" s="319"/>
      <c r="AXV14" s="164"/>
      <c r="AXY14" s="318"/>
      <c r="AXZ14" s="319"/>
      <c r="AYC14" s="164"/>
      <c r="AYF14" s="318"/>
      <c r="AYG14" s="319"/>
      <c r="AYJ14" s="164"/>
      <c r="AYM14" s="318"/>
      <c r="AYN14" s="319"/>
      <c r="AYQ14" s="164"/>
      <c r="AYT14" s="318"/>
      <c r="AYU14" s="319"/>
      <c r="AYX14" s="164"/>
      <c r="AZA14" s="318"/>
      <c r="AZB14" s="319"/>
      <c r="AZE14" s="164"/>
      <c r="AZH14" s="318"/>
      <c r="AZI14" s="319"/>
      <c r="AZL14" s="164"/>
      <c r="AZO14" s="318"/>
      <c r="AZP14" s="319"/>
      <c r="AZS14" s="164"/>
      <c r="AZV14" s="318"/>
      <c r="AZW14" s="319"/>
      <c r="AZZ14" s="164"/>
      <c r="BAC14" s="318"/>
      <c r="BAD14" s="319"/>
      <c r="BAG14" s="164"/>
      <c r="BAJ14" s="318"/>
      <c r="BAK14" s="319"/>
      <c r="BAN14" s="164"/>
      <c r="BAQ14" s="318"/>
      <c r="BAR14" s="319"/>
      <c r="BAU14" s="164"/>
      <c r="BAX14" s="318"/>
      <c r="BAY14" s="319"/>
      <c r="BBB14" s="164"/>
      <c r="BBE14" s="318"/>
      <c r="BBF14" s="319"/>
      <c r="BBI14" s="164"/>
      <c r="BBL14" s="318"/>
      <c r="BBM14" s="319"/>
      <c r="BBP14" s="164"/>
      <c r="BBS14" s="318"/>
      <c r="BBT14" s="319"/>
      <c r="BBW14" s="164"/>
      <c r="BBZ14" s="318"/>
      <c r="BCA14" s="319"/>
      <c r="BCD14" s="164"/>
      <c r="BCG14" s="318"/>
      <c r="BCH14" s="319"/>
      <c r="BCK14" s="164"/>
      <c r="BCN14" s="318"/>
      <c r="BCO14" s="319"/>
      <c r="BCR14" s="164"/>
      <c r="BCU14" s="318"/>
      <c r="BCV14" s="319"/>
      <c r="BCY14" s="164"/>
      <c r="BDB14" s="318"/>
      <c r="BDC14" s="319"/>
      <c r="BDF14" s="164"/>
      <c r="BDI14" s="318"/>
      <c r="BDJ14" s="319"/>
      <c r="BDM14" s="164"/>
      <c r="BDP14" s="318"/>
      <c r="BDQ14" s="319"/>
      <c r="BDT14" s="164"/>
      <c r="BDW14" s="318"/>
      <c r="BDX14" s="319"/>
      <c r="BEA14" s="164"/>
      <c r="BED14" s="318"/>
      <c r="BEE14" s="319"/>
      <c r="BEH14" s="164"/>
      <c r="BEK14" s="318"/>
      <c r="BEL14" s="319"/>
      <c r="BEO14" s="164"/>
      <c r="BER14" s="318"/>
      <c r="BES14" s="319"/>
      <c r="BEV14" s="164"/>
      <c r="BEY14" s="318"/>
      <c r="BEZ14" s="319"/>
      <c r="BFC14" s="164"/>
      <c r="BFF14" s="318"/>
      <c r="BFG14" s="319"/>
      <c r="BFJ14" s="164"/>
      <c r="BFM14" s="318"/>
      <c r="BFN14" s="319"/>
      <c r="BFQ14" s="164"/>
      <c r="BFT14" s="318"/>
      <c r="BFU14" s="319"/>
      <c r="BFX14" s="164"/>
      <c r="BGA14" s="318"/>
      <c r="BGB14" s="319"/>
      <c r="BGE14" s="164"/>
      <c r="BGH14" s="318"/>
      <c r="BGI14" s="319"/>
      <c r="BGL14" s="164"/>
      <c r="BGO14" s="318"/>
      <c r="BGP14" s="319"/>
      <c r="BGS14" s="164"/>
      <c r="BGV14" s="318"/>
      <c r="BGW14" s="319"/>
      <c r="BGZ14" s="164"/>
      <c r="BHC14" s="318"/>
      <c r="BHD14" s="319"/>
      <c r="BHG14" s="164"/>
      <c r="BHJ14" s="318"/>
      <c r="BHK14" s="319"/>
      <c r="BHN14" s="164"/>
      <c r="BHQ14" s="318"/>
      <c r="BHR14" s="319"/>
      <c r="BHU14" s="164"/>
      <c r="BHX14" s="318"/>
      <c r="BHY14" s="319"/>
      <c r="BIB14" s="164"/>
      <c r="BIE14" s="318"/>
      <c r="BIF14" s="319"/>
      <c r="BII14" s="164"/>
      <c r="BIL14" s="318"/>
      <c r="BIM14" s="319"/>
      <c r="BIP14" s="164"/>
      <c r="BIS14" s="318"/>
      <c r="BIT14" s="319"/>
      <c r="BIW14" s="164"/>
      <c r="BIZ14" s="318"/>
      <c r="BJA14" s="319"/>
      <c r="BJD14" s="164"/>
      <c r="BJG14" s="318"/>
      <c r="BJH14" s="319"/>
      <c r="BJK14" s="164"/>
      <c r="BJN14" s="318"/>
      <c r="BJO14" s="319"/>
      <c r="BJR14" s="164"/>
      <c r="BJU14" s="318"/>
      <c r="BJV14" s="319"/>
      <c r="BJY14" s="164"/>
      <c r="BKB14" s="318"/>
      <c r="BKC14" s="319"/>
      <c r="BKF14" s="164"/>
      <c r="BKI14" s="318"/>
      <c r="BKJ14" s="319"/>
      <c r="BKM14" s="164"/>
      <c r="BKP14" s="318"/>
      <c r="BKQ14" s="319"/>
      <c r="BKT14" s="164"/>
      <c r="BKW14" s="318"/>
      <c r="BKX14" s="319"/>
      <c r="BLA14" s="164"/>
      <c r="BLD14" s="318"/>
      <c r="BLE14" s="319"/>
      <c r="BLH14" s="164"/>
      <c r="BLK14" s="318"/>
      <c r="BLL14" s="319"/>
      <c r="BLO14" s="164"/>
      <c r="BLR14" s="318"/>
      <c r="BLS14" s="319"/>
      <c r="BLV14" s="164"/>
      <c r="BLY14" s="318"/>
      <c r="BLZ14" s="319"/>
      <c r="BMC14" s="164"/>
      <c r="BMF14" s="318"/>
      <c r="BMG14" s="319"/>
      <c r="BMJ14" s="164"/>
      <c r="BMM14" s="318"/>
      <c r="BMN14" s="319"/>
      <c r="BMQ14" s="164"/>
      <c r="BMT14" s="318"/>
      <c r="BMU14" s="319"/>
      <c r="BMX14" s="164"/>
      <c r="BNA14" s="318"/>
      <c r="BNB14" s="319"/>
      <c r="BNE14" s="164"/>
      <c r="BNH14" s="318"/>
      <c r="BNI14" s="319"/>
      <c r="BNL14" s="164"/>
      <c r="BNO14" s="318"/>
      <c r="BNP14" s="319"/>
      <c r="BNS14" s="164"/>
      <c r="BNV14" s="318"/>
      <c r="BNW14" s="319"/>
      <c r="BNZ14" s="164"/>
      <c r="BOC14" s="318"/>
      <c r="BOD14" s="319"/>
      <c r="BOG14" s="164"/>
      <c r="BOJ14" s="318"/>
      <c r="BOK14" s="319"/>
      <c r="BON14" s="164"/>
      <c r="BOQ14" s="318"/>
      <c r="BOR14" s="319"/>
      <c r="BOU14" s="164"/>
      <c r="BOX14" s="318"/>
      <c r="BOY14" s="319"/>
      <c r="BPB14" s="164"/>
      <c r="BPE14" s="318"/>
      <c r="BPF14" s="319"/>
      <c r="BPI14" s="164"/>
      <c r="BPL14" s="318"/>
      <c r="BPM14" s="319"/>
      <c r="BPP14" s="164"/>
      <c r="BPS14" s="318"/>
      <c r="BPT14" s="319"/>
      <c r="BPW14" s="164"/>
      <c r="BPZ14" s="318"/>
      <c r="BQA14" s="319"/>
      <c r="BQD14" s="164"/>
      <c r="BQG14" s="318"/>
      <c r="BQH14" s="319"/>
      <c r="BQK14" s="164"/>
      <c r="BQN14" s="318"/>
      <c r="BQO14" s="319"/>
      <c r="BQR14" s="164"/>
      <c r="BQU14" s="318"/>
      <c r="BQV14" s="319"/>
      <c r="BQY14" s="164"/>
      <c r="BRB14" s="318"/>
      <c r="BRC14" s="319"/>
      <c r="BRF14" s="164"/>
      <c r="BRI14" s="318"/>
      <c r="BRJ14" s="319"/>
      <c r="BRM14" s="164"/>
      <c r="BRP14" s="318"/>
      <c r="BRQ14" s="319"/>
      <c r="BRT14" s="164"/>
      <c r="BRW14" s="318"/>
      <c r="BRX14" s="319"/>
      <c r="BSA14" s="164"/>
      <c r="BSD14" s="318"/>
      <c r="BSE14" s="319"/>
      <c r="BSH14" s="164"/>
      <c r="BSK14" s="318"/>
      <c r="BSL14" s="319"/>
      <c r="BSO14" s="164"/>
      <c r="BSR14" s="318"/>
      <c r="BSS14" s="319"/>
      <c r="BSV14" s="164"/>
      <c r="BSY14" s="318"/>
      <c r="BSZ14" s="319"/>
      <c r="BTC14" s="164"/>
      <c r="BTF14" s="318"/>
      <c r="BTG14" s="319"/>
      <c r="BTJ14" s="164"/>
      <c r="BTM14" s="318"/>
      <c r="BTN14" s="319"/>
      <c r="BTQ14" s="164"/>
      <c r="BTT14" s="318"/>
      <c r="BTU14" s="319"/>
      <c r="BTX14" s="164"/>
      <c r="BUA14" s="318"/>
      <c r="BUB14" s="319"/>
      <c r="BUE14" s="164"/>
      <c r="BUH14" s="318"/>
      <c r="BUI14" s="319"/>
      <c r="BUL14" s="164"/>
      <c r="BUO14" s="318"/>
      <c r="BUP14" s="319"/>
      <c r="BUS14" s="164"/>
      <c r="BUV14" s="318"/>
      <c r="BUW14" s="319"/>
      <c r="BUZ14" s="164"/>
      <c r="BVC14" s="318"/>
      <c r="BVD14" s="319"/>
      <c r="BVG14" s="164"/>
      <c r="BVJ14" s="318"/>
      <c r="BVK14" s="319"/>
      <c r="BVN14" s="164"/>
      <c r="BVQ14" s="318"/>
      <c r="BVR14" s="319"/>
      <c r="BVU14" s="164"/>
      <c r="BVX14" s="318"/>
      <c r="BVY14" s="319"/>
      <c r="BWB14" s="164"/>
      <c r="BWE14" s="318"/>
      <c r="BWF14" s="319"/>
      <c r="BWI14" s="164"/>
      <c r="BWL14" s="318"/>
      <c r="BWM14" s="319"/>
      <c r="BWP14" s="164"/>
      <c r="BWS14" s="318"/>
      <c r="BWT14" s="319"/>
      <c r="BWW14" s="164"/>
      <c r="BWZ14" s="318"/>
      <c r="BXA14" s="319"/>
      <c r="BXD14" s="164"/>
      <c r="BXG14" s="318"/>
      <c r="BXH14" s="319"/>
      <c r="BXK14" s="164"/>
      <c r="BXN14" s="318"/>
      <c r="BXO14" s="319"/>
      <c r="BXR14" s="164"/>
      <c r="BXU14" s="318"/>
      <c r="BXV14" s="319"/>
      <c r="BXY14" s="164"/>
      <c r="BYB14" s="318"/>
      <c r="BYC14" s="319"/>
      <c r="BYF14" s="164"/>
      <c r="BYI14" s="318"/>
      <c r="BYJ14" s="319"/>
      <c r="BYM14" s="164"/>
      <c r="BYP14" s="318"/>
      <c r="BYQ14" s="319"/>
      <c r="BYT14" s="164"/>
      <c r="BYW14" s="318"/>
      <c r="BYX14" s="319"/>
      <c r="BZA14" s="164"/>
      <c r="BZD14" s="318"/>
      <c r="BZE14" s="319"/>
      <c r="BZH14" s="164"/>
      <c r="BZK14" s="318"/>
      <c r="BZL14" s="319"/>
      <c r="BZO14" s="164"/>
      <c r="BZR14" s="318"/>
      <c r="BZS14" s="319"/>
      <c r="BZV14" s="164"/>
      <c r="BZY14" s="318"/>
      <c r="BZZ14" s="319"/>
      <c r="CAC14" s="164"/>
      <c r="CAF14" s="318"/>
      <c r="CAG14" s="319"/>
      <c r="CAJ14" s="164"/>
      <c r="CAM14" s="318"/>
      <c r="CAN14" s="319"/>
      <c r="CAQ14" s="164"/>
      <c r="CAT14" s="318"/>
      <c r="CAU14" s="319"/>
      <c r="CAX14" s="164"/>
      <c r="CBA14" s="318"/>
      <c r="CBB14" s="319"/>
      <c r="CBE14" s="164"/>
      <c r="CBH14" s="318"/>
      <c r="CBI14" s="319"/>
      <c r="CBL14" s="164"/>
      <c r="CBO14" s="318"/>
      <c r="CBP14" s="319"/>
      <c r="CBS14" s="164"/>
      <c r="CBV14" s="318"/>
      <c r="CBW14" s="319"/>
      <c r="CBZ14" s="164"/>
      <c r="CCC14" s="318"/>
      <c r="CCD14" s="319"/>
      <c r="CCG14" s="164"/>
      <c r="CCJ14" s="318"/>
      <c r="CCK14" s="319"/>
      <c r="CCN14" s="164"/>
      <c r="CCQ14" s="318"/>
      <c r="CCR14" s="319"/>
      <c r="CCU14" s="164"/>
      <c r="CCX14" s="318"/>
      <c r="CCY14" s="319"/>
      <c r="CDB14" s="164"/>
      <c r="CDE14" s="318"/>
      <c r="CDF14" s="319"/>
      <c r="CDI14" s="164"/>
      <c r="CDL14" s="318"/>
      <c r="CDM14" s="319"/>
      <c r="CDP14" s="164"/>
      <c r="CDS14" s="318"/>
      <c r="CDT14" s="319"/>
      <c r="CDW14" s="164"/>
      <c r="CDZ14" s="318"/>
      <c r="CEA14" s="319"/>
      <c r="CED14" s="164"/>
      <c r="CEG14" s="318"/>
      <c r="CEH14" s="319"/>
      <c r="CEK14" s="164"/>
      <c r="CEN14" s="318"/>
      <c r="CEO14" s="319"/>
      <c r="CER14" s="164"/>
      <c r="CEU14" s="318"/>
      <c r="CEV14" s="319"/>
      <c r="CEY14" s="164"/>
      <c r="CFB14" s="318"/>
      <c r="CFC14" s="319"/>
      <c r="CFF14" s="164"/>
      <c r="CFI14" s="318"/>
      <c r="CFJ14" s="319"/>
      <c r="CFM14" s="164"/>
      <c r="CFP14" s="318"/>
      <c r="CFQ14" s="319"/>
      <c r="CFT14" s="164"/>
      <c r="CFW14" s="318"/>
      <c r="CFX14" s="319"/>
      <c r="CGA14" s="164"/>
      <c r="CGD14" s="318"/>
      <c r="CGE14" s="319"/>
      <c r="CGH14" s="164"/>
      <c r="CGK14" s="318"/>
      <c r="CGL14" s="319"/>
      <c r="CGO14" s="164"/>
      <c r="CGR14" s="318"/>
      <c r="CGS14" s="319"/>
      <c r="CGV14" s="164"/>
      <c r="CGY14" s="318"/>
      <c r="CGZ14" s="319"/>
      <c r="CHC14" s="164"/>
      <c r="CHF14" s="318"/>
      <c r="CHG14" s="319"/>
      <c r="CHJ14" s="164"/>
      <c r="CHM14" s="318"/>
      <c r="CHN14" s="319"/>
      <c r="CHQ14" s="164"/>
      <c r="CHT14" s="318"/>
      <c r="CHU14" s="319"/>
      <c r="CHX14" s="164"/>
      <c r="CIA14" s="318"/>
      <c r="CIB14" s="319"/>
      <c r="CIE14" s="164"/>
      <c r="CIH14" s="318"/>
      <c r="CII14" s="319"/>
      <c r="CIL14" s="164"/>
      <c r="CIO14" s="318"/>
      <c r="CIP14" s="319"/>
      <c r="CIS14" s="164"/>
      <c r="CIV14" s="318"/>
      <c r="CIW14" s="319"/>
      <c r="CIZ14" s="164"/>
      <c r="CJC14" s="318"/>
      <c r="CJD14" s="319"/>
      <c r="CJG14" s="164"/>
      <c r="CJJ14" s="318"/>
      <c r="CJK14" s="319"/>
      <c r="CJN14" s="164"/>
      <c r="CJQ14" s="318"/>
      <c r="CJR14" s="319"/>
      <c r="CJU14" s="164"/>
      <c r="CJX14" s="318"/>
      <c r="CJY14" s="319"/>
      <c r="CKB14" s="164"/>
      <c r="CKE14" s="318"/>
      <c r="CKF14" s="319"/>
      <c r="CKI14" s="164"/>
      <c r="CKL14" s="318"/>
      <c r="CKM14" s="319"/>
      <c r="CKP14" s="164"/>
      <c r="CKS14" s="318"/>
      <c r="CKT14" s="319"/>
      <c r="CKW14" s="164"/>
      <c r="CKZ14" s="318"/>
      <c r="CLA14" s="319"/>
      <c r="CLD14" s="164"/>
      <c r="CLG14" s="318"/>
      <c r="CLH14" s="319"/>
      <c r="CLK14" s="164"/>
      <c r="CLN14" s="318"/>
      <c r="CLO14" s="319"/>
      <c r="CLR14" s="164"/>
      <c r="CLU14" s="318"/>
      <c r="CLV14" s="319"/>
      <c r="CLY14" s="164"/>
      <c r="CMB14" s="318"/>
      <c r="CMC14" s="319"/>
      <c r="CMF14" s="164"/>
      <c r="CMI14" s="318"/>
      <c r="CMJ14" s="319"/>
      <c r="CMM14" s="164"/>
      <c r="CMP14" s="318"/>
      <c r="CMQ14" s="319"/>
      <c r="CMT14" s="164"/>
      <c r="CMW14" s="318"/>
      <c r="CMX14" s="319"/>
      <c r="CNA14" s="164"/>
      <c r="CND14" s="318"/>
      <c r="CNE14" s="319"/>
      <c r="CNH14" s="164"/>
      <c r="CNK14" s="318"/>
      <c r="CNL14" s="319"/>
      <c r="CNO14" s="164"/>
      <c r="CNR14" s="318"/>
      <c r="CNS14" s="319"/>
      <c r="CNV14" s="164"/>
      <c r="CNY14" s="318"/>
      <c r="CNZ14" s="319"/>
      <c r="COC14" s="164"/>
      <c r="COF14" s="318"/>
      <c r="COG14" s="319"/>
      <c r="COJ14" s="164"/>
      <c r="COM14" s="318"/>
      <c r="CON14" s="319"/>
      <c r="COQ14" s="164"/>
      <c r="COT14" s="318"/>
      <c r="COU14" s="319"/>
      <c r="COX14" s="164"/>
      <c r="CPA14" s="318"/>
      <c r="CPB14" s="319"/>
      <c r="CPE14" s="164"/>
      <c r="CPH14" s="318"/>
      <c r="CPI14" s="319"/>
      <c r="CPL14" s="164"/>
      <c r="CPO14" s="318"/>
      <c r="CPP14" s="319"/>
      <c r="CPS14" s="164"/>
      <c r="CPV14" s="318"/>
      <c r="CPW14" s="319"/>
      <c r="CPZ14" s="164"/>
      <c r="CQC14" s="318"/>
      <c r="CQD14" s="319"/>
      <c r="CQG14" s="164"/>
      <c r="CQJ14" s="318"/>
      <c r="CQK14" s="319"/>
      <c r="CQN14" s="164"/>
      <c r="CQQ14" s="318"/>
      <c r="CQR14" s="319"/>
      <c r="CQU14" s="164"/>
      <c r="CQX14" s="318"/>
      <c r="CQY14" s="319"/>
      <c r="CRB14" s="164"/>
      <c r="CRE14" s="318"/>
      <c r="CRF14" s="319"/>
      <c r="CRI14" s="164"/>
      <c r="CRL14" s="318"/>
      <c r="CRM14" s="319"/>
      <c r="CRP14" s="164"/>
      <c r="CRS14" s="318"/>
      <c r="CRT14" s="319"/>
      <c r="CRW14" s="164"/>
      <c r="CRZ14" s="318"/>
      <c r="CSA14" s="319"/>
      <c r="CSD14" s="164"/>
      <c r="CSG14" s="318"/>
      <c r="CSH14" s="319"/>
      <c r="CSK14" s="164"/>
      <c r="CSN14" s="318"/>
      <c r="CSO14" s="319"/>
      <c r="CSR14" s="164"/>
      <c r="CSU14" s="318"/>
      <c r="CSV14" s="319"/>
      <c r="CSY14" s="164"/>
      <c r="CTB14" s="318"/>
      <c r="CTC14" s="319"/>
      <c r="CTF14" s="164"/>
      <c r="CTI14" s="318"/>
      <c r="CTJ14" s="319"/>
      <c r="CTM14" s="164"/>
      <c r="CTP14" s="318"/>
      <c r="CTQ14" s="319"/>
      <c r="CTT14" s="164"/>
      <c r="CTW14" s="318"/>
      <c r="CTX14" s="319"/>
      <c r="CUA14" s="164"/>
      <c r="CUD14" s="318"/>
      <c r="CUE14" s="319"/>
      <c r="CUH14" s="164"/>
      <c r="CUK14" s="318"/>
      <c r="CUL14" s="319"/>
      <c r="CUO14" s="164"/>
      <c r="CUR14" s="318"/>
      <c r="CUS14" s="319"/>
      <c r="CUV14" s="164"/>
      <c r="CUY14" s="318"/>
      <c r="CUZ14" s="319"/>
      <c r="CVC14" s="164"/>
      <c r="CVF14" s="318"/>
      <c r="CVG14" s="319"/>
      <c r="CVJ14" s="164"/>
      <c r="CVM14" s="318"/>
      <c r="CVN14" s="319"/>
      <c r="CVQ14" s="164"/>
      <c r="CVT14" s="318"/>
      <c r="CVU14" s="319"/>
      <c r="CVX14" s="164"/>
      <c r="CWA14" s="318"/>
      <c r="CWB14" s="319"/>
      <c r="CWE14" s="164"/>
      <c r="CWH14" s="318"/>
      <c r="CWI14" s="319"/>
      <c r="CWL14" s="164"/>
      <c r="CWO14" s="318"/>
      <c r="CWP14" s="319"/>
      <c r="CWS14" s="164"/>
      <c r="CWV14" s="318"/>
      <c r="CWW14" s="319"/>
      <c r="CWZ14" s="164"/>
      <c r="CXC14" s="318"/>
      <c r="CXD14" s="319"/>
      <c r="CXG14" s="164"/>
      <c r="CXJ14" s="318"/>
      <c r="CXK14" s="319"/>
      <c r="CXN14" s="164"/>
      <c r="CXQ14" s="318"/>
      <c r="CXR14" s="319"/>
      <c r="CXU14" s="164"/>
      <c r="CXX14" s="318"/>
      <c r="CXY14" s="319"/>
      <c r="CYB14" s="164"/>
      <c r="CYE14" s="318"/>
      <c r="CYF14" s="319"/>
      <c r="CYI14" s="164"/>
      <c r="CYL14" s="318"/>
      <c r="CYM14" s="319"/>
      <c r="CYP14" s="164"/>
      <c r="CYS14" s="318"/>
      <c r="CYT14" s="319"/>
      <c r="CYW14" s="164"/>
      <c r="CYZ14" s="318"/>
      <c r="CZA14" s="319"/>
      <c r="CZD14" s="164"/>
      <c r="CZG14" s="318"/>
      <c r="CZH14" s="319"/>
      <c r="CZK14" s="164"/>
      <c r="CZN14" s="318"/>
      <c r="CZO14" s="319"/>
      <c r="CZR14" s="164"/>
      <c r="CZU14" s="318"/>
      <c r="CZV14" s="319"/>
      <c r="CZY14" s="164"/>
      <c r="DAB14" s="318"/>
      <c r="DAC14" s="319"/>
      <c r="DAF14" s="164"/>
      <c r="DAI14" s="318"/>
      <c r="DAJ14" s="319"/>
      <c r="DAM14" s="164"/>
      <c r="DAP14" s="318"/>
      <c r="DAQ14" s="319"/>
      <c r="DAT14" s="164"/>
      <c r="DAW14" s="318"/>
      <c r="DAX14" s="319"/>
      <c r="DBA14" s="164"/>
      <c r="DBD14" s="318"/>
      <c r="DBE14" s="319"/>
      <c r="DBH14" s="164"/>
      <c r="DBK14" s="318"/>
      <c r="DBL14" s="319"/>
      <c r="DBO14" s="164"/>
      <c r="DBR14" s="318"/>
      <c r="DBS14" s="319"/>
      <c r="DBV14" s="164"/>
      <c r="DBY14" s="318"/>
      <c r="DBZ14" s="319"/>
      <c r="DCC14" s="164"/>
      <c r="DCF14" s="318"/>
      <c r="DCG14" s="319"/>
      <c r="DCJ14" s="164"/>
      <c r="DCM14" s="318"/>
      <c r="DCN14" s="319"/>
      <c r="DCQ14" s="164"/>
      <c r="DCT14" s="318"/>
      <c r="DCU14" s="319"/>
      <c r="DCX14" s="164"/>
      <c r="DDA14" s="318"/>
      <c r="DDB14" s="319"/>
      <c r="DDE14" s="164"/>
      <c r="DDH14" s="318"/>
      <c r="DDI14" s="319"/>
      <c r="DDL14" s="164"/>
      <c r="DDO14" s="318"/>
      <c r="DDP14" s="319"/>
      <c r="DDS14" s="164"/>
      <c r="DDV14" s="318"/>
      <c r="DDW14" s="319"/>
      <c r="DDZ14" s="164"/>
      <c r="DEC14" s="318"/>
      <c r="DED14" s="319"/>
      <c r="DEG14" s="164"/>
      <c r="DEJ14" s="318"/>
      <c r="DEK14" s="319"/>
      <c r="DEN14" s="164"/>
      <c r="DEQ14" s="318"/>
      <c r="DER14" s="319"/>
      <c r="DEU14" s="164"/>
      <c r="DEX14" s="318"/>
      <c r="DEY14" s="319"/>
      <c r="DFB14" s="164"/>
      <c r="DFE14" s="318"/>
      <c r="DFF14" s="319"/>
      <c r="DFI14" s="164"/>
      <c r="DFL14" s="318"/>
      <c r="DFM14" s="319"/>
      <c r="DFP14" s="164"/>
      <c r="DFS14" s="318"/>
      <c r="DFT14" s="319"/>
      <c r="DFW14" s="164"/>
      <c r="DFZ14" s="318"/>
      <c r="DGA14" s="319"/>
      <c r="DGD14" s="164"/>
      <c r="DGG14" s="318"/>
      <c r="DGH14" s="319"/>
      <c r="DGK14" s="164"/>
      <c r="DGN14" s="318"/>
      <c r="DGO14" s="319"/>
      <c r="DGR14" s="164"/>
      <c r="DGU14" s="318"/>
      <c r="DGV14" s="319"/>
      <c r="DGY14" s="164"/>
      <c r="DHB14" s="318"/>
      <c r="DHC14" s="319"/>
      <c r="DHF14" s="164"/>
      <c r="DHI14" s="318"/>
      <c r="DHJ14" s="319"/>
      <c r="DHM14" s="164"/>
      <c r="DHP14" s="318"/>
      <c r="DHQ14" s="319"/>
      <c r="DHT14" s="164"/>
      <c r="DHW14" s="318"/>
      <c r="DHX14" s="319"/>
      <c r="DIA14" s="164"/>
      <c r="DID14" s="318"/>
      <c r="DIE14" s="319"/>
      <c r="DIH14" s="164"/>
      <c r="DIK14" s="318"/>
      <c r="DIL14" s="319"/>
      <c r="DIO14" s="164"/>
      <c r="DIR14" s="318"/>
      <c r="DIS14" s="319"/>
      <c r="DIV14" s="164"/>
      <c r="DIY14" s="318"/>
      <c r="DIZ14" s="319"/>
      <c r="DJC14" s="164"/>
      <c r="DJF14" s="318"/>
      <c r="DJG14" s="319"/>
      <c r="DJJ14" s="164"/>
      <c r="DJM14" s="318"/>
      <c r="DJN14" s="319"/>
      <c r="DJQ14" s="164"/>
      <c r="DJT14" s="318"/>
      <c r="DJU14" s="319"/>
      <c r="DJX14" s="164"/>
      <c r="DKA14" s="318"/>
      <c r="DKB14" s="319"/>
      <c r="DKE14" s="164"/>
      <c r="DKH14" s="318"/>
      <c r="DKI14" s="319"/>
      <c r="DKL14" s="164"/>
      <c r="DKO14" s="318"/>
      <c r="DKP14" s="319"/>
      <c r="DKS14" s="164"/>
      <c r="DKV14" s="318"/>
      <c r="DKW14" s="319"/>
      <c r="DKZ14" s="164"/>
      <c r="DLC14" s="318"/>
      <c r="DLD14" s="319"/>
      <c r="DLG14" s="164"/>
      <c r="DLJ14" s="318"/>
      <c r="DLK14" s="319"/>
      <c r="DLN14" s="164"/>
      <c r="DLQ14" s="318"/>
      <c r="DLR14" s="319"/>
      <c r="DLU14" s="164"/>
      <c r="DLX14" s="318"/>
      <c r="DLY14" s="319"/>
      <c r="DMB14" s="164"/>
      <c r="DME14" s="318"/>
      <c r="DMF14" s="319"/>
      <c r="DMI14" s="164"/>
      <c r="DML14" s="318"/>
      <c r="DMM14" s="319"/>
      <c r="DMP14" s="164"/>
      <c r="DMS14" s="318"/>
      <c r="DMT14" s="319"/>
      <c r="DMW14" s="164"/>
      <c r="DMZ14" s="318"/>
      <c r="DNA14" s="319"/>
      <c r="DND14" s="164"/>
      <c r="DNG14" s="318"/>
      <c r="DNH14" s="319"/>
      <c r="DNK14" s="164"/>
      <c r="DNN14" s="318"/>
      <c r="DNO14" s="319"/>
      <c r="DNR14" s="164"/>
      <c r="DNU14" s="318"/>
      <c r="DNV14" s="319"/>
      <c r="DNY14" s="164"/>
      <c r="DOB14" s="318"/>
      <c r="DOC14" s="319"/>
      <c r="DOF14" s="164"/>
      <c r="DOI14" s="318"/>
      <c r="DOJ14" s="319"/>
      <c r="DOM14" s="164"/>
      <c r="DOP14" s="318"/>
      <c r="DOQ14" s="319"/>
      <c r="DOT14" s="164"/>
      <c r="DOW14" s="318"/>
      <c r="DOX14" s="319"/>
      <c r="DPA14" s="164"/>
      <c r="DPD14" s="318"/>
      <c r="DPE14" s="319"/>
      <c r="DPH14" s="164"/>
      <c r="DPK14" s="318"/>
      <c r="DPL14" s="319"/>
      <c r="DPO14" s="164"/>
      <c r="DPR14" s="318"/>
      <c r="DPS14" s="319"/>
      <c r="DPV14" s="164"/>
      <c r="DPY14" s="318"/>
      <c r="DPZ14" s="319"/>
      <c r="DQC14" s="164"/>
      <c r="DQF14" s="318"/>
      <c r="DQG14" s="319"/>
      <c r="DQJ14" s="164"/>
      <c r="DQM14" s="318"/>
      <c r="DQN14" s="319"/>
      <c r="DQQ14" s="164"/>
      <c r="DQT14" s="318"/>
      <c r="DQU14" s="319"/>
      <c r="DQX14" s="164"/>
      <c r="DRA14" s="318"/>
      <c r="DRB14" s="319"/>
      <c r="DRE14" s="164"/>
      <c r="DRH14" s="318"/>
      <c r="DRI14" s="319"/>
      <c r="DRL14" s="164"/>
      <c r="DRO14" s="318"/>
      <c r="DRP14" s="319"/>
      <c r="DRS14" s="164"/>
      <c r="DRV14" s="318"/>
      <c r="DRW14" s="319"/>
      <c r="DRZ14" s="164"/>
      <c r="DSC14" s="318"/>
      <c r="DSD14" s="319"/>
      <c r="DSG14" s="164"/>
      <c r="DSJ14" s="318"/>
      <c r="DSK14" s="319"/>
      <c r="DSN14" s="164"/>
      <c r="DSQ14" s="318"/>
      <c r="DSR14" s="319"/>
      <c r="DSU14" s="164"/>
      <c r="DSX14" s="318"/>
      <c r="DSY14" s="319"/>
      <c r="DTB14" s="164"/>
      <c r="DTE14" s="318"/>
      <c r="DTF14" s="319"/>
      <c r="DTI14" s="164"/>
      <c r="DTL14" s="318"/>
      <c r="DTM14" s="319"/>
      <c r="DTP14" s="164"/>
      <c r="DTS14" s="318"/>
      <c r="DTT14" s="319"/>
      <c r="DTW14" s="164"/>
      <c r="DTZ14" s="318"/>
      <c r="DUA14" s="319"/>
      <c r="DUD14" s="164"/>
      <c r="DUG14" s="318"/>
      <c r="DUH14" s="319"/>
      <c r="DUK14" s="164"/>
      <c r="DUN14" s="318"/>
      <c r="DUO14" s="319"/>
      <c r="DUR14" s="164"/>
      <c r="DUU14" s="318"/>
      <c r="DUV14" s="319"/>
      <c r="DUY14" s="164"/>
      <c r="DVB14" s="318"/>
      <c r="DVC14" s="319"/>
      <c r="DVF14" s="164"/>
      <c r="DVI14" s="318"/>
      <c r="DVJ14" s="319"/>
      <c r="DVM14" s="164"/>
      <c r="DVP14" s="318"/>
      <c r="DVQ14" s="319"/>
      <c r="DVT14" s="164"/>
      <c r="DVW14" s="318"/>
      <c r="DVX14" s="319"/>
      <c r="DWA14" s="164"/>
      <c r="DWD14" s="318"/>
      <c r="DWE14" s="319"/>
      <c r="DWH14" s="164"/>
      <c r="DWK14" s="318"/>
      <c r="DWL14" s="319"/>
      <c r="DWO14" s="164"/>
      <c r="DWR14" s="318"/>
      <c r="DWS14" s="319"/>
      <c r="DWV14" s="164"/>
      <c r="DWY14" s="318"/>
      <c r="DWZ14" s="319"/>
      <c r="DXC14" s="164"/>
      <c r="DXF14" s="318"/>
      <c r="DXG14" s="319"/>
      <c r="DXJ14" s="164"/>
      <c r="DXM14" s="318"/>
      <c r="DXN14" s="319"/>
      <c r="DXQ14" s="164"/>
      <c r="DXT14" s="318"/>
      <c r="DXU14" s="319"/>
      <c r="DXX14" s="164"/>
      <c r="DYA14" s="318"/>
      <c r="DYB14" s="319"/>
      <c r="DYE14" s="164"/>
      <c r="DYH14" s="318"/>
      <c r="DYI14" s="319"/>
      <c r="DYL14" s="164"/>
      <c r="DYO14" s="318"/>
      <c r="DYP14" s="319"/>
      <c r="DYS14" s="164"/>
      <c r="DYV14" s="318"/>
      <c r="DYW14" s="319"/>
      <c r="DYZ14" s="164"/>
      <c r="DZC14" s="318"/>
      <c r="DZD14" s="319"/>
      <c r="DZG14" s="164"/>
      <c r="DZJ14" s="318"/>
      <c r="DZK14" s="319"/>
      <c r="DZN14" s="164"/>
      <c r="DZQ14" s="318"/>
      <c r="DZR14" s="319"/>
      <c r="DZU14" s="164"/>
      <c r="DZX14" s="318"/>
      <c r="DZY14" s="319"/>
      <c r="EAB14" s="164"/>
      <c r="EAE14" s="318"/>
      <c r="EAF14" s="319"/>
      <c r="EAI14" s="164"/>
      <c r="EAL14" s="318"/>
      <c r="EAM14" s="319"/>
      <c r="EAP14" s="164"/>
      <c r="EAS14" s="318"/>
      <c r="EAT14" s="319"/>
      <c r="EAW14" s="164"/>
      <c r="EAZ14" s="318"/>
      <c r="EBA14" s="319"/>
      <c r="EBD14" s="164"/>
      <c r="EBG14" s="318"/>
      <c r="EBH14" s="319"/>
      <c r="EBK14" s="164"/>
      <c r="EBN14" s="318"/>
      <c r="EBO14" s="319"/>
      <c r="EBR14" s="164"/>
      <c r="EBU14" s="318"/>
      <c r="EBV14" s="319"/>
      <c r="EBY14" s="164"/>
      <c r="ECB14" s="318"/>
      <c r="ECC14" s="319"/>
      <c r="ECF14" s="164"/>
      <c r="ECI14" s="318"/>
      <c r="ECJ14" s="319"/>
      <c r="ECM14" s="164"/>
      <c r="ECP14" s="318"/>
      <c r="ECQ14" s="319"/>
      <c r="ECT14" s="164"/>
      <c r="ECW14" s="318"/>
      <c r="ECX14" s="319"/>
      <c r="EDA14" s="164"/>
      <c r="EDD14" s="318"/>
      <c r="EDE14" s="319"/>
      <c r="EDH14" s="164"/>
      <c r="EDK14" s="318"/>
      <c r="EDL14" s="319"/>
      <c r="EDO14" s="164"/>
      <c r="EDR14" s="318"/>
      <c r="EDS14" s="319"/>
      <c r="EDV14" s="164"/>
      <c r="EDY14" s="318"/>
      <c r="EDZ14" s="319"/>
      <c r="EEC14" s="164"/>
      <c r="EEF14" s="318"/>
      <c r="EEG14" s="319"/>
      <c r="EEJ14" s="164"/>
      <c r="EEM14" s="318"/>
      <c r="EEN14" s="319"/>
      <c r="EEQ14" s="164"/>
      <c r="EET14" s="318"/>
      <c r="EEU14" s="319"/>
      <c r="EEX14" s="164"/>
      <c r="EFA14" s="318"/>
      <c r="EFB14" s="319"/>
      <c r="EFE14" s="164"/>
      <c r="EFH14" s="318"/>
      <c r="EFI14" s="319"/>
      <c r="EFL14" s="164"/>
      <c r="EFO14" s="318"/>
      <c r="EFP14" s="319"/>
      <c r="EFS14" s="164"/>
      <c r="EFV14" s="318"/>
      <c r="EFW14" s="319"/>
      <c r="EFZ14" s="164"/>
      <c r="EGC14" s="318"/>
      <c r="EGD14" s="319"/>
      <c r="EGG14" s="164"/>
      <c r="EGJ14" s="318"/>
      <c r="EGK14" s="319"/>
      <c r="EGN14" s="164"/>
      <c r="EGQ14" s="318"/>
      <c r="EGR14" s="319"/>
      <c r="EGU14" s="164"/>
      <c r="EGX14" s="318"/>
      <c r="EGY14" s="319"/>
      <c r="EHB14" s="164"/>
      <c r="EHE14" s="318"/>
      <c r="EHF14" s="319"/>
      <c r="EHI14" s="164"/>
      <c r="EHL14" s="318"/>
      <c r="EHM14" s="319"/>
      <c r="EHP14" s="164"/>
      <c r="EHS14" s="318"/>
      <c r="EHT14" s="319"/>
      <c r="EHW14" s="164"/>
      <c r="EHZ14" s="318"/>
      <c r="EIA14" s="319"/>
      <c r="EID14" s="164"/>
      <c r="EIG14" s="318"/>
      <c r="EIH14" s="319"/>
      <c r="EIK14" s="164"/>
      <c r="EIN14" s="318"/>
      <c r="EIO14" s="319"/>
      <c r="EIR14" s="164"/>
      <c r="EIU14" s="318"/>
      <c r="EIV14" s="319"/>
      <c r="EIY14" s="164"/>
      <c r="EJB14" s="318"/>
      <c r="EJC14" s="319"/>
      <c r="EJF14" s="164"/>
      <c r="EJI14" s="318"/>
      <c r="EJJ14" s="319"/>
      <c r="EJM14" s="164"/>
      <c r="EJP14" s="318"/>
      <c r="EJQ14" s="319"/>
      <c r="EJT14" s="164"/>
      <c r="EJW14" s="318"/>
      <c r="EJX14" s="319"/>
      <c r="EKA14" s="164"/>
      <c r="EKD14" s="318"/>
      <c r="EKE14" s="319"/>
      <c r="EKH14" s="164"/>
      <c r="EKK14" s="318"/>
      <c r="EKL14" s="319"/>
      <c r="EKO14" s="164"/>
      <c r="EKR14" s="318"/>
      <c r="EKS14" s="319"/>
      <c r="EKV14" s="164"/>
      <c r="EKY14" s="318"/>
      <c r="EKZ14" s="319"/>
      <c r="ELC14" s="164"/>
      <c r="ELF14" s="318"/>
      <c r="ELG14" s="319"/>
      <c r="ELJ14" s="164"/>
      <c r="ELM14" s="318"/>
      <c r="ELN14" s="319"/>
      <c r="ELQ14" s="164"/>
      <c r="ELT14" s="318"/>
      <c r="ELU14" s="319"/>
      <c r="ELX14" s="164"/>
      <c r="EMA14" s="318"/>
      <c r="EMB14" s="319"/>
      <c r="EME14" s="164"/>
      <c r="EMH14" s="318"/>
      <c r="EMI14" s="319"/>
      <c r="EML14" s="164"/>
      <c r="EMO14" s="318"/>
      <c r="EMP14" s="319"/>
      <c r="EMS14" s="164"/>
      <c r="EMV14" s="318"/>
      <c r="EMW14" s="319"/>
      <c r="EMZ14" s="164"/>
      <c r="ENC14" s="318"/>
      <c r="END14" s="319"/>
      <c r="ENG14" s="164"/>
      <c r="ENJ14" s="318"/>
      <c r="ENK14" s="319"/>
      <c r="ENN14" s="164"/>
      <c r="ENQ14" s="318"/>
      <c r="ENR14" s="319"/>
      <c r="ENU14" s="164"/>
      <c r="ENX14" s="318"/>
      <c r="ENY14" s="319"/>
      <c r="EOB14" s="164"/>
      <c r="EOE14" s="318"/>
      <c r="EOF14" s="319"/>
      <c r="EOI14" s="164"/>
      <c r="EOL14" s="318"/>
      <c r="EOM14" s="319"/>
      <c r="EOP14" s="164"/>
      <c r="EOS14" s="318"/>
      <c r="EOT14" s="319"/>
      <c r="EOW14" s="164"/>
      <c r="EOZ14" s="318"/>
      <c r="EPA14" s="319"/>
      <c r="EPD14" s="164"/>
      <c r="EPG14" s="318"/>
      <c r="EPH14" s="319"/>
      <c r="EPK14" s="164"/>
      <c r="EPN14" s="318"/>
      <c r="EPO14" s="319"/>
      <c r="EPR14" s="164"/>
      <c r="EPU14" s="318"/>
      <c r="EPV14" s="319"/>
      <c r="EPY14" s="164"/>
      <c r="EQB14" s="318"/>
      <c r="EQC14" s="319"/>
      <c r="EQF14" s="164"/>
      <c r="EQI14" s="318"/>
      <c r="EQJ14" s="319"/>
      <c r="EQM14" s="164"/>
      <c r="EQP14" s="318"/>
      <c r="EQQ14" s="319"/>
      <c r="EQT14" s="164"/>
      <c r="EQW14" s="318"/>
      <c r="EQX14" s="319"/>
      <c r="ERA14" s="164"/>
      <c r="ERD14" s="318"/>
      <c r="ERE14" s="319"/>
      <c r="ERH14" s="164"/>
      <c r="ERK14" s="318"/>
      <c r="ERL14" s="319"/>
      <c r="ERO14" s="164"/>
      <c r="ERR14" s="318"/>
      <c r="ERS14" s="319"/>
      <c r="ERV14" s="164"/>
      <c r="ERY14" s="318"/>
      <c r="ERZ14" s="319"/>
      <c r="ESC14" s="164"/>
      <c r="ESF14" s="318"/>
      <c r="ESG14" s="319"/>
      <c r="ESJ14" s="164"/>
      <c r="ESM14" s="318"/>
      <c r="ESN14" s="319"/>
      <c r="ESQ14" s="164"/>
      <c r="EST14" s="318"/>
      <c r="ESU14" s="319"/>
      <c r="ESX14" s="164"/>
      <c r="ETA14" s="318"/>
      <c r="ETB14" s="319"/>
      <c r="ETE14" s="164"/>
      <c r="ETH14" s="318"/>
      <c r="ETI14" s="319"/>
      <c r="ETL14" s="164"/>
      <c r="ETO14" s="318"/>
      <c r="ETP14" s="319"/>
      <c r="ETS14" s="164"/>
      <c r="ETV14" s="318"/>
      <c r="ETW14" s="319"/>
      <c r="ETZ14" s="164"/>
      <c r="EUC14" s="318"/>
      <c r="EUD14" s="319"/>
      <c r="EUG14" s="164"/>
      <c r="EUJ14" s="318"/>
      <c r="EUK14" s="319"/>
      <c r="EUN14" s="164"/>
      <c r="EUQ14" s="318"/>
      <c r="EUR14" s="319"/>
      <c r="EUU14" s="164"/>
      <c r="EUX14" s="318"/>
      <c r="EUY14" s="319"/>
      <c r="EVB14" s="164"/>
      <c r="EVE14" s="318"/>
      <c r="EVF14" s="319"/>
      <c r="EVI14" s="164"/>
      <c r="EVL14" s="318"/>
      <c r="EVM14" s="319"/>
      <c r="EVP14" s="164"/>
      <c r="EVS14" s="318"/>
      <c r="EVT14" s="319"/>
      <c r="EVW14" s="164"/>
      <c r="EVZ14" s="318"/>
      <c r="EWA14" s="319"/>
      <c r="EWD14" s="164"/>
      <c r="EWG14" s="318"/>
      <c r="EWH14" s="319"/>
      <c r="EWK14" s="164"/>
      <c r="EWN14" s="318"/>
      <c r="EWO14" s="319"/>
      <c r="EWR14" s="164"/>
      <c r="EWU14" s="318"/>
      <c r="EWV14" s="319"/>
      <c r="EWY14" s="164"/>
      <c r="EXB14" s="318"/>
      <c r="EXC14" s="319"/>
      <c r="EXF14" s="164"/>
      <c r="EXI14" s="318"/>
      <c r="EXJ14" s="319"/>
      <c r="EXM14" s="164"/>
      <c r="EXP14" s="318"/>
      <c r="EXQ14" s="319"/>
      <c r="EXT14" s="164"/>
      <c r="EXW14" s="318"/>
      <c r="EXX14" s="319"/>
      <c r="EYA14" s="164"/>
      <c r="EYD14" s="318"/>
      <c r="EYE14" s="319"/>
      <c r="EYH14" s="164"/>
      <c r="EYK14" s="318"/>
      <c r="EYL14" s="319"/>
      <c r="EYO14" s="164"/>
      <c r="EYR14" s="318"/>
      <c r="EYS14" s="319"/>
      <c r="EYV14" s="164"/>
      <c r="EYY14" s="318"/>
      <c r="EYZ14" s="319"/>
      <c r="EZC14" s="164"/>
      <c r="EZF14" s="318"/>
      <c r="EZG14" s="319"/>
      <c r="EZJ14" s="164"/>
      <c r="EZM14" s="318"/>
      <c r="EZN14" s="319"/>
      <c r="EZQ14" s="164"/>
      <c r="EZT14" s="318"/>
      <c r="EZU14" s="319"/>
      <c r="EZX14" s="164"/>
      <c r="FAA14" s="318"/>
      <c r="FAB14" s="319"/>
      <c r="FAE14" s="164"/>
      <c r="FAH14" s="318"/>
      <c r="FAI14" s="319"/>
      <c r="FAL14" s="164"/>
      <c r="FAO14" s="318"/>
      <c r="FAP14" s="319"/>
      <c r="FAS14" s="164"/>
      <c r="FAV14" s="318"/>
      <c r="FAW14" s="319"/>
      <c r="FAZ14" s="164"/>
      <c r="FBC14" s="318"/>
      <c r="FBD14" s="319"/>
      <c r="FBG14" s="164"/>
      <c r="FBJ14" s="318"/>
      <c r="FBK14" s="319"/>
      <c r="FBN14" s="164"/>
      <c r="FBQ14" s="318"/>
      <c r="FBR14" s="319"/>
      <c r="FBU14" s="164"/>
      <c r="FBX14" s="318"/>
      <c r="FBY14" s="319"/>
      <c r="FCB14" s="164"/>
      <c r="FCE14" s="318"/>
      <c r="FCF14" s="319"/>
      <c r="FCI14" s="164"/>
      <c r="FCL14" s="318"/>
      <c r="FCM14" s="319"/>
      <c r="FCP14" s="164"/>
      <c r="FCS14" s="318"/>
      <c r="FCT14" s="319"/>
      <c r="FCW14" s="164"/>
      <c r="FCZ14" s="318"/>
      <c r="FDA14" s="319"/>
      <c r="FDD14" s="164"/>
      <c r="FDG14" s="318"/>
      <c r="FDH14" s="319"/>
      <c r="FDK14" s="164"/>
      <c r="FDN14" s="318"/>
      <c r="FDO14" s="319"/>
      <c r="FDR14" s="164"/>
      <c r="FDU14" s="318"/>
      <c r="FDV14" s="319"/>
      <c r="FDY14" s="164"/>
      <c r="FEB14" s="318"/>
      <c r="FEC14" s="319"/>
      <c r="FEF14" s="164"/>
      <c r="FEI14" s="318"/>
      <c r="FEJ14" s="319"/>
      <c r="FEM14" s="164"/>
      <c r="FEP14" s="318"/>
      <c r="FEQ14" s="319"/>
      <c r="FET14" s="164"/>
      <c r="FEW14" s="318"/>
      <c r="FEX14" s="319"/>
      <c r="FFA14" s="164"/>
      <c r="FFD14" s="318"/>
      <c r="FFE14" s="319"/>
      <c r="FFH14" s="164"/>
      <c r="FFK14" s="318"/>
      <c r="FFL14" s="319"/>
      <c r="FFO14" s="164"/>
      <c r="FFR14" s="318"/>
      <c r="FFS14" s="319"/>
      <c r="FFV14" s="164"/>
      <c r="FFY14" s="318"/>
      <c r="FFZ14" s="319"/>
      <c r="FGC14" s="164"/>
      <c r="FGF14" s="318"/>
      <c r="FGG14" s="319"/>
      <c r="FGJ14" s="164"/>
      <c r="FGM14" s="318"/>
      <c r="FGN14" s="319"/>
      <c r="FGQ14" s="164"/>
      <c r="FGT14" s="318"/>
      <c r="FGU14" s="319"/>
      <c r="FGX14" s="164"/>
      <c r="FHA14" s="318"/>
      <c r="FHB14" s="319"/>
      <c r="FHE14" s="164"/>
      <c r="FHH14" s="318"/>
      <c r="FHI14" s="319"/>
      <c r="FHL14" s="164"/>
      <c r="FHO14" s="318"/>
      <c r="FHP14" s="319"/>
      <c r="FHS14" s="164"/>
      <c r="FHV14" s="318"/>
      <c r="FHW14" s="319"/>
      <c r="FHZ14" s="164"/>
      <c r="FIC14" s="318"/>
      <c r="FID14" s="319"/>
      <c r="FIG14" s="164"/>
      <c r="FIJ14" s="318"/>
      <c r="FIK14" s="319"/>
      <c r="FIN14" s="164"/>
      <c r="FIQ14" s="318"/>
      <c r="FIR14" s="319"/>
      <c r="FIU14" s="164"/>
      <c r="FIX14" s="318"/>
      <c r="FIY14" s="319"/>
      <c r="FJB14" s="164"/>
      <c r="FJE14" s="318"/>
      <c r="FJF14" s="319"/>
      <c r="FJI14" s="164"/>
      <c r="FJL14" s="318"/>
      <c r="FJM14" s="319"/>
      <c r="FJP14" s="164"/>
      <c r="FJS14" s="318"/>
      <c r="FJT14" s="319"/>
      <c r="FJW14" s="164"/>
      <c r="FJZ14" s="318"/>
      <c r="FKA14" s="319"/>
      <c r="FKD14" s="164"/>
      <c r="FKG14" s="318"/>
      <c r="FKH14" s="319"/>
      <c r="FKK14" s="164"/>
      <c r="FKN14" s="318"/>
      <c r="FKO14" s="319"/>
      <c r="FKR14" s="164"/>
      <c r="FKU14" s="318"/>
      <c r="FKV14" s="319"/>
      <c r="FKY14" s="164"/>
      <c r="FLB14" s="318"/>
      <c r="FLC14" s="319"/>
      <c r="FLF14" s="164"/>
      <c r="FLI14" s="318"/>
      <c r="FLJ14" s="319"/>
      <c r="FLM14" s="164"/>
      <c r="FLP14" s="318"/>
      <c r="FLQ14" s="319"/>
      <c r="FLT14" s="164"/>
      <c r="FLW14" s="318"/>
      <c r="FLX14" s="319"/>
      <c r="FMA14" s="164"/>
      <c r="FMD14" s="318"/>
      <c r="FME14" s="319"/>
      <c r="FMH14" s="164"/>
      <c r="FMK14" s="318"/>
      <c r="FML14" s="319"/>
      <c r="FMO14" s="164"/>
      <c r="FMR14" s="318"/>
      <c r="FMS14" s="319"/>
      <c r="FMV14" s="164"/>
      <c r="FMY14" s="318"/>
      <c r="FMZ14" s="319"/>
      <c r="FNC14" s="164"/>
      <c r="FNF14" s="318"/>
      <c r="FNG14" s="319"/>
      <c r="FNJ14" s="164"/>
      <c r="FNM14" s="318"/>
      <c r="FNN14" s="319"/>
      <c r="FNQ14" s="164"/>
      <c r="FNT14" s="318"/>
      <c r="FNU14" s="319"/>
      <c r="FNX14" s="164"/>
      <c r="FOA14" s="318"/>
      <c r="FOB14" s="319"/>
      <c r="FOE14" s="164"/>
      <c r="FOH14" s="318"/>
      <c r="FOI14" s="319"/>
      <c r="FOL14" s="164"/>
      <c r="FOO14" s="318"/>
      <c r="FOP14" s="319"/>
      <c r="FOS14" s="164"/>
      <c r="FOV14" s="318"/>
      <c r="FOW14" s="319"/>
      <c r="FOZ14" s="164"/>
      <c r="FPC14" s="318"/>
      <c r="FPD14" s="319"/>
      <c r="FPG14" s="164"/>
      <c r="FPJ14" s="318"/>
      <c r="FPK14" s="319"/>
      <c r="FPN14" s="164"/>
      <c r="FPQ14" s="318"/>
      <c r="FPR14" s="319"/>
      <c r="FPU14" s="164"/>
      <c r="FPX14" s="318"/>
      <c r="FPY14" s="319"/>
      <c r="FQB14" s="164"/>
      <c r="FQE14" s="318"/>
      <c r="FQF14" s="319"/>
      <c r="FQI14" s="164"/>
      <c r="FQL14" s="318"/>
      <c r="FQM14" s="319"/>
      <c r="FQP14" s="164"/>
      <c r="FQS14" s="318"/>
      <c r="FQT14" s="319"/>
      <c r="FQW14" s="164"/>
      <c r="FQZ14" s="318"/>
      <c r="FRA14" s="319"/>
      <c r="FRD14" s="164"/>
      <c r="FRG14" s="318"/>
      <c r="FRH14" s="319"/>
      <c r="FRK14" s="164"/>
      <c r="FRN14" s="318"/>
      <c r="FRO14" s="319"/>
      <c r="FRR14" s="164"/>
      <c r="FRU14" s="318"/>
      <c r="FRV14" s="319"/>
      <c r="FRY14" s="164"/>
      <c r="FSB14" s="318"/>
      <c r="FSC14" s="319"/>
      <c r="FSF14" s="164"/>
      <c r="FSI14" s="318"/>
      <c r="FSJ14" s="319"/>
      <c r="FSM14" s="164"/>
      <c r="FSP14" s="318"/>
      <c r="FSQ14" s="319"/>
      <c r="FST14" s="164"/>
      <c r="FSW14" s="318"/>
      <c r="FSX14" s="319"/>
      <c r="FTA14" s="164"/>
      <c r="FTD14" s="318"/>
      <c r="FTE14" s="319"/>
      <c r="FTH14" s="164"/>
      <c r="FTK14" s="318"/>
      <c r="FTL14" s="319"/>
      <c r="FTO14" s="164"/>
      <c r="FTR14" s="318"/>
      <c r="FTS14" s="319"/>
      <c r="FTV14" s="164"/>
      <c r="FTY14" s="318"/>
      <c r="FTZ14" s="319"/>
      <c r="FUC14" s="164"/>
      <c r="FUF14" s="318"/>
      <c r="FUG14" s="319"/>
      <c r="FUJ14" s="164"/>
      <c r="FUM14" s="318"/>
      <c r="FUN14" s="319"/>
      <c r="FUQ14" s="164"/>
      <c r="FUT14" s="318"/>
      <c r="FUU14" s="319"/>
      <c r="FUX14" s="164"/>
      <c r="FVA14" s="318"/>
      <c r="FVB14" s="319"/>
      <c r="FVE14" s="164"/>
      <c r="FVH14" s="318"/>
      <c r="FVI14" s="319"/>
      <c r="FVL14" s="164"/>
      <c r="FVO14" s="318"/>
      <c r="FVP14" s="319"/>
      <c r="FVS14" s="164"/>
      <c r="FVV14" s="318"/>
      <c r="FVW14" s="319"/>
      <c r="FVZ14" s="164"/>
      <c r="FWC14" s="318"/>
      <c r="FWD14" s="319"/>
      <c r="FWG14" s="164"/>
      <c r="FWJ14" s="318"/>
      <c r="FWK14" s="319"/>
      <c r="FWN14" s="164"/>
      <c r="FWQ14" s="318"/>
      <c r="FWR14" s="319"/>
      <c r="FWU14" s="164"/>
      <c r="FWX14" s="318"/>
      <c r="FWY14" s="319"/>
      <c r="FXB14" s="164"/>
      <c r="FXE14" s="318"/>
      <c r="FXF14" s="319"/>
      <c r="FXI14" s="164"/>
      <c r="FXL14" s="318"/>
      <c r="FXM14" s="319"/>
      <c r="FXP14" s="164"/>
      <c r="FXS14" s="318"/>
      <c r="FXT14" s="319"/>
      <c r="FXW14" s="164"/>
      <c r="FXZ14" s="318"/>
      <c r="FYA14" s="319"/>
      <c r="FYD14" s="164"/>
      <c r="FYG14" s="318"/>
      <c r="FYH14" s="319"/>
      <c r="FYK14" s="164"/>
      <c r="FYN14" s="318"/>
      <c r="FYO14" s="319"/>
      <c r="FYR14" s="164"/>
      <c r="FYU14" s="318"/>
      <c r="FYV14" s="319"/>
      <c r="FYY14" s="164"/>
      <c r="FZB14" s="318"/>
      <c r="FZC14" s="319"/>
      <c r="FZF14" s="164"/>
      <c r="FZI14" s="318"/>
      <c r="FZJ14" s="319"/>
      <c r="FZM14" s="164"/>
      <c r="FZP14" s="318"/>
      <c r="FZQ14" s="319"/>
      <c r="FZT14" s="164"/>
      <c r="FZW14" s="318"/>
      <c r="FZX14" s="319"/>
      <c r="GAA14" s="164"/>
      <c r="GAD14" s="318"/>
      <c r="GAE14" s="319"/>
      <c r="GAH14" s="164"/>
      <c r="GAK14" s="318"/>
      <c r="GAL14" s="319"/>
      <c r="GAO14" s="164"/>
      <c r="GAR14" s="318"/>
      <c r="GAS14" s="319"/>
      <c r="GAV14" s="164"/>
      <c r="GAY14" s="318"/>
      <c r="GAZ14" s="319"/>
      <c r="GBC14" s="164"/>
      <c r="GBF14" s="318"/>
      <c r="GBG14" s="319"/>
      <c r="GBJ14" s="164"/>
      <c r="GBM14" s="318"/>
      <c r="GBN14" s="319"/>
      <c r="GBQ14" s="164"/>
      <c r="GBT14" s="318"/>
      <c r="GBU14" s="319"/>
      <c r="GBX14" s="164"/>
      <c r="GCA14" s="318"/>
      <c r="GCB14" s="319"/>
      <c r="GCE14" s="164"/>
      <c r="GCH14" s="318"/>
      <c r="GCI14" s="319"/>
      <c r="GCL14" s="164"/>
      <c r="GCO14" s="318"/>
      <c r="GCP14" s="319"/>
      <c r="GCS14" s="164"/>
      <c r="GCV14" s="318"/>
      <c r="GCW14" s="319"/>
      <c r="GCZ14" s="164"/>
      <c r="GDC14" s="318"/>
      <c r="GDD14" s="319"/>
      <c r="GDG14" s="164"/>
      <c r="GDJ14" s="318"/>
      <c r="GDK14" s="319"/>
      <c r="GDN14" s="164"/>
      <c r="GDQ14" s="318"/>
      <c r="GDR14" s="319"/>
      <c r="GDU14" s="164"/>
      <c r="GDX14" s="318"/>
      <c r="GDY14" s="319"/>
      <c r="GEB14" s="164"/>
      <c r="GEE14" s="318"/>
      <c r="GEF14" s="319"/>
      <c r="GEI14" s="164"/>
      <c r="GEL14" s="318"/>
      <c r="GEM14" s="319"/>
      <c r="GEP14" s="164"/>
      <c r="GES14" s="318"/>
      <c r="GET14" s="319"/>
      <c r="GEW14" s="164"/>
      <c r="GEZ14" s="318"/>
      <c r="GFA14" s="319"/>
      <c r="GFD14" s="164"/>
      <c r="GFG14" s="318"/>
      <c r="GFH14" s="319"/>
      <c r="GFK14" s="164"/>
      <c r="GFN14" s="318"/>
      <c r="GFO14" s="319"/>
      <c r="GFR14" s="164"/>
      <c r="GFU14" s="318"/>
      <c r="GFV14" s="319"/>
      <c r="GFY14" s="164"/>
      <c r="GGB14" s="318"/>
      <c r="GGC14" s="319"/>
      <c r="GGF14" s="164"/>
      <c r="GGI14" s="318"/>
      <c r="GGJ14" s="319"/>
      <c r="GGM14" s="164"/>
      <c r="GGP14" s="318"/>
      <c r="GGQ14" s="319"/>
      <c r="GGT14" s="164"/>
      <c r="GGW14" s="318"/>
      <c r="GGX14" s="319"/>
      <c r="GHA14" s="164"/>
      <c r="GHD14" s="318"/>
      <c r="GHE14" s="319"/>
      <c r="GHH14" s="164"/>
      <c r="GHK14" s="318"/>
      <c r="GHL14" s="319"/>
      <c r="GHO14" s="164"/>
      <c r="GHR14" s="318"/>
      <c r="GHS14" s="319"/>
      <c r="GHV14" s="164"/>
      <c r="GHY14" s="318"/>
      <c r="GHZ14" s="319"/>
      <c r="GIC14" s="164"/>
      <c r="GIF14" s="318"/>
      <c r="GIG14" s="319"/>
      <c r="GIJ14" s="164"/>
      <c r="GIM14" s="318"/>
      <c r="GIN14" s="319"/>
      <c r="GIQ14" s="164"/>
      <c r="GIT14" s="318"/>
      <c r="GIU14" s="319"/>
      <c r="GIX14" s="164"/>
      <c r="GJA14" s="318"/>
      <c r="GJB14" s="319"/>
      <c r="GJE14" s="164"/>
      <c r="GJH14" s="318"/>
      <c r="GJI14" s="319"/>
      <c r="GJL14" s="164"/>
      <c r="GJO14" s="318"/>
      <c r="GJP14" s="319"/>
      <c r="GJS14" s="164"/>
      <c r="GJV14" s="318"/>
      <c r="GJW14" s="319"/>
      <c r="GJZ14" s="164"/>
      <c r="GKC14" s="318"/>
      <c r="GKD14" s="319"/>
      <c r="GKG14" s="164"/>
      <c r="GKJ14" s="318"/>
      <c r="GKK14" s="319"/>
      <c r="GKN14" s="164"/>
      <c r="GKQ14" s="318"/>
      <c r="GKR14" s="319"/>
      <c r="GKU14" s="164"/>
      <c r="GKX14" s="318"/>
      <c r="GKY14" s="319"/>
      <c r="GLB14" s="164"/>
      <c r="GLE14" s="318"/>
      <c r="GLF14" s="319"/>
      <c r="GLI14" s="164"/>
      <c r="GLL14" s="318"/>
      <c r="GLM14" s="319"/>
      <c r="GLP14" s="164"/>
      <c r="GLS14" s="318"/>
      <c r="GLT14" s="319"/>
      <c r="GLW14" s="164"/>
      <c r="GLZ14" s="318"/>
      <c r="GMA14" s="319"/>
      <c r="GMD14" s="164"/>
      <c r="GMG14" s="318"/>
      <c r="GMH14" s="319"/>
      <c r="GMK14" s="164"/>
      <c r="GMN14" s="318"/>
      <c r="GMO14" s="319"/>
      <c r="GMR14" s="164"/>
      <c r="GMU14" s="318"/>
      <c r="GMV14" s="319"/>
      <c r="GMY14" s="164"/>
      <c r="GNB14" s="318"/>
      <c r="GNC14" s="319"/>
      <c r="GNF14" s="164"/>
      <c r="GNI14" s="318"/>
      <c r="GNJ14" s="319"/>
      <c r="GNM14" s="164"/>
      <c r="GNP14" s="318"/>
      <c r="GNQ14" s="319"/>
      <c r="GNT14" s="164"/>
      <c r="GNW14" s="318"/>
      <c r="GNX14" s="319"/>
      <c r="GOA14" s="164"/>
      <c r="GOD14" s="318"/>
      <c r="GOE14" s="319"/>
      <c r="GOH14" s="164"/>
      <c r="GOK14" s="318"/>
      <c r="GOL14" s="319"/>
      <c r="GOO14" s="164"/>
      <c r="GOR14" s="318"/>
      <c r="GOS14" s="319"/>
      <c r="GOV14" s="164"/>
      <c r="GOY14" s="318"/>
      <c r="GOZ14" s="319"/>
      <c r="GPC14" s="164"/>
      <c r="GPF14" s="318"/>
      <c r="GPG14" s="319"/>
      <c r="GPJ14" s="164"/>
      <c r="GPM14" s="318"/>
      <c r="GPN14" s="319"/>
      <c r="GPQ14" s="164"/>
      <c r="GPT14" s="318"/>
      <c r="GPU14" s="319"/>
      <c r="GPX14" s="164"/>
      <c r="GQA14" s="318"/>
      <c r="GQB14" s="319"/>
      <c r="GQE14" s="164"/>
      <c r="GQH14" s="318"/>
      <c r="GQI14" s="319"/>
      <c r="GQL14" s="164"/>
      <c r="GQO14" s="318"/>
      <c r="GQP14" s="319"/>
      <c r="GQS14" s="164"/>
      <c r="GQV14" s="318"/>
      <c r="GQW14" s="319"/>
      <c r="GQZ14" s="164"/>
      <c r="GRC14" s="318"/>
      <c r="GRD14" s="319"/>
      <c r="GRG14" s="164"/>
      <c r="GRJ14" s="318"/>
      <c r="GRK14" s="319"/>
      <c r="GRN14" s="164"/>
      <c r="GRQ14" s="318"/>
      <c r="GRR14" s="319"/>
      <c r="GRU14" s="164"/>
      <c r="GRX14" s="318"/>
      <c r="GRY14" s="319"/>
      <c r="GSB14" s="164"/>
      <c r="GSE14" s="318"/>
      <c r="GSF14" s="319"/>
      <c r="GSI14" s="164"/>
      <c r="GSL14" s="318"/>
      <c r="GSM14" s="319"/>
      <c r="GSP14" s="164"/>
      <c r="GSS14" s="318"/>
      <c r="GST14" s="319"/>
      <c r="GSW14" s="164"/>
      <c r="GSZ14" s="318"/>
      <c r="GTA14" s="319"/>
      <c r="GTD14" s="164"/>
      <c r="GTG14" s="318"/>
      <c r="GTH14" s="319"/>
      <c r="GTK14" s="164"/>
      <c r="GTN14" s="318"/>
      <c r="GTO14" s="319"/>
      <c r="GTR14" s="164"/>
      <c r="GTU14" s="318"/>
      <c r="GTV14" s="319"/>
      <c r="GTY14" s="164"/>
      <c r="GUB14" s="318"/>
      <c r="GUC14" s="319"/>
      <c r="GUF14" s="164"/>
      <c r="GUI14" s="318"/>
      <c r="GUJ14" s="319"/>
      <c r="GUM14" s="164"/>
      <c r="GUP14" s="318"/>
      <c r="GUQ14" s="319"/>
      <c r="GUT14" s="164"/>
      <c r="GUW14" s="318"/>
      <c r="GUX14" s="319"/>
      <c r="GVA14" s="164"/>
      <c r="GVD14" s="318"/>
      <c r="GVE14" s="319"/>
      <c r="GVH14" s="164"/>
      <c r="GVK14" s="318"/>
      <c r="GVL14" s="319"/>
      <c r="GVO14" s="164"/>
      <c r="GVR14" s="318"/>
      <c r="GVS14" s="319"/>
      <c r="GVV14" s="164"/>
      <c r="GVY14" s="318"/>
      <c r="GVZ14" s="319"/>
      <c r="GWC14" s="164"/>
      <c r="GWF14" s="318"/>
      <c r="GWG14" s="319"/>
      <c r="GWJ14" s="164"/>
      <c r="GWM14" s="318"/>
      <c r="GWN14" s="319"/>
      <c r="GWQ14" s="164"/>
      <c r="GWT14" s="318"/>
      <c r="GWU14" s="319"/>
      <c r="GWX14" s="164"/>
      <c r="GXA14" s="318"/>
      <c r="GXB14" s="319"/>
      <c r="GXE14" s="164"/>
      <c r="GXH14" s="318"/>
      <c r="GXI14" s="319"/>
      <c r="GXL14" s="164"/>
      <c r="GXO14" s="318"/>
      <c r="GXP14" s="319"/>
      <c r="GXS14" s="164"/>
      <c r="GXV14" s="318"/>
      <c r="GXW14" s="319"/>
      <c r="GXZ14" s="164"/>
      <c r="GYC14" s="318"/>
      <c r="GYD14" s="319"/>
      <c r="GYG14" s="164"/>
      <c r="GYJ14" s="318"/>
      <c r="GYK14" s="319"/>
      <c r="GYN14" s="164"/>
      <c r="GYQ14" s="318"/>
      <c r="GYR14" s="319"/>
      <c r="GYU14" s="164"/>
      <c r="GYX14" s="318"/>
      <c r="GYY14" s="319"/>
      <c r="GZB14" s="164"/>
      <c r="GZE14" s="318"/>
      <c r="GZF14" s="319"/>
      <c r="GZI14" s="164"/>
      <c r="GZL14" s="318"/>
      <c r="GZM14" s="319"/>
      <c r="GZP14" s="164"/>
      <c r="GZS14" s="318"/>
      <c r="GZT14" s="319"/>
      <c r="GZW14" s="164"/>
      <c r="GZZ14" s="318"/>
      <c r="HAA14" s="319"/>
      <c r="HAD14" s="164"/>
      <c r="HAG14" s="318"/>
      <c r="HAH14" s="319"/>
      <c r="HAK14" s="164"/>
      <c r="HAN14" s="318"/>
      <c r="HAO14" s="319"/>
      <c r="HAR14" s="164"/>
      <c r="HAU14" s="318"/>
      <c r="HAV14" s="319"/>
      <c r="HAY14" s="164"/>
      <c r="HBB14" s="318"/>
      <c r="HBC14" s="319"/>
      <c r="HBF14" s="164"/>
      <c r="HBI14" s="318"/>
      <c r="HBJ14" s="319"/>
      <c r="HBM14" s="164"/>
      <c r="HBP14" s="318"/>
      <c r="HBQ14" s="319"/>
      <c r="HBT14" s="164"/>
      <c r="HBW14" s="318"/>
      <c r="HBX14" s="319"/>
      <c r="HCA14" s="164"/>
      <c r="HCD14" s="318"/>
      <c r="HCE14" s="319"/>
      <c r="HCH14" s="164"/>
      <c r="HCK14" s="318"/>
      <c r="HCL14" s="319"/>
      <c r="HCO14" s="164"/>
      <c r="HCR14" s="318"/>
      <c r="HCS14" s="319"/>
      <c r="HCV14" s="164"/>
      <c r="HCY14" s="318"/>
      <c r="HCZ14" s="319"/>
      <c r="HDC14" s="164"/>
      <c r="HDF14" s="318"/>
      <c r="HDG14" s="319"/>
      <c r="HDJ14" s="164"/>
      <c r="HDM14" s="318"/>
      <c r="HDN14" s="319"/>
      <c r="HDQ14" s="164"/>
      <c r="HDT14" s="318"/>
      <c r="HDU14" s="319"/>
      <c r="HDX14" s="164"/>
      <c r="HEA14" s="318"/>
      <c r="HEB14" s="319"/>
      <c r="HEE14" s="164"/>
      <c r="HEH14" s="318"/>
      <c r="HEI14" s="319"/>
      <c r="HEL14" s="164"/>
      <c r="HEO14" s="318"/>
      <c r="HEP14" s="319"/>
      <c r="HES14" s="164"/>
      <c r="HEV14" s="318"/>
      <c r="HEW14" s="319"/>
      <c r="HEZ14" s="164"/>
      <c r="HFC14" s="318"/>
      <c r="HFD14" s="319"/>
      <c r="HFG14" s="164"/>
      <c r="HFJ14" s="318"/>
      <c r="HFK14" s="319"/>
      <c r="HFN14" s="164"/>
      <c r="HFQ14" s="318"/>
      <c r="HFR14" s="319"/>
      <c r="HFU14" s="164"/>
      <c r="HFX14" s="318"/>
      <c r="HFY14" s="319"/>
      <c r="HGB14" s="164"/>
      <c r="HGE14" s="318"/>
      <c r="HGF14" s="319"/>
      <c r="HGI14" s="164"/>
      <c r="HGL14" s="318"/>
      <c r="HGM14" s="319"/>
      <c r="HGP14" s="164"/>
      <c r="HGS14" s="318"/>
      <c r="HGT14" s="319"/>
      <c r="HGW14" s="164"/>
      <c r="HGZ14" s="318"/>
      <c r="HHA14" s="319"/>
      <c r="HHD14" s="164"/>
      <c r="HHG14" s="318"/>
      <c r="HHH14" s="319"/>
      <c r="HHK14" s="164"/>
      <c r="HHN14" s="318"/>
      <c r="HHO14" s="319"/>
      <c r="HHR14" s="164"/>
      <c r="HHU14" s="318"/>
      <c r="HHV14" s="319"/>
      <c r="HHY14" s="164"/>
      <c r="HIB14" s="318"/>
      <c r="HIC14" s="319"/>
      <c r="HIF14" s="164"/>
      <c r="HII14" s="318"/>
      <c r="HIJ14" s="319"/>
      <c r="HIM14" s="164"/>
      <c r="HIP14" s="318"/>
      <c r="HIQ14" s="319"/>
      <c r="HIT14" s="164"/>
      <c r="HIW14" s="318"/>
      <c r="HIX14" s="319"/>
      <c r="HJA14" s="164"/>
      <c r="HJD14" s="318"/>
      <c r="HJE14" s="319"/>
      <c r="HJH14" s="164"/>
      <c r="HJK14" s="318"/>
      <c r="HJL14" s="319"/>
      <c r="HJO14" s="164"/>
      <c r="HJR14" s="318"/>
      <c r="HJS14" s="319"/>
      <c r="HJV14" s="164"/>
      <c r="HJY14" s="318"/>
      <c r="HJZ14" s="319"/>
      <c r="HKC14" s="164"/>
      <c r="HKF14" s="318"/>
      <c r="HKG14" s="319"/>
      <c r="HKJ14" s="164"/>
      <c r="HKM14" s="318"/>
      <c r="HKN14" s="319"/>
      <c r="HKQ14" s="164"/>
      <c r="HKT14" s="318"/>
      <c r="HKU14" s="319"/>
      <c r="HKX14" s="164"/>
      <c r="HLA14" s="318"/>
      <c r="HLB14" s="319"/>
      <c r="HLE14" s="164"/>
      <c r="HLH14" s="318"/>
      <c r="HLI14" s="319"/>
      <c r="HLL14" s="164"/>
      <c r="HLO14" s="318"/>
      <c r="HLP14" s="319"/>
      <c r="HLS14" s="164"/>
      <c r="HLV14" s="318"/>
      <c r="HLW14" s="319"/>
      <c r="HLZ14" s="164"/>
      <c r="HMC14" s="318"/>
      <c r="HMD14" s="319"/>
      <c r="HMG14" s="164"/>
      <c r="HMJ14" s="318"/>
      <c r="HMK14" s="319"/>
      <c r="HMN14" s="164"/>
      <c r="HMQ14" s="318"/>
      <c r="HMR14" s="319"/>
      <c r="HMU14" s="164"/>
      <c r="HMX14" s="318"/>
      <c r="HMY14" s="319"/>
      <c r="HNB14" s="164"/>
      <c r="HNE14" s="318"/>
      <c r="HNF14" s="319"/>
      <c r="HNI14" s="164"/>
      <c r="HNL14" s="318"/>
      <c r="HNM14" s="319"/>
      <c r="HNP14" s="164"/>
      <c r="HNS14" s="318"/>
      <c r="HNT14" s="319"/>
      <c r="HNW14" s="164"/>
      <c r="HNZ14" s="318"/>
      <c r="HOA14" s="319"/>
      <c r="HOD14" s="164"/>
      <c r="HOG14" s="318"/>
      <c r="HOH14" s="319"/>
      <c r="HOK14" s="164"/>
      <c r="HON14" s="318"/>
      <c r="HOO14" s="319"/>
      <c r="HOR14" s="164"/>
      <c r="HOU14" s="318"/>
      <c r="HOV14" s="319"/>
      <c r="HOY14" s="164"/>
      <c r="HPB14" s="318"/>
      <c r="HPC14" s="319"/>
      <c r="HPF14" s="164"/>
      <c r="HPI14" s="318"/>
      <c r="HPJ14" s="319"/>
      <c r="HPM14" s="164"/>
      <c r="HPP14" s="318"/>
      <c r="HPQ14" s="319"/>
      <c r="HPT14" s="164"/>
      <c r="HPW14" s="318"/>
      <c r="HPX14" s="319"/>
      <c r="HQA14" s="164"/>
      <c r="HQD14" s="318"/>
      <c r="HQE14" s="319"/>
      <c r="HQH14" s="164"/>
      <c r="HQK14" s="318"/>
      <c r="HQL14" s="319"/>
      <c r="HQO14" s="164"/>
      <c r="HQR14" s="318"/>
      <c r="HQS14" s="319"/>
      <c r="HQV14" s="164"/>
      <c r="HQY14" s="318"/>
      <c r="HQZ14" s="319"/>
      <c r="HRC14" s="164"/>
      <c r="HRF14" s="318"/>
      <c r="HRG14" s="319"/>
      <c r="HRJ14" s="164"/>
      <c r="HRM14" s="318"/>
      <c r="HRN14" s="319"/>
      <c r="HRQ14" s="164"/>
      <c r="HRT14" s="318"/>
      <c r="HRU14" s="319"/>
      <c r="HRX14" s="164"/>
      <c r="HSA14" s="318"/>
      <c r="HSB14" s="319"/>
      <c r="HSE14" s="164"/>
      <c r="HSH14" s="318"/>
      <c r="HSI14" s="319"/>
      <c r="HSL14" s="164"/>
      <c r="HSO14" s="318"/>
      <c r="HSP14" s="319"/>
      <c r="HSS14" s="164"/>
      <c r="HSV14" s="318"/>
      <c r="HSW14" s="319"/>
      <c r="HSZ14" s="164"/>
      <c r="HTC14" s="318"/>
      <c r="HTD14" s="319"/>
      <c r="HTG14" s="164"/>
      <c r="HTJ14" s="318"/>
      <c r="HTK14" s="319"/>
      <c r="HTN14" s="164"/>
      <c r="HTQ14" s="318"/>
      <c r="HTR14" s="319"/>
      <c r="HTU14" s="164"/>
      <c r="HTX14" s="318"/>
      <c r="HTY14" s="319"/>
      <c r="HUB14" s="164"/>
      <c r="HUE14" s="318"/>
      <c r="HUF14" s="319"/>
      <c r="HUI14" s="164"/>
      <c r="HUL14" s="318"/>
      <c r="HUM14" s="319"/>
      <c r="HUP14" s="164"/>
      <c r="HUS14" s="318"/>
      <c r="HUT14" s="319"/>
      <c r="HUW14" s="164"/>
      <c r="HUZ14" s="318"/>
      <c r="HVA14" s="319"/>
      <c r="HVD14" s="164"/>
      <c r="HVG14" s="318"/>
      <c r="HVH14" s="319"/>
      <c r="HVK14" s="164"/>
      <c r="HVN14" s="318"/>
      <c r="HVO14" s="319"/>
      <c r="HVR14" s="164"/>
      <c r="HVU14" s="318"/>
      <c r="HVV14" s="319"/>
      <c r="HVY14" s="164"/>
      <c r="HWB14" s="318"/>
      <c r="HWC14" s="319"/>
      <c r="HWF14" s="164"/>
      <c r="HWI14" s="318"/>
      <c r="HWJ14" s="319"/>
      <c r="HWM14" s="164"/>
      <c r="HWP14" s="318"/>
      <c r="HWQ14" s="319"/>
      <c r="HWT14" s="164"/>
      <c r="HWW14" s="318"/>
      <c r="HWX14" s="319"/>
      <c r="HXA14" s="164"/>
      <c r="HXD14" s="318"/>
      <c r="HXE14" s="319"/>
      <c r="HXH14" s="164"/>
      <c r="HXK14" s="318"/>
      <c r="HXL14" s="319"/>
      <c r="HXO14" s="164"/>
      <c r="HXR14" s="318"/>
      <c r="HXS14" s="319"/>
      <c r="HXV14" s="164"/>
      <c r="HXY14" s="318"/>
      <c r="HXZ14" s="319"/>
      <c r="HYC14" s="164"/>
      <c r="HYF14" s="318"/>
      <c r="HYG14" s="319"/>
      <c r="HYJ14" s="164"/>
      <c r="HYM14" s="318"/>
      <c r="HYN14" s="319"/>
      <c r="HYQ14" s="164"/>
      <c r="HYT14" s="318"/>
      <c r="HYU14" s="319"/>
      <c r="HYX14" s="164"/>
      <c r="HZA14" s="318"/>
      <c r="HZB14" s="319"/>
      <c r="HZE14" s="164"/>
      <c r="HZH14" s="318"/>
      <c r="HZI14" s="319"/>
      <c r="HZL14" s="164"/>
      <c r="HZO14" s="318"/>
      <c r="HZP14" s="319"/>
      <c r="HZS14" s="164"/>
      <c r="HZV14" s="318"/>
      <c r="HZW14" s="319"/>
      <c r="HZZ14" s="164"/>
      <c r="IAC14" s="318"/>
      <c r="IAD14" s="319"/>
      <c r="IAG14" s="164"/>
      <c r="IAJ14" s="318"/>
      <c r="IAK14" s="319"/>
      <c r="IAN14" s="164"/>
      <c r="IAQ14" s="318"/>
      <c r="IAR14" s="319"/>
      <c r="IAU14" s="164"/>
      <c r="IAX14" s="318"/>
      <c r="IAY14" s="319"/>
      <c r="IBB14" s="164"/>
      <c r="IBE14" s="318"/>
      <c r="IBF14" s="319"/>
      <c r="IBI14" s="164"/>
      <c r="IBL14" s="318"/>
      <c r="IBM14" s="319"/>
      <c r="IBP14" s="164"/>
      <c r="IBS14" s="318"/>
      <c r="IBT14" s="319"/>
      <c r="IBW14" s="164"/>
      <c r="IBZ14" s="318"/>
      <c r="ICA14" s="319"/>
      <c r="ICD14" s="164"/>
      <c r="ICG14" s="318"/>
      <c r="ICH14" s="319"/>
      <c r="ICK14" s="164"/>
      <c r="ICN14" s="318"/>
      <c r="ICO14" s="319"/>
      <c r="ICR14" s="164"/>
      <c r="ICU14" s="318"/>
      <c r="ICV14" s="319"/>
      <c r="ICY14" s="164"/>
      <c r="IDB14" s="318"/>
      <c r="IDC14" s="319"/>
      <c r="IDF14" s="164"/>
      <c r="IDI14" s="318"/>
      <c r="IDJ14" s="319"/>
      <c r="IDM14" s="164"/>
      <c r="IDP14" s="318"/>
      <c r="IDQ14" s="319"/>
      <c r="IDT14" s="164"/>
      <c r="IDW14" s="318"/>
      <c r="IDX14" s="319"/>
      <c r="IEA14" s="164"/>
      <c r="IED14" s="318"/>
      <c r="IEE14" s="319"/>
      <c r="IEH14" s="164"/>
      <c r="IEK14" s="318"/>
      <c r="IEL14" s="319"/>
      <c r="IEO14" s="164"/>
      <c r="IER14" s="318"/>
      <c r="IES14" s="319"/>
      <c r="IEV14" s="164"/>
      <c r="IEY14" s="318"/>
      <c r="IEZ14" s="319"/>
      <c r="IFC14" s="164"/>
      <c r="IFF14" s="318"/>
      <c r="IFG14" s="319"/>
      <c r="IFJ14" s="164"/>
      <c r="IFM14" s="318"/>
      <c r="IFN14" s="319"/>
      <c r="IFQ14" s="164"/>
      <c r="IFT14" s="318"/>
      <c r="IFU14" s="319"/>
      <c r="IFX14" s="164"/>
      <c r="IGA14" s="318"/>
      <c r="IGB14" s="319"/>
      <c r="IGE14" s="164"/>
      <c r="IGH14" s="318"/>
      <c r="IGI14" s="319"/>
      <c r="IGL14" s="164"/>
      <c r="IGO14" s="318"/>
      <c r="IGP14" s="319"/>
      <c r="IGS14" s="164"/>
      <c r="IGV14" s="318"/>
      <c r="IGW14" s="319"/>
      <c r="IGZ14" s="164"/>
      <c r="IHC14" s="318"/>
      <c r="IHD14" s="319"/>
      <c r="IHG14" s="164"/>
      <c r="IHJ14" s="318"/>
      <c r="IHK14" s="319"/>
      <c r="IHN14" s="164"/>
      <c r="IHQ14" s="318"/>
      <c r="IHR14" s="319"/>
      <c r="IHU14" s="164"/>
      <c r="IHX14" s="318"/>
      <c r="IHY14" s="319"/>
      <c r="IIB14" s="164"/>
      <c r="IIE14" s="318"/>
      <c r="IIF14" s="319"/>
      <c r="III14" s="164"/>
      <c r="IIL14" s="318"/>
      <c r="IIM14" s="319"/>
      <c r="IIP14" s="164"/>
      <c r="IIS14" s="318"/>
      <c r="IIT14" s="319"/>
      <c r="IIW14" s="164"/>
      <c r="IIZ14" s="318"/>
      <c r="IJA14" s="319"/>
      <c r="IJD14" s="164"/>
      <c r="IJG14" s="318"/>
      <c r="IJH14" s="319"/>
      <c r="IJK14" s="164"/>
      <c r="IJN14" s="318"/>
      <c r="IJO14" s="319"/>
      <c r="IJR14" s="164"/>
      <c r="IJU14" s="318"/>
      <c r="IJV14" s="319"/>
      <c r="IJY14" s="164"/>
      <c r="IKB14" s="318"/>
      <c r="IKC14" s="319"/>
      <c r="IKF14" s="164"/>
      <c r="IKI14" s="318"/>
      <c r="IKJ14" s="319"/>
      <c r="IKM14" s="164"/>
      <c r="IKP14" s="318"/>
      <c r="IKQ14" s="319"/>
      <c r="IKT14" s="164"/>
      <c r="IKW14" s="318"/>
      <c r="IKX14" s="319"/>
      <c r="ILA14" s="164"/>
      <c r="ILD14" s="318"/>
      <c r="ILE14" s="319"/>
      <c r="ILH14" s="164"/>
      <c r="ILK14" s="318"/>
      <c r="ILL14" s="319"/>
      <c r="ILO14" s="164"/>
      <c r="ILR14" s="318"/>
      <c r="ILS14" s="319"/>
      <c r="ILV14" s="164"/>
      <c r="ILY14" s="318"/>
      <c r="ILZ14" s="319"/>
      <c r="IMC14" s="164"/>
      <c r="IMF14" s="318"/>
      <c r="IMG14" s="319"/>
      <c r="IMJ14" s="164"/>
      <c r="IMM14" s="318"/>
      <c r="IMN14" s="319"/>
      <c r="IMQ14" s="164"/>
      <c r="IMT14" s="318"/>
      <c r="IMU14" s="319"/>
      <c r="IMX14" s="164"/>
      <c r="INA14" s="318"/>
      <c r="INB14" s="319"/>
      <c r="INE14" s="164"/>
      <c r="INH14" s="318"/>
      <c r="INI14" s="319"/>
      <c r="INL14" s="164"/>
      <c r="INO14" s="318"/>
      <c r="INP14" s="319"/>
      <c r="INS14" s="164"/>
      <c r="INV14" s="318"/>
      <c r="INW14" s="319"/>
      <c r="INZ14" s="164"/>
      <c r="IOC14" s="318"/>
      <c r="IOD14" s="319"/>
      <c r="IOG14" s="164"/>
      <c r="IOJ14" s="318"/>
      <c r="IOK14" s="319"/>
      <c r="ION14" s="164"/>
      <c r="IOQ14" s="318"/>
      <c r="IOR14" s="319"/>
      <c r="IOU14" s="164"/>
      <c r="IOX14" s="318"/>
      <c r="IOY14" s="319"/>
      <c r="IPB14" s="164"/>
      <c r="IPE14" s="318"/>
      <c r="IPF14" s="319"/>
      <c r="IPI14" s="164"/>
      <c r="IPL14" s="318"/>
      <c r="IPM14" s="319"/>
      <c r="IPP14" s="164"/>
      <c r="IPS14" s="318"/>
      <c r="IPT14" s="319"/>
      <c r="IPW14" s="164"/>
      <c r="IPZ14" s="318"/>
      <c r="IQA14" s="319"/>
      <c r="IQD14" s="164"/>
      <c r="IQG14" s="318"/>
      <c r="IQH14" s="319"/>
      <c r="IQK14" s="164"/>
      <c r="IQN14" s="318"/>
      <c r="IQO14" s="319"/>
      <c r="IQR14" s="164"/>
      <c r="IQU14" s="318"/>
      <c r="IQV14" s="319"/>
      <c r="IQY14" s="164"/>
      <c r="IRB14" s="318"/>
      <c r="IRC14" s="319"/>
      <c r="IRF14" s="164"/>
      <c r="IRI14" s="318"/>
      <c r="IRJ14" s="319"/>
      <c r="IRM14" s="164"/>
      <c r="IRP14" s="318"/>
      <c r="IRQ14" s="319"/>
      <c r="IRT14" s="164"/>
      <c r="IRW14" s="318"/>
      <c r="IRX14" s="319"/>
      <c r="ISA14" s="164"/>
      <c r="ISD14" s="318"/>
      <c r="ISE14" s="319"/>
      <c r="ISH14" s="164"/>
      <c r="ISK14" s="318"/>
      <c r="ISL14" s="319"/>
      <c r="ISO14" s="164"/>
      <c r="ISR14" s="318"/>
      <c r="ISS14" s="319"/>
      <c r="ISV14" s="164"/>
      <c r="ISY14" s="318"/>
      <c r="ISZ14" s="319"/>
      <c r="ITC14" s="164"/>
      <c r="ITF14" s="318"/>
      <c r="ITG14" s="319"/>
      <c r="ITJ14" s="164"/>
      <c r="ITM14" s="318"/>
      <c r="ITN14" s="319"/>
      <c r="ITQ14" s="164"/>
      <c r="ITT14" s="318"/>
      <c r="ITU14" s="319"/>
      <c r="ITX14" s="164"/>
      <c r="IUA14" s="318"/>
      <c r="IUB14" s="319"/>
      <c r="IUE14" s="164"/>
      <c r="IUH14" s="318"/>
      <c r="IUI14" s="319"/>
      <c r="IUL14" s="164"/>
      <c r="IUO14" s="318"/>
      <c r="IUP14" s="319"/>
      <c r="IUS14" s="164"/>
      <c r="IUV14" s="318"/>
      <c r="IUW14" s="319"/>
      <c r="IUZ14" s="164"/>
      <c r="IVC14" s="318"/>
      <c r="IVD14" s="319"/>
      <c r="IVG14" s="164"/>
      <c r="IVJ14" s="318"/>
      <c r="IVK14" s="319"/>
      <c r="IVN14" s="164"/>
      <c r="IVQ14" s="318"/>
      <c r="IVR14" s="319"/>
      <c r="IVU14" s="164"/>
      <c r="IVX14" s="318"/>
      <c r="IVY14" s="319"/>
      <c r="IWB14" s="164"/>
      <c r="IWE14" s="318"/>
      <c r="IWF14" s="319"/>
      <c r="IWI14" s="164"/>
      <c r="IWL14" s="318"/>
      <c r="IWM14" s="319"/>
      <c r="IWP14" s="164"/>
      <c r="IWS14" s="318"/>
      <c r="IWT14" s="319"/>
      <c r="IWW14" s="164"/>
      <c r="IWZ14" s="318"/>
      <c r="IXA14" s="319"/>
      <c r="IXD14" s="164"/>
      <c r="IXG14" s="318"/>
      <c r="IXH14" s="319"/>
      <c r="IXK14" s="164"/>
      <c r="IXN14" s="318"/>
      <c r="IXO14" s="319"/>
      <c r="IXR14" s="164"/>
      <c r="IXU14" s="318"/>
      <c r="IXV14" s="319"/>
      <c r="IXY14" s="164"/>
      <c r="IYB14" s="318"/>
      <c r="IYC14" s="319"/>
      <c r="IYF14" s="164"/>
      <c r="IYI14" s="318"/>
      <c r="IYJ14" s="319"/>
      <c r="IYM14" s="164"/>
      <c r="IYP14" s="318"/>
      <c r="IYQ14" s="319"/>
      <c r="IYT14" s="164"/>
      <c r="IYW14" s="318"/>
      <c r="IYX14" s="319"/>
      <c r="IZA14" s="164"/>
      <c r="IZD14" s="318"/>
      <c r="IZE14" s="319"/>
      <c r="IZH14" s="164"/>
      <c r="IZK14" s="318"/>
      <c r="IZL14" s="319"/>
      <c r="IZO14" s="164"/>
      <c r="IZR14" s="318"/>
      <c r="IZS14" s="319"/>
      <c r="IZV14" s="164"/>
      <c r="IZY14" s="318"/>
      <c r="IZZ14" s="319"/>
      <c r="JAC14" s="164"/>
      <c r="JAF14" s="318"/>
      <c r="JAG14" s="319"/>
      <c r="JAJ14" s="164"/>
      <c r="JAM14" s="318"/>
      <c r="JAN14" s="319"/>
      <c r="JAQ14" s="164"/>
      <c r="JAT14" s="318"/>
      <c r="JAU14" s="319"/>
      <c r="JAX14" s="164"/>
      <c r="JBA14" s="318"/>
      <c r="JBB14" s="319"/>
      <c r="JBE14" s="164"/>
      <c r="JBH14" s="318"/>
      <c r="JBI14" s="319"/>
      <c r="JBL14" s="164"/>
      <c r="JBO14" s="318"/>
      <c r="JBP14" s="319"/>
      <c r="JBS14" s="164"/>
      <c r="JBV14" s="318"/>
      <c r="JBW14" s="319"/>
      <c r="JBZ14" s="164"/>
      <c r="JCC14" s="318"/>
      <c r="JCD14" s="319"/>
      <c r="JCG14" s="164"/>
      <c r="JCJ14" s="318"/>
      <c r="JCK14" s="319"/>
      <c r="JCN14" s="164"/>
      <c r="JCQ14" s="318"/>
      <c r="JCR14" s="319"/>
      <c r="JCU14" s="164"/>
      <c r="JCX14" s="318"/>
      <c r="JCY14" s="319"/>
      <c r="JDB14" s="164"/>
      <c r="JDE14" s="318"/>
      <c r="JDF14" s="319"/>
      <c r="JDI14" s="164"/>
      <c r="JDL14" s="318"/>
      <c r="JDM14" s="319"/>
      <c r="JDP14" s="164"/>
      <c r="JDS14" s="318"/>
      <c r="JDT14" s="319"/>
      <c r="JDW14" s="164"/>
      <c r="JDZ14" s="318"/>
      <c r="JEA14" s="319"/>
      <c r="JED14" s="164"/>
      <c r="JEG14" s="318"/>
      <c r="JEH14" s="319"/>
      <c r="JEK14" s="164"/>
      <c r="JEN14" s="318"/>
      <c r="JEO14" s="319"/>
      <c r="JER14" s="164"/>
      <c r="JEU14" s="318"/>
      <c r="JEV14" s="319"/>
      <c r="JEY14" s="164"/>
      <c r="JFB14" s="318"/>
      <c r="JFC14" s="319"/>
      <c r="JFF14" s="164"/>
      <c r="JFI14" s="318"/>
      <c r="JFJ14" s="319"/>
      <c r="JFM14" s="164"/>
      <c r="JFP14" s="318"/>
      <c r="JFQ14" s="319"/>
      <c r="JFT14" s="164"/>
      <c r="JFW14" s="318"/>
      <c r="JFX14" s="319"/>
      <c r="JGA14" s="164"/>
      <c r="JGD14" s="318"/>
      <c r="JGE14" s="319"/>
      <c r="JGH14" s="164"/>
      <c r="JGK14" s="318"/>
      <c r="JGL14" s="319"/>
      <c r="JGO14" s="164"/>
      <c r="JGR14" s="318"/>
      <c r="JGS14" s="319"/>
      <c r="JGV14" s="164"/>
      <c r="JGY14" s="318"/>
      <c r="JGZ14" s="319"/>
      <c r="JHC14" s="164"/>
      <c r="JHF14" s="318"/>
      <c r="JHG14" s="319"/>
      <c r="JHJ14" s="164"/>
      <c r="JHM14" s="318"/>
      <c r="JHN14" s="319"/>
      <c r="JHQ14" s="164"/>
      <c r="JHT14" s="318"/>
      <c r="JHU14" s="319"/>
      <c r="JHX14" s="164"/>
      <c r="JIA14" s="318"/>
      <c r="JIB14" s="319"/>
      <c r="JIE14" s="164"/>
      <c r="JIH14" s="318"/>
      <c r="JII14" s="319"/>
      <c r="JIL14" s="164"/>
      <c r="JIO14" s="318"/>
      <c r="JIP14" s="319"/>
      <c r="JIS14" s="164"/>
      <c r="JIV14" s="318"/>
      <c r="JIW14" s="319"/>
      <c r="JIZ14" s="164"/>
      <c r="JJC14" s="318"/>
      <c r="JJD14" s="319"/>
      <c r="JJG14" s="164"/>
      <c r="JJJ14" s="318"/>
      <c r="JJK14" s="319"/>
      <c r="JJN14" s="164"/>
      <c r="JJQ14" s="318"/>
      <c r="JJR14" s="319"/>
      <c r="JJU14" s="164"/>
      <c r="JJX14" s="318"/>
      <c r="JJY14" s="319"/>
      <c r="JKB14" s="164"/>
      <c r="JKE14" s="318"/>
      <c r="JKF14" s="319"/>
      <c r="JKI14" s="164"/>
      <c r="JKL14" s="318"/>
      <c r="JKM14" s="319"/>
      <c r="JKP14" s="164"/>
      <c r="JKS14" s="318"/>
      <c r="JKT14" s="319"/>
      <c r="JKW14" s="164"/>
      <c r="JKZ14" s="318"/>
      <c r="JLA14" s="319"/>
      <c r="JLD14" s="164"/>
      <c r="JLG14" s="318"/>
      <c r="JLH14" s="319"/>
      <c r="JLK14" s="164"/>
      <c r="JLN14" s="318"/>
      <c r="JLO14" s="319"/>
      <c r="JLR14" s="164"/>
      <c r="JLU14" s="318"/>
      <c r="JLV14" s="319"/>
      <c r="JLY14" s="164"/>
      <c r="JMB14" s="318"/>
      <c r="JMC14" s="319"/>
      <c r="JMF14" s="164"/>
      <c r="JMI14" s="318"/>
      <c r="JMJ14" s="319"/>
      <c r="JMM14" s="164"/>
      <c r="JMP14" s="318"/>
      <c r="JMQ14" s="319"/>
      <c r="JMT14" s="164"/>
      <c r="JMW14" s="318"/>
      <c r="JMX14" s="319"/>
      <c r="JNA14" s="164"/>
      <c r="JND14" s="318"/>
      <c r="JNE14" s="319"/>
      <c r="JNH14" s="164"/>
      <c r="JNK14" s="318"/>
      <c r="JNL14" s="319"/>
      <c r="JNO14" s="164"/>
      <c r="JNR14" s="318"/>
      <c r="JNS14" s="319"/>
      <c r="JNV14" s="164"/>
      <c r="JNY14" s="318"/>
      <c r="JNZ14" s="319"/>
      <c r="JOC14" s="164"/>
      <c r="JOF14" s="318"/>
      <c r="JOG14" s="319"/>
      <c r="JOJ14" s="164"/>
      <c r="JOM14" s="318"/>
      <c r="JON14" s="319"/>
      <c r="JOQ14" s="164"/>
      <c r="JOT14" s="318"/>
      <c r="JOU14" s="319"/>
      <c r="JOX14" s="164"/>
      <c r="JPA14" s="318"/>
      <c r="JPB14" s="319"/>
      <c r="JPE14" s="164"/>
      <c r="JPH14" s="318"/>
      <c r="JPI14" s="319"/>
      <c r="JPL14" s="164"/>
      <c r="JPO14" s="318"/>
      <c r="JPP14" s="319"/>
      <c r="JPS14" s="164"/>
      <c r="JPV14" s="318"/>
      <c r="JPW14" s="319"/>
      <c r="JPZ14" s="164"/>
      <c r="JQC14" s="318"/>
      <c r="JQD14" s="319"/>
      <c r="JQG14" s="164"/>
      <c r="JQJ14" s="318"/>
      <c r="JQK14" s="319"/>
      <c r="JQN14" s="164"/>
      <c r="JQQ14" s="318"/>
      <c r="JQR14" s="319"/>
      <c r="JQU14" s="164"/>
      <c r="JQX14" s="318"/>
      <c r="JQY14" s="319"/>
      <c r="JRB14" s="164"/>
      <c r="JRE14" s="318"/>
      <c r="JRF14" s="319"/>
      <c r="JRI14" s="164"/>
      <c r="JRL14" s="318"/>
      <c r="JRM14" s="319"/>
      <c r="JRP14" s="164"/>
      <c r="JRS14" s="318"/>
      <c r="JRT14" s="319"/>
      <c r="JRW14" s="164"/>
      <c r="JRZ14" s="318"/>
      <c r="JSA14" s="319"/>
      <c r="JSD14" s="164"/>
      <c r="JSG14" s="318"/>
      <c r="JSH14" s="319"/>
      <c r="JSK14" s="164"/>
      <c r="JSN14" s="318"/>
      <c r="JSO14" s="319"/>
      <c r="JSR14" s="164"/>
      <c r="JSU14" s="318"/>
      <c r="JSV14" s="319"/>
      <c r="JSY14" s="164"/>
      <c r="JTB14" s="318"/>
      <c r="JTC14" s="319"/>
      <c r="JTF14" s="164"/>
      <c r="JTI14" s="318"/>
      <c r="JTJ14" s="319"/>
      <c r="JTM14" s="164"/>
      <c r="JTP14" s="318"/>
      <c r="JTQ14" s="319"/>
      <c r="JTT14" s="164"/>
      <c r="JTW14" s="318"/>
      <c r="JTX14" s="319"/>
      <c r="JUA14" s="164"/>
      <c r="JUD14" s="318"/>
      <c r="JUE14" s="319"/>
      <c r="JUH14" s="164"/>
      <c r="JUK14" s="318"/>
      <c r="JUL14" s="319"/>
      <c r="JUO14" s="164"/>
      <c r="JUR14" s="318"/>
      <c r="JUS14" s="319"/>
      <c r="JUV14" s="164"/>
      <c r="JUY14" s="318"/>
      <c r="JUZ14" s="319"/>
      <c r="JVC14" s="164"/>
      <c r="JVF14" s="318"/>
      <c r="JVG14" s="319"/>
      <c r="JVJ14" s="164"/>
      <c r="JVM14" s="318"/>
      <c r="JVN14" s="319"/>
      <c r="JVQ14" s="164"/>
      <c r="JVT14" s="318"/>
      <c r="JVU14" s="319"/>
      <c r="JVX14" s="164"/>
      <c r="JWA14" s="318"/>
      <c r="JWB14" s="319"/>
      <c r="JWE14" s="164"/>
      <c r="JWH14" s="318"/>
      <c r="JWI14" s="319"/>
      <c r="JWL14" s="164"/>
      <c r="JWO14" s="318"/>
      <c r="JWP14" s="319"/>
      <c r="JWS14" s="164"/>
      <c r="JWV14" s="318"/>
      <c r="JWW14" s="319"/>
      <c r="JWZ14" s="164"/>
      <c r="JXC14" s="318"/>
      <c r="JXD14" s="319"/>
      <c r="JXG14" s="164"/>
      <c r="JXJ14" s="318"/>
      <c r="JXK14" s="319"/>
      <c r="JXN14" s="164"/>
      <c r="JXQ14" s="318"/>
      <c r="JXR14" s="319"/>
      <c r="JXU14" s="164"/>
      <c r="JXX14" s="318"/>
      <c r="JXY14" s="319"/>
      <c r="JYB14" s="164"/>
      <c r="JYE14" s="318"/>
      <c r="JYF14" s="319"/>
      <c r="JYI14" s="164"/>
      <c r="JYL14" s="318"/>
      <c r="JYM14" s="319"/>
      <c r="JYP14" s="164"/>
      <c r="JYS14" s="318"/>
      <c r="JYT14" s="319"/>
      <c r="JYW14" s="164"/>
      <c r="JYZ14" s="318"/>
      <c r="JZA14" s="319"/>
      <c r="JZD14" s="164"/>
      <c r="JZG14" s="318"/>
      <c r="JZH14" s="319"/>
      <c r="JZK14" s="164"/>
      <c r="JZN14" s="318"/>
      <c r="JZO14" s="319"/>
      <c r="JZR14" s="164"/>
      <c r="JZU14" s="318"/>
      <c r="JZV14" s="319"/>
      <c r="JZY14" s="164"/>
      <c r="KAB14" s="318"/>
      <c r="KAC14" s="319"/>
      <c r="KAF14" s="164"/>
      <c r="KAI14" s="318"/>
      <c r="KAJ14" s="319"/>
      <c r="KAM14" s="164"/>
      <c r="KAP14" s="318"/>
      <c r="KAQ14" s="319"/>
      <c r="KAT14" s="164"/>
      <c r="KAW14" s="318"/>
      <c r="KAX14" s="319"/>
      <c r="KBA14" s="164"/>
      <c r="KBD14" s="318"/>
      <c r="KBE14" s="319"/>
      <c r="KBH14" s="164"/>
      <c r="KBK14" s="318"/>
      <c r="KBL14" s="319"/>
      <c r="KBO14" s="164"/>
      <c r="KBR14" s="318"/>
      <c r="KBS14" s="319"/>
      <c r="KBV14" s="164"/>
      <c r="KBY14" s="318"/>
      <c r="KBZ14" s="319"/>
      <c r="KCC14" s="164"/>
      <c r="KCF14" s="318"/>
      <c r="KCG14" s="319"/>
      <c r="KCJ14" s="164"/>
      <c r="KCM14" s="318"/>
      <c r="KCN14" s="319"/>
      <c r="KCQ14" s="164"/>
      <c r="KCT14" s="318"/>
      <c r="KCU14" s="319"/>
      <c r="KCX14" s="164"/>
      <c r="KDA14" s="318"/>
      <c r="KDB14" s="319"/>
      <c r="KDE14" s="164"/>
      <c r="KDH14" s="318"/>
      <c r="KDI14" s="319"/>
      <c r="KDL14" s="164"/>
      <c r="KDO14" s="318"/>
      <c r="KDP14" s="319"/>
      <c r="KDS14" s="164"/>
      <c r="KDV14" s="318"/>
      <c r="KDW14" s="319"/>
      <c r="KDZ14" s="164"/>
      <c r="KEC14" s="318"/>
      <c r="KED14" s="319"/>
      <c r="KEG14" s="164"/>
      <c r="KEJ14" s="318"/>
      <c r="KEK14" s="319"/>
      <c r="KEN14" s="164"/>
      <c r="KEQ14" s="318"/>
      <c r="KER14" s="319"/>
      <c r="KEU14" s="164"/>
      <c r="KEX14" s="318"/>
      <c r="KEY14" s="319"/>
      <c r="KFB14" s="164"/>
      <c r="KFE14" s="318"/>
      <c r="KFF14" s="319"/>
      <c r="KFI14" s="164"/>
      <c r="KFL14" s="318"/>
      <c r="KFM14" s="319"/>
      <c r="KFP14" s="164"/>
      <c r="KFS14" s="318"/>
      <c r="KFT14" s="319"/>
      <c r="KFW14" s="164"/>
      <c r="KFZ14" s="318"/>
      <c r="KGA14" s="319"/>
      <c r="KGD14" s="164"/>
      <c r="KGG14" s="318"/>
      <c r="KGH14" s="319"/>
      <c r="KGK14" s="164"/>
      <c r="KGN14" s="318"/>
      <c r="KGO14" s="319"/>
      <c r="KGR14" s="164"/>
      <c r="KGU14" s="318"/>
      <c r="KGV14" s="319"/>
      <c r="KGY14" s="164"/>
      <c r="KHB14" s="318"/>
      <c r="KHC14" s="319"/>
      <c r="KHF14" s="164"/>
      <c r="KHI14" s="318"/>
      <c r="KHJ14" s="319"/>
      <c r="KHM14" s="164"/>
      <c r="KHP14" s="318"/>
      <c r="KHQ14" s="319"/>
      <c r="KHT14" s="164"/>
      <c r="KHW14" s="318"/>
      <c r="KHX14" s="319"/>
      <c r="KIA14" s="164"/>
      <c r="KID14" s="318"/>
      <c r="KIE14" s="319"/>
      <c r="KIH14" s="164"/>
      <c r="KIK14" s="318"/>
      <c r="KIL14" s="319"/>
      <c r="KIO14" s="164"/>
      <c r="KIR14" s="318"/>
      <c r="KIS14" s="319"/>
      <c r="KIV14" s="164"/>
      <c r="KIY14" s="318"/>
      <c r="KIZ14" s="319"/>
      <c r="KJC14" s="164"/>
      <c r="KJF14" s="318"/>
      <c r="KJG14" s="319"/>
      <c r="KJJ14" s="164"/>
      <c r="KJM14" s="318"/>
      <c r="KJN14" s="319"/>
      <c r="KJQ14" s="164"/>
      <c r="KJT14" s="318"/>
      <c r="KJU14" s="319"/>
      <c r="KJX14" s="164"/>
      <c r="KKA14" s="318"/>
      <c r="KKB14" s="319"/>
      <c r="KKE14" s="164"/>
      <c r="KKH14" s="318"/>
      <c r="KKI14" s="319"/>
      <c r="KKL14" s="164"/>
      <c r="KKO14" s="318"/>
      <c r="KKP14" s="319"/>
      <c r="KKS14" s="164"/>
      <c r="KKV14" s="318"/>
      <c r="KKW14" s="319"/>
      <c r="KKZ14" s="164"/>
      <c r="KLC14" s="318"/>
      <c r="KLD14" s="319"/>
      <c r="KLG14" s="164"/>
      <c r="KLJ14" s="318"/>
      <c r="KLK14" s="319"/>
      <c r="KLN14" s="164"/>
      <c r="KLQ14" s="318"/>
      <c r="KLR14" s="319"/>
      <c r="KLU14" s="164"/>
      <c r="KLX14" s="318"/>
      <c r="KLY14" s="319"/>
      <c r="KMB14" s="164"/>
      <c r="KME14" s="318"/>
      <c r="KMF14" s="319"/>
      <c r="KMI14" s="164"/>
      <c r="KML14" s="318"/>
      <c r="KMM14" s="319"/>
      <c r="KMP14" s="164"/>
      <c r="KMS14" s="318"/>
      <c r="KMT14" s="319"/>
      <c r="KMW14" s="164"/>
      <c r="KMZ14" s="318"/>
      <c r="KNA14" s="319"/>
      <c r="KND14" s="164"/>
      <c r="KNG14" s="318"/>
      <c r="KNH14" s="319"/>
      <c r="KNK14" s="164"/>
      <c r="KNN14" s="318"/>
      <c r="KNO14" s="319"/>
      <c r="KNR14" s="164"/>
      <c r="KNU14" s="318"/>
      <c r="KNV14" s="319"/>
      <c r="KNY14" s="164"/>
      <c r="KOB14" s="318"/>
      <c r="KOC14" s="319"/>
      <c r="KOF14" s="164"/>
      <c r="KOI14" s="318"/>
      <c r="KOJ14" s="319"/>
      <c r="KOM14" s="164"/>
      <c r="KOP14" s="318"/>
      <c r="KOQ14" s="319"/>
      <c r="KOT14" s="164"/>
      <c r="KOW14" s="318"/>
      <c r="KOX14" s="319"/>
      <c r="KPA14" s="164"/>
      <c r="KPD14" s="318"/>
      <c r="KPE14" s="319"/>
      <c r="KPH14" s="164"/>
      <c r="KPK14" s="318"/>
      <c r="KPL14" s="319"/>
      <c r="KPO14" s="164"/>
      <c r="KPR14" s="318"/>
      <c r="KPS14" s="319"/>
      <c r="KPV14" s="164"/>
      <c r="KPY14" s="318"/>
      <c r="KPZ14" s="319"/>
      <c r="KQC14" s="164"/>
      <c r="KQF14" s="318"/>
      <c r="KQG14" s="319"/>
      <c r="KQJ14" s="164"/>
      <c r="KQM14" s="318"/>
      <c r="KQN14" s="319"/>
      <c r="KQQ14" s="164"/>
      <c r="KQT14" s="318"/>
      <c r="KQU14" s="319"/>
      <c r="KQX14" s="164"/>
      <c r="KRA14" s="318"/>
      <c r="KRB14" s="319"/>
      <c r="KRE14" s="164"/>
      <c r="KRH14" s="318"/>
      <c r="KRI14" s="319"/>
      <c r="KRL14" s="164"/>
      <c r="KRO14" s="318"/>
      <c r="KRP14" s="319"/>
      <c r="KRS14" s="164"/>
      <c r="KRV14" s="318"/>
      <c r="KRW14" s="319"/>
      <c r="KRZ14" s="164"/>
      <c r="KSC14" s="318"/>
      <c r="KSD14" s="319"/>
      <c r="KSG14" s="164"/>
      <c r="KSJ14" s="318"/>
      <c r="KSK14" s="319"/>
      <c r="KSN14" s="164"/>
      <c r="KSQ14" s="318"/>
      <c r="KSR14" s="319"/>
      <c r="KSU14" s="164"/>
      <c r="KSX14" s="318"/>
      <c r="KSY14" s="319"/>
      <c r="KTB14" s="164"/>
      <c r="KTE14" s="318"/>
      <c r="KTF14" s="319"/>
      <c r="KTI14" s="164"/>
      <c r="KTL14" s="318"/>
      <c r="KTM14" s="319"/>
      <c r="KTP14" s="164"/>
      <c r="KTS14" s="318"/>
      <c r="KTT14" s="319"/>
      <c r="KTW14" s="164"/>
      <c r="KTZ14" s="318"/>
      <c r="KUA14" s="319"/>
      <c r="KUD14" s="164"/>
      <c r="KUG14" s="318"/>
      <c r="KUH14" s="319"/>
      <c r="KUK14" s="164"/>
      <c r="KUN14" s="318"/>
      <c r="KUO14" s="319"/>
      <c r="KUR14" s="164"/>
      <c r="KUU14" s="318"/>
      <c r="KUV14" s="319"/>
      <c r="KUY14" s="164"/>
      <c r="KVB14" s="318"/>
      <c r="KVC14" s="319"/>
      <c r="KVF14" s="164"/>
      <c r="KVI14" s="318"/>
      <c r="KVJ14" s="319"/>
      <c r="KVM14" s="164"/>
      <c r="KVP14" s="318"/>
      <c r="KVQ14" s="319"/>
      <c r="KVT14" s="164"/>
      <c r="KVW14" s="318"/>
      <c r="KVX14" s="319"/>
      <c r="KWA14" s="164"/>
      <c r="KWD14" s="318"/>
      <c r="KWE14" s="319"/>
      <c r="KWH14" s="164"/>
      <c r="KWK14" s="318"/>
      <c r="KWL14" s="319"/>
      <c r="KWO14" s="164"/>
      <c r="KWR14" s="318"/>
      <c r="KWS14" s="319"/>
      <c r="KWV14" s="164"/>
      <c r="KWY14" s="318"/>
      <c r="KWZ14" s="319"/>
      <c r="KXC14" s="164"/>
      <c r="KXF14" s="318"/>
      <c r="KXG14" s="319"/>
      <c r="KXJ14" s="164"/>
      <c r="KXM14" s="318"/>
      <c r="KXN14" s="319"/>
      <c r="KXQ14" s="164"/>
      <c r="KXT14" s="318"/>
      <c r="KXU14" s="319"/>
      <c r="KXX14" s="164"/>
      <c r="KYA14" s="318"/>
      <c r="KYB14" s="319"/>
      <c r="KYE14" s="164"/>
      <c r="KYH14" s="318"/>
      <c r="KYI14" s="319"/>
      <c r="KYL14" s="164"/>
      <c r="KYO14" s="318"/>
      <c r="KYP14" s="319"/>
      <c r="KYS14" s="164"/>
      <c r="KYV14" s="318"/>
      <c r="KYW14" s="319"/>
      <c r="KYZ14" s="164"/>
      <c r="KZC14" s="318"/>
      <c r="KZD14" s="319"/>
      <c r="KZG14" s="164"/>
      <c r="KZJ14" s="318"/>
      <c r="KZK14" s="319"/>
      <c r="KZN14" s="164"/>
      <c r="KZQ14" s="318"/>
      <c r="KZR14" s="319"/>
      <c r="KZU14" s="164"/>
      <c r="KZX14" s="318"/>
      <c r="KZY14" s="319"/>
      <c r="LAB14" s="164"/>
      <c r="LAE14" s="318"/>
      <c r="LAF14" s="319"/>
      <c r="LAI14" s="164"/>
      <c r="LAL14" s="318"/>
      <c r="LAM14" s="319"/>
      <c r="LAP14" s="164"/>
      <c r="LAS14" s="318"/>
      <c r="LAT14" s="319"/>
      <c r="LAW14" s="164"/>
      <c r="LAZ14" s="318"/>
      <c r="LBA14" s="319"/>
      <c r="LBD14" s="164"/>
      <c r="LBG14" s="318"/>
      <c r="LBH14" s="319"/>
      <c r="LBK14" s="164"/>
      <c r="LBN14" s="318"/>
      <c r="LBO14" s="319"/>
      <c r="LBR14" s="164"/>
      <c r="LBU14" s="318"/>
      <c r="LBV14" s="319"/>
      <c r="LBY14" s="164"/>
      <c r="LCB14" s="318"/>
      <c r="LCC14" s="319"/>
      <c r="LCF14" s="164"/>
      <c r="LCI14" s="318"/>
      <c r="LCJ14" s="319"/>
      <c r="LCM14" s="164"/>
      <c r="LCP14" s="318"/>
      <c r="LCQ14" s="319"/>
      <c r="LCT14" s="164"/>
      <c r="LCW14" s="318"/>
      <c r="LCX14" s="319"/>
      <c r="LDA14" s="164"/>
      <c r="LDD14" s="318"/>
      <c r="LDE14" s="319"/>
      <c r="LDH14" s="164"/>
      <c r="LDK14" s="318"/>
      <c r="LDL14" s="319"/>
      <c r="LDO14" s="164"/>
      <c r="LDR14" s="318"/>
      <c r="LDS14" s="319"/>
      <c r="LDV14" s="164"/>
      <c r="LDY14" s="318"/>
      <c r="LDZ14" s="319"/>
      <c r="LEC14" s="164"/>
      <c r="LEF14" s="318"/>
      <c r="LEG14" s="319"/>
      <c r="LEJ14" s="164"/>
      <c r="LEM14" s="318"/>
      <c r="LEN14" s="319"/>
      <c r="LEQ14" s="164"/>
      <c r="LET14" s="318"/>
      <c r="LEU14" s="319"/>
      <c r="LEX14" s="164"/>
      <c r="LFA14" s="318"/>
      <c r="LFB14" s="319"/>
      <c r="LFE14" s="164"/>
      <c r="LFH14" s="318"/>
      <c r="LFI14" s="319"/>
      <c r="LFL14" s="164"/>
      <c r="LFO14" s="318"/>
      <c r="LFP14" s="319"/>
      <c r="LFS14" s="164"/>
      <c r="LFV14" s="318"/>
      <c r="LFW14" s="319"/>
      <c r="LFZ14" s="164"/>
      <c r="LGC14" s="318"/>
      <c r="LGD14" s="319"/>
      <c r="LGG14" s="164"/>
      <c r="LGJ14" s="318"/>
      <c r="LGK14" s="319"/>
      <c r="LGN14" s="164"/>
      <c r="LGQ14" s="318"/>
      <c r="LGR14" s="319"/>
      <c r="LGU14" s="164"/>
      <c r="LGX14" s="318"/>
      <c r="LGY14" s="319"/>
      <c r="LHB14" s="164"/>
      <c r="LHE14" s="318"/>
      <c r="LHF14" s="319"/>
      <c r="LHI14" s="164"/>
      <c r="LHL14" s="318"/>
      <c r="LHM14" s="319"/>
      <c r="LHP14" s="164"/>
      <c r="LHS14" s="318"/>
      <c r="LHT14" s="319"/>
      <c r="LHW14" s="164"/>
      <c r="LHZ14" s="318"/>
      <c r="LIA14" s="319"/>
      <c r="LID14" s="164"/>
      <c r="LIG14" s="318"/>
      <c r="LIH14" s="319"/>
      <c r="LIK14" s="164"/>
      <c r="LIN14" s="318"/>
      <c r="LIO14" s="319"/>
      <c r="LIR14" s="164"/>
      <c r="LIU14" s="318"/>
      <c r="LIV14" s="319"/>
      <c r="LIY14" s="164"/>
      <c r="LJB14" s="318"/>
      <c r="LJC14" s="319"/>
      <c r="LJF14" s="164"/>
      <c r="LJI14" s="318"/>
      <c r="LJJ14" s="319"/>
      <c r="LJM14" s="164"/>
      <c r="LJP14" s="318"/>
      <c r="LJQ14" s="319"/>
      <c r="LJT14" s="164"/>
      <c r="LJW14" s="318"/>
      <c r="LJX14" s="319"/>
      <c r="LKA14" s="164"/>
      <c r="LKD14" s="318"/>
      <c r="LKE14" s="319"/>
      <c r="LKH14" s="164"/>
      <c r="LKK14" s="318"/>
      <c r="LKL14" s="319"/>
      <c r="LKO14" s="164"/>
      <c r="LKR14" s="318"/>
      <c r="LKS14" s="319"/>
      <c r="LKV14" s="164"/>
      <c r="LKY14" s="318"/>
      <c r="LKZ14" s="319"/>
      <c r="LLC14" s="164"/>
      <c r="LLF14" s="318"/>
      <c r="LLG14" s="319"/>
      <c r="LLJ14" s="164"/>
      <c r="LLM14" s="318"/>
      <c r="LLN14" s="319"/>
      <c r="LLQ14" s="164"/>
      <c r="LLT14" s="318"/>
      <c r="LLU14" s="319"/>
      <c r="LLX14" s="164"/>
      <c r="LMA14" s="318"/>
      <c r="LMB14" s="319"/>
      <c r="LME14" s="164"/>
      <c r="LMH14" s="318"/>
      <c r="LMI14" s="319"/>
      <c r="LML14" s="164"/>
      <c r="LMO14" s="318"/>
      <c r="LMP14" s="319"/>
      <c r="LMS14" s="164"/>
      <c r="LMV14" s="318"/>
      <c r="LMW14" s="319"/>
      <c r="LMZ14" s="164"/>
      <c r="LNC14" s="318"/>
      <c r="LND14" s="319"/>
      <c r="LNG14" s="164"/>
      <c r="LNJ14" s="318"/>
      <c r="LNK14" s="319"/>
      <c r="LNN14" s="164"/>
      <c r="LNQ14" s="318"/>
      <c r="LNR14" s="319"/>
      <c r="LNU14" s="164"/>
      <c r="LNX14" s="318"/>
      <c r="LNY14" s="319"/>
      <c r="LOB14" s="164"/>
      <c r="LOE14" s="318"/>
      <c r="LOF14" s="319"/>
      <c r="LOI14" s="164"/>
      <c r="LOL14" s="318"/>
      <c r="LOM14" s="319"/>
      <c r="LOP14" s="164"/>
      <c r="LOS14" s="318"/>
      <c r="LOT14" s="319"/>
      <c r="LOW14" s="164"/>
      <c r="LOZ14" s="318"/>
      <c r="LPA14" s="319"/>
      <c r="LPD14" s="164"/>
      <c r="LPG14" s="318"/>
      <c r="LPH14" s="319"/>
      <c r="LPK14" s="164"/>
      <c r="LPN14" s="318"/>
      <c r="LPO14" s="319"/>
      <c r="LPR14" s="164"/>
      <c r="LPU14" s="318"/>
      <c r="LPV14" s="319"/>
      <c r="LPY14" s="164"/>
      <c r="LQB14" s="318"/>
      <c r="LQC14" s="319"/>
      <c r="LQF14" s="164"/>
      <c r="LQI14" s="318"/>
      <c r="LQJ14" s="319"/>
      <c r="LQM14" s="164"/>
      <c r="LQP14" s="318"/>
      <c r="LQQ14" s="319"/>
      <c r="LQT14" s="164"/>
      <c r="LQW14" s="318"/>
      <c r="LQX14" s="319"/>
      <c r="LRA14" s="164"/>
      <c r="LRD14" s="318"/>
      <c r="LRE14" s="319"/>
      <c r="LRH14" s="164"/>
      <c r="LRK14" s="318"/>
      <c r="LRL14" s="319"/>
      <c r="LRO14" s="164"/>
      <c r="LRR14" s="318"/>
      <c r="LRS14" s="319"/>
      <c r="LRV14" s="164"/>
      <c r="LRY14" s="318"/>
      <c r="LRZ14" s="319"/>
      <c r="LSC14" s="164"/>
      <c r="LSF14" s="318"/>
      <c r="LSG14" s="319"/>
      <c r="LSJ14" s="164"/>
      <c r="LSM14" s="318"/>
      <c r="LSN14" s="319"/>
      <c r="LSQ14" s="164"/>
      <c r="LST14" s="318"/>
      <c r="LSU14" s="319"/>
      <c r="LSX14" s="164"/>
      <c r="LTA14" s="318"/>
      <c r="LTB14" s="319"/>
      <c r="LTE14" s="164"/>
      <c r="LTH14" s="318"/>
      <c r="LTI14" s="319"/>
      <c r="LTL14" s="164"/>
      <c r="LTO14" s="318"/>
      <c r="LTP14" s="319"/>
      <c r="LTS14" s="164"/>
      <c r="LTV14" s="318"/>
      <c r="LTW14" s="319"/>
      <c r="LTZ14" s="164"/>
      <c r="LUC14" s="318"/>
      <c r="LUD14" s="319"/>
      <c r="LUG14" s="164"/>
      <c r="LUJ14" s="318"/>
      <c r="LUK14" s="319"/>
      <c r="LUN14" s="164"/>
      <c r="LUQ14" s="318"/>
      <c r="LUR14" s="319"/>
      <c r="LUU14" s="164"/>
      <c r="LUX14" s="318"/>
      <c r="LUY14" s="319"/>
      <c r="LVB14" s="164"/>
      <c r="LVE14" s="318"/>
      <c r="LVF14" s="319"/>
      <c r="LVI14" s="164"/>
      <c r="LVL14" s="318"/>
      <c r="LVM14" s="319"/>
      <c r="LVP14" s="164"/>
      <c r="LVS14" s="318"/>
      <c r="LVT14" s="319"/>
      <c r="LVW14" s="164"/>
      <c r="LVZ14" s="318"/>
      <c r="LWA14" s="319"/>
      <c r="LWD14" s="164"/>
      <c r="LWG14" s="318"/>
      <c r="LWH14" s="319"/>
      <c r="LWK14" s="164"/>
      <c r="LWN14" s="318"/>
      <c r="LWO14" s="319"/>
      <c r="LWR14" s="164"/>
      <c r="LWU14" s="318"/>
      <c r="LWV14" s="319"/>
      <c r="LWY14" s="164"/>
      <c r="LXB14" s="318"/>
      <c r="LXC14" s="319"/>
      <c r="LXF14" s="164"/>
      <c r="LXI14" s="318"/>
      <c r="LXJ14" s="319"/>
      <c r="LXM14" s="164"/>
      <c r="LXP14" s="318"/>
      <c r="LXQ14" s="319"/>
      <c r="LXT14" s="164"/>
      <c r="LXW14" s="318"/>
      <c r="LXX14" s="319"/>
      <c r="LYA14" s="164"/>
      <c r="LYD14" s="318"/>
      <c r="LYE14" s="319"/>
      <c r="LYH14" s="164"/>
      <c r="LYK14" s="318"/>
      <c r="LYL14" s="319"/>
      <c r="LYO14" s="164"/>
      <c r="LYR14" s="318"/>
      <c r="LYS14" s="319"/>
      <c r="LYV14" s="164"/>
      <c r="LYY14" s="318"/>
      <c r="LYZ14" s="319"/>
      <c r="LZC14" s="164"/>
      <c r="LZF14" s="318"/>
      <c r="LZG14" s="319"/>
      <c r="LZJ14" s="164"/>
      <c r="LZM14" s="318"/>
      <c r="LZN14" s="319"/>
      <c r="LZQ14" s="164"/>
      <c r="LZT14" s="318"/>
      <c r="LZU14" s="319"/>
      <c r="LZX14" s="164"/>
      <c r="MAA14" s="318"/>
      <c r="MAB14" s="319"/>
      <c r="MAE14" s="164"/>
      <c r="MAH14" s="318"/>
      <c r="MAI14" s="319"/>
      <c r="MAL14" s="164"/>
      <c r="MAO14" s="318"/>
      <c r="MAP14" s="319"/>
      <c r="MAS14" s="164"/>
      <c r="MAV14" s="318"/>
      <c r="MAW14" s="319"/>
      <c r="MAZ14" s="164"/>
      <c r="MBC14" s="318"/>
      <c r="MBD14" s="319"/>
      <c r="MBG14" s="164"/>
      <c r="MBJ14" s="318"/>
      <c r="MBK14" s="319"/>
      <c r="MBN14" s="164"/>
      <c r="MBQ14" s="318"/>
      <c r="MBR14" s="319"/>
      <c r="MBU14" s="164"/>
      <c r="MBX14" s="318"/>
      <c r="MBY14" s="319"/>
      <c r="MCB14" s="164"/>
      <c r="MCE14" s="318"/>
      <c r="MCF14" s="319"/>
      <c r="MCI14" s="164"/>
      <c r="MCL14" s="318"/>
      <c r="MCM14" s="319"/>
      <c r="MCP14" s="164"/>
      <c r="MCS14" s="318"/>
      <c r="MCT14" s="319"/>
      <c r="MCW14" s="164"/>
      <c r="MCZ14" s="318"/>
      <c r="MDA14" s="319"/>
      <c r="MDD14" s="164"/>
      <c r="MDG14" s="318"/>
      <c r="MDH14" s="319"/>
      <c r="MDK14" s="164"/>
      <c r="MDN14" s="318"/>
      <c r="MDO14" s="319"/>
      <c r="MDR14" s="164"/>
      <c r="MDU14" s="318"/>
      <c r="MDV14" s="319"/>
      <c r="MDY14" s="164"/>
      <c r="MEB14" s="318"/>
      <c r="MEC14" s="319"/>
      <c r="MEF14" s="164"/>
      <c r="MEI14" s="318"/>
      <c r="MEJ14" s="319"/>
      <c r="MEM14" s="164"/>
      <c r="MEP14" s="318"/>
      <c r="MEQ14" s="319"/>
      <c r="MET14" s="164"/>
      <c r="MEW14" s="318"/>
      <c r="MEX14" s="319"/>
      <c r="MFA14" s="164"/>
      <c r="MFD14" s="318"/>
      <c r="MFE14" s="319"/>
      <c r="MFH14" s="164"/>
      <c r="MFK14" s="318"/>
      <c r="MFL14" s="319"/>
      <c r="MFO14" s="164"/>
      <c r="MFR14" s="318"/>
      <c r="MFS14" s="319"/>
      <c r="MFV14" s="164"/>
      <c r="MFY14" s="318"/>
      <c r="MFZ14" s="319"/>
      <c r="MGC14" s="164"/>
      <c r="MGF14" s="318"/>
      <c r="MGG14" s="319"/>
      <c r="MGJ14" s="164"/>
      <c r="MGM14" s="318"/>
      <c r="MGN14" s="319"/>
      <c r="MGQ14" s="164"/>
      <c r="MGT14" s="318"/>
      <c r="MGU14" s="319"/>
      <c r="MGX14" s="164"/>
      <c r="MHA14" s="318"/>
      <c r="MHB14" s="319"/>
      <c r="MHE14" s="164"/>
      <c r="MHH14" s="318"/>
      <c r="MHI14" s="319"/>
      <c r="MHL14" s="164"/>
      <c r="MHO14" s="318"/>
      <c r="MHP14" s="319"/>
      <c r="MHS14" s="164"/>
      <c r="MHV14" s="318"/>
      <c r="MHW14" s="319"/>
      <c r="MHZ14" s="164"/>
      <c r="MIC14" s="318"/>
      <c r="MID14" s="319"/>
      <c r="MIG14" s="164"/>
      <c r="MIJ14" s="318"/>
      <c r="MIK14" s="319"/>
      <c r="MIN14" s="164"/>
      <c r="MIQ14" s="318"/>
      <c r="MIR14" s="319"/>
      <c r="MIU14" s="164"/>
      <c r="MIX14" s="318"/>
      <c r="MIY14" s="319"/>
      <c r="MJB14" s="164"/>
      <c r="MJE14" s="318"/>
      <c r="MJF14" s="319"/>
      <c r="MJI14" s="164"/>
      <c r="MJL14" s="318"/>
      <c r="MJM14" s="319"/>
      <c r="MJP14" s="164"/>
      <c r="MJS14" s="318"/>
      <c r="MJT14" s="319"/>
      <c r="MJW14" s="164"/>
      <c r="MJZ14" s="318"/>
      <c r="MKA14" s="319"/>
      <c r="MKD14" s="164"/>
      <c r="MKG14" s="318"/>
      <c r="MKH14" s="319"/>
      <c r="MKK14" s="164"/>
      <c r="MKN14" s="318"/>
      <c r="MKO14" s="319"/>
      <c r="MKR14" s="164"/>
      <c r="MKU14" s="318"/>
      <c r="MKV14" s="319"/>
      <c r="MKY14" s="164"/>
      <c r="MLB14" s="318"/>
      <c r="MLC14" s="319"/>
      <c r="MLF14" s="164"/>
      <c r="MLI14" s="318"/>
      <c r="MLJ14" s="319"/>
      <c r="MLM14" s="164"/>
      <c r="MLP14" s="318"/>
      <c r="MLQ14" s="319"/>
      <c r="MLT14" s="164"/>
      <c r="MLW14" s="318"/>
      <c r="MLX14" s="319"/>
      <c r="MMA14" s="164"/>
      <c r="MMD14" s="318"/>
      <c r="MME14" s="319"/>
      <c r="MMH14" s="164"/>
      <c r="MMK14" s="318"/>
      <c r="MML14" s="319"/>
      <c r="MMO14" s="164"/>
      <c r="MMR14" s="318"/>
      <c r="MMS14" s="319"/>
      <c r="MMV14" s="164"/>
      <c r="MMY14" s="318"/>
      <c r="MMZ14" s="319"/>
      <c r="MNC14" s="164"/>
      <c r="MNF14" s="318"/>
      <c r="MNG14" s="319"/>
      <c r="MNJ14" s="164"/>
      <c r="MNM14" s="318"/>
      <c r="MNN14" s="319"/>
      <c r="MNQ14" s="164"/>
      <c r="MNT14" s="318"/>
      <c r="MNU14" s="319"/>
      <c r="MNX14" s="164"/>
      <c r="MOA14" s="318"/>
      <c r="MOB14" s="319"/>
      <c r="MOE14" s="164"/>
      <c r="MOH14" s="318"/>
      <c r="MOI14" s="319"/>
      <c r="MOL14" s="164"/>
      <c r="MOO14" s="318"/>
      <c r="MOP14" s="319"/>
      <c r="MOS14" s="164"/>
      <c r="MOV14" s="318"/>
      <c r="MOW14" s="319"/>
      <c r="MOZ14" s="164"/>
      <c r="MPC14" s="318"/>
      <c r="MPD14" s="319"/>
      <c r="MPG14" s="164"/>
      <c r="MPJ14" s="318"/>
      <c r="MPK14" s="319"/>
      <c r="MPN14" s="164"/>
      <c r="MPQ14" s="318"/>
      <c r="MPR14" s="319"/>
      <c r="MPU14" s="164"/>
      <c r="MPX14" s="318"/>
      <c r="MPY14" s="319"/>
      <c r="MQB14" s="164"/>
      <c r="MQE14" s="318"/>
      <c r="MQF14" s="319"/>
      <c r="MQI14" s="164"/>
      <c r="MQL14" s="318"/>
      <c r="MQM14" s="319"/>
      <c r="MQP14" s="164"/>
      <c r="MQS14" s="318"/>
      <c r="MQT14" s="319"/>
      <c r="MQW14" s="164"/>
      <c r="MQZ14" s="318"/>
      <c r="MRA14" s="319"/>
      <c r="MRD14" s="164"/>
      <c r="MRG14" s="318"/>
      <c r="MRH14" s="319"/>
      <c r="MRK14" s="164"/>
      <c r="MRN14" s="318"/>
      <c r="MRO14" s="319"/>
      <c r="MRR14" s="164"/>
      <c r="MRU14" s="318"/>
      <c r="MRV14" s="319"/>
      <c r="MRY14" s="164"/>
      <c r="MSB14" s="318"/>
      <c r="MSC14" s="319"/>
      <c r="MSF14" s="164"/>
      <c r="MSI14" s="318"/>
      <c r="MSJ14" s="319"/>
      <c r="MSM14" s="164"/>
      <c r="MSP14" s="318"/>
      <c r="MSQ14" s="319"/>
      <c r="MST14" s="164"/>
      <c r="MSW14" s="318"/>
      <c r="MSX14" s="319"/>
      <c r="MTA14" s="164"/>
      <c r="MTD14" s="318"/>
      <c r="MTE14" s="319"/>
      <c r="MTH14" s="164"/>
      <c r="MTK14" s="318"/>
      <c r="MTL14" s="319"/>
      <c r="MTO14" s="164"/>
      <c r="MTR14" s="318"/>
      <c r="MTS14" s="319"/>
      <c r="MTV14" s="164"/>
      <c r="MTY14" s="318"/>
      <c r="MTZ14" s="319"/>
      <c r="MUC14" s="164"/>
      <c r="MUF14" s="318"/>
      <c r="MUG14" s="319"/>
      <c r="MUJ14" s="164"/>
      <c r="MUM14" s="318"/>
      <c r="MUN14" s="319"/>
      <c r="MUQ14" s="164"/>
      <c r="MUT14" s="318"/>
      <c r="MUU14" s="319"/>
      <c r="MUX14" s="164"/>
      <c r="MVA14" s="318"/>
      <c r="MVB14" s="319"/>
      <c r="MVE14" s="164"/>
      <c r="MVH14" s="318"/>
      <c r="MVI14" s="319"/>
      <c r="MVL14" s="164"/>
      <c r="MVO14" s="318"/>
      <c r="MVP14" s="319"/>
      <c r="MVS14" s="164"/>
      <c r="MVV14" s="318"/>
      <c r="MVW14" s="319"/>
      <c r="MVZ14" s="164"/>
      <c r="MWC14" s="318"/>
      <c r="MWD14" s="319"/>
      <c r="MWG14" s="164"/>
      <c r="MWJ14" s="318"/>
      <c r="MWK14" s="319"/>
      <c r="MWN14" s="164"/>
      <c r="MWQ14" s="318"/>
      <c r="MWR14" s="319"/>
      <c r="MWU14" s="164"/>
      <c r="MWX14" s="318"/>
      <c r="MWY14" s="319"/>
      <c r="MXB14" s="164"/>
      <c r="MXE14" s="318"/>
      <c r="MXF14" s="319"/>
      <c r="MXI14" s="164"/>
      <c r="MXL14" s="318"/>
      <c r="MXM14" s="319"/>
      <c r="MXP14" s="164"/>
      <c r="MXS14" s="318"/>
      <c r="MXT14" s="319"/>
      <c r="MXW14" s="164"/>
      <c r="MXZ14" s="318"/>
      <c r="MYA14" s="319"/>
      <c r="MYD14" s="164"/>
      <c r="MYG14" s="318"/>
      <c r="MYH14" s="319"/>
      <c r="MYK14" s="164"/>
      <c r="MYN14" s="318"/>
      <c r="MYO14" s="319"/>
      <c r="MYR14" s="164"/>
      <c r="MYU14" s="318"/>
      <c r="MYV14" s="319"/>
      <c r="MYY14" s="164"/>
      <c r="MZB14" s="318"/>
      <c r="MZC14" s="319"/>
      <c r="MZF14" s="164"/>
      <c r="MZI14" s="318"/>
      <c r="MZJ14" s="319"/>
      <c r="MZM14" s="164"/>
      <c r="MZP14" s="318"/>
      <c r="MZQ14" s="319"/>
      <c r="MZT14" s="164"/>
      <c r="MZW14" s="318"/>
      <c r="MZX14" s="319"/>
      <c r="NAA14" s="164"/>
      <c r="NAD14" s="318"/>
      <c r="NAE14" s="319"/>
      <c r="NAH14" s="164"/>
      <c r="NAK14" s="318"/>
      <c r="NAL14" s="319"/>
      <c r="NAO14" s="164"/>
      <c r="NAR14" s="318"/>
      <c r="NAS14" s="319"/>
      <c r="NAV14" s="164"/>
      <c r="NAY14" s="318"/>
      <c r="NAZ14" s="319"/>
      <c r="NBC14" s="164"/>
      <c r="NBF14" s="318"/>
      <c r="NBG14" s="319"/>
      <c r="NBJ14" s="164"/>
      <c r="NBM14" s="318"/>
      <c r="NBN14" s="319"/>
      <c r="NBQ14" s="164"/>
      <c r="NBT14" s="318"/>
      <c r="NBU14" s="319"/>
      <c r="NBX14" s="164"/>
      <c r="NCA14" s="318"/>
      <c r="NCB14" s="319"/>
      <c r="NCE14" s="164"/>
      <c r="NCH14" s="318"/>
      <c r="NCI14" s="319"/>
      <c r="NCL14" s="164"/>
      <c r="NCO14" s="318"/>
      <c r="NCP14" s="319"/>
      <c r="NCS14" s="164"/>
      <c r="NCV14" s="318"/>
      <c r="NCW14" s="319"/>
      <c r="NCZ14" s="164"/>
      <c r="NDC14" s="318"/>
      <c r="NDD14" s="319"/>
      <c r="NDG14" s="164"/>
      <c r="NDJ14" s="318"/>
      <c r="NDK14" s="319"/>
      <c r="NDN14" s="164"/>
      <c r="NDQ14" s="318"/>
      <c r="NDR14" s="319"/>
      <c r="NDU14" s="164"/>
      <c r="NDX14" s="318"/>
      <c r="NDY14" s="319"/>
      <c r="NEB14" s="164"/>
      <c r="NEE14" s="318"/>
      <c r="NEF14" s="319"/>
      <c r="NEI14" s="164"/>
      <c r="NEL14" s="318"/>
      <c r="NEM14" s="319"/>
      <c r="NEP14" s="164"/>
      <c r="NES14" s="318"/>
      <c r="NET14" s="319"/>
      <c r="NEW14" s="164"/>
      <c r="NEZ14" s="318"/>
      <c r="NFA14" s="319"/>
      <c r="NFD14" s="164"/>
      <c r="NFG14" s="318"/>
      <c r="NFH14" s="319"/>
      <c r="NFK14" s="164"/>
      <c r="NFN14" s="318"/>
      <c r="NFO14" s="319"/>
      <c r="NFR14" s="164"/>
      <c r="NFU14" s="318"/>
      <c r="NFV14" s="319"/>
      <c r="NFY14" s="164"/>
      <c r="NGB14" s="318"/>
      <c r="NGC14" s="319"/>
      <c r="NGF14" s="164"/>
      <c r="NGI14" s="318"/>
      <c r="NGJ14" s="319"/>
      <c r="NGM14" s="164"/>
      <c r="NGP14" s="318"/>
      <c r="NGQ14" s="319"/>
      <c r="NGT14" s="164"/>
      <c r="NGW14" s="318"/>
      <c r="NGX14" s="319"/>
      <c r="NHA14" s="164"/>
      <c r="NHD14" s="318"/>
      <c r="NHE14" s="319"/>
      <c r="NHH14" s="164"/>
      <c r="NHK14" s="318"/>
      <c r="NHL14" s="319"/>
      <c r="NHO14" s="164"/>
      <c r="NHR14" s="318"/>
      <c r="NHS14" s="319"/>
      <c r="NHV14" s="164"/>
      <c r="NHY14" s="318"/>
      <c r="NHZ14" s="319"/>
      <c r="NIC14" s="164"/>
      <c r="NIF14" s="318"/>
      <c r="NIG14" s="319"/>
      <c r="NIJ14" s="164"/>
      <c r="NIM14" s="318"/>
      <c r="NIN14" s="319"/>
      <c r="NIQ14" s="164"/>
      <c r="NIT14" s="318"/>
      <c r="NIU14" s="319"/>
      <c r="NIX14" s="164"/>
      <c r="NJA14" s="318"/>
      <c r="NJB14" s="319"/>
      <c r="NJE14" s="164"/>
      <c r="NJH14" s="318"/>
      <c r="NJI14" s="319"/>
      <c r="NJL14" s="164"/>
      <c r="NJO14" s="318"/>
      <c r="NJP14" s="319"/>
      <c r="NJS14" s="164"/>
      <c r="NJV14" s="318"/>
      <c r="NJW14" s="319"/>
      <c r="NJZ14" s="164"/>
      <c r="NKC14" s="318"/>
      <c r="NKD14" s="319"/>
      <c r="NKG14" s="164"/>
      <c r="NKJ14" s="318"/>
      <c r="NKK14" s="319"/>
      <c r="NKN14" s="164"/>
      <c r="NKQ14" s="318"/>
      <c r="NKR14" s="319"/>
      <c r="NKU14" s="164"/>
      <c r="NKX14" s="318"/>
      <c r="NKY14" s="319"/>
      <c r="NLB14" s="164"/>
      <c r="NLE14" s="318"/>
      <c r="NLF14" s="319"/>
      <c r="NLI14" s="164"/>
      <c r="NLL14" s="318"/>
      <c r="NLM14" s="319"/>
      <c r="NLP14" s="164"/>
      <c r="NLS14" s="318"/>
      <c r="NLT14" s="319"/>
      <c r="NLW14" s="164"/>
      <c r="NLZ14" s="318"/>
      <c r="NMA14" s="319"/>
      <c r="NMD14" s="164"/>
      <c r="NMG14" s="318"/>
      <c r="NMH14" s="319"/>
      <c r="NMK14" s="164"/>
      <c r="NMN14" s="318"/>
      <c r="NMO14" s="319"/>
      <c r="NMR14" s="164"/>
      <c r="NMU14" s="318"/>
      <c r="NMV14" s="319"/>
      <c r="NMY14" s="164"/>
      <c r="NNB14" s="318"/>
      <c r="NNC14" s="319"/>
      <c r="NNF14" s="164"/>
      <c r="NNI14" s="318"/>
      <c r="NNJ14" s="319"/>
      <c r="NNM14" s="164"/>
      <c r="NNP14" s="318"/>
      <c r="NNQ14" s="319"/>
      <c r="NNT14" s="164"/>
      <c r="NNW14" s="318"/>
      <c r="NNX14" s="319"/>
      <c r="NOA14" s="164"/>
      <c r="NOD14" s="318"/>
      <c r="NOE14" s="319"/>
      <c r="NOH14" s="164"/>
      <c r="NOK14" s="318"/>
      <c r="NOL14" s="319"/>
      <c r="NOO14" s="164"/>
      <c r="NOR14" s="318"/>
      <c r="NOS14" s="319"/>
      <c r="NOV14" s="164"/>
      <c r="NOY14" s="318"/>
      <c r="NOZ14" s="319"/>
      <c r="NPC14" s="164"/>
      <c r="NPF14" s="318"/>
      <c r="NPG14" s="319"/>
      <c r="NPJ14" s="164"/>
      <c r="NPM14" s="318"/>
      <c r="NPN14" s="319"/>
      <c r="NPQ14" s="164"/>
      <c r="NPT14" s="318"/>
      <c r="NPU14" s="319"/>
      <c r="NPX14" s="164"/>
      <c r="NQA14" s="318"/>
      <c r="NQB14" s="319"/>
      <c r="NQE14" s="164"/>
      <c r="NQH14" s="318"/>
      <c r="NQI14" s="319"/>
      <c r="NQL14" s="164"/>
      <c r="NQO14" s="318"/>
      <c r="NQP14" s="319"/>
      <c r="NQS14" s="164"/>
      <c r="NQV14" s="318"/>
      <c r="NQW14" s="319"/>
      <c r="NQZ14" s="164"/>
      <c r="NRC14" s="318"/>
      <c r="NRD14" s="319"/>
      <c r="NRG14" s="164"/>
      <c r="NRJ14" s="318"/>
      <c r="NRK14" s="319"/>
      <c r="NRN14" s="164"/>
      <c r="NRQ14" s="318"/>
      <c r="NRR14" s="319"/>
      <c r="NRU14" s="164"/>
      <c r="NRX14" s="318"/>
      <c r="NRY14" s="319"/>
      <c r="NSB14" s="164"/>
      <c r="NSE14" s="318"/>
      <c r="NSF14" s="319"/>
      <c r="NSI14" s="164"/>
      <c r="NSL14" s="318"/>
      <c r="NSM14" s="319"/>
      <c r="NSP14" s="164"/>
      <c r="NSS14" s="318"/>
      <c r="NST14" s="319"/>
      <c r="NSW14" s="164"/>
      <c r="NSZ14" s="318"/>
      <c r="NTA14" s="319"/>
      <c r="NTD14" s="164"/>
      <c r="NTG14" s="318"/>
      <c r="NTH14" s="319"/>
      <c r="NTK14" s="164"/>
      <c r="NTN14" s="318"/>
      <c r="NTO14" s="319"/>
      <c r="NTR14" s="164"/>
      <c r="NTU14" s="318"/>
      <c r="NTV14" s="319"/>
      <c r="NTY14" s="164"/>
      <c r="NUB14" s="318"/>
      <c r="NUC14" s="319"/>
      <c r="NUF14" s="164"/>
      <c r="NUI14" s="318"/>
      <c r="NUJ14" s="319"/>
      <c r="NUM14" s="164"/>
      <c r="NUP14" s="318"/>
      <c r="NUQ14" s="319"/>
      <c r="NUT14" s="164"/>
      <c r="NUW14" s="318"/>
      <c r="NUX14" s="319"/>
      <c r="NVA14" s="164"/>
      <c r="NVD14" s="318"/>
      <c r="NVE14" s="319"/>
      <c r="NVH14" s="164"/>
      <c r="NVK14" s="318"/>
      <c r="NVL14" s="319"/>
      <c r="NVO14" s="164"/>
      <c r="NVR14" s="318"/>
      <c r="NVS14" s="319"/>
      <c r="NVV14" s="164"/>
      <c r="NVY14" s="318"/>
      <c r="NVZ14" s="319"/>
      <c r="NWC14" s="164"/>
      <c r="NWF14" s="318"/>
      <c r="NWG14" s="319"/>
      <c r="NWJ14" s="164"/>
      <c r="NWM14" s="318"/>
      <c r="NWN14" s="319"/>
      <c r="NWQ14" s="164"/>
      <c r="NWT14" s="318"/>
      <c r="NWU14" s="319"/>
      <c r="NWX14" s="164"/>
      <c r="NXA14" s="318"/>
      <c r="NXB14" s="319"/>
      <c r="NXE14" s="164"/>
      <c r="NXH14" s="318"/>
      <c r="NXI14" s="319"/>
      <c r="NXL14" s="164"/>
      <c r="NXO14" s="318"/>
      <c r="NXP14" s="319"/>
      <c r="NXS14" s="164"/>
      <c r="NXV14" s="318"/>
      <c r="NXW14" s="319"/>
      <c r="NXZ14" s="164"/>
      <c r="NYC14" s="318"/>
      <c r="NYD14" s="319"/>
      <c r="NYG14" s="164"/>
      <c r="NYJ14" s="318"/>
      <c r="NYK14" s="319"/>
      <c r="NYN14" s="164"/>
      <c r="NYQ14" s="318"/>
      <c r="NYR14" s="319"/>
      <c r="NYU14" s="164"/>
      <c r="NYX14" s="318"/>
      <c r="NYY14" s="319"/>
      <c r="NZB14" s="164"/>
      <c r="NZE14" s="318"/>
      <c r="NZF14" s="319"/>
      <c r="NZI14" s="164"/>
      <c r="NZL14" s="318"/>
      <c r="NZM14" s="319"/>
      <c r="NZP14" s="164"/>
      <c r="NZS14" s="318"/>
      <c r="NZT14" s="319"/>
      <c r="NZW14" s="164"/>
      <c r="NZZ14" s="318"/>
      <c r="OAA14" s="319"/>
      <c r="OAD14" s="164"/>
      <c r="OAG14" s="318"/>
      <c r="OAH14" s="319"/>
      <c r="OAK14" s="164"/>
      <c r="OAN14" s="318"/>
      <c r="OAO14" s="319"/>
      <c r="OAR14" s="164"/>
      <c r="OAU14" s="318"/>
      <c r="OAV14" s="319"/>
      <c r="OAY14" s="164"/>
      <c r="OBB14" s="318"/>
      <c r="OBC14" s="319"/>
      <c r="OBF14" s="164"/>
      <c r="OBI14" s="318"/>
      <c r="OBJ14" s="319"/>
      <c r="OBM14" s="164"/>
      <c r="OBP14" s="318"/>
      <c r="OBQ14" s="319"/>
      <c r="OBT14" s="164"/>
      <c r="OBW14" s="318"/>
      <c r="OBX14" s="319"/>
      <c r="OCA14" s="164"/>
      <c r="OCD14" s="318"/>
      <c r="OCE14" s="319"/>
      <c r="OCH14" s="164"/>
      <c r="OCK14" s="318"/>
      <c r="OCL14" s="319"/>
      <c r="OCO14" s="164"/>
      <c r="OCR14" s="318"/>
      <c r="OCS14" s="319"/>
      <c r="OCV14" s="164"/>
      <c r="OCY14" s="318"/>
      <c r="OCZ14" s="319"/>
      <c r="ODC14" s="164"/>
      <c r="ODF14" s="318"/>
      <c r="ODG14" s="319"/>
      <c r="ODJ14" s="164"/>
      <c r="ODM14" s="318"/>
      <c r="ODN14" s="319"/>
      <c r="ODQ14" s="164"/>
      <c r="ODT14" s="318"/>
      <c r="ODU14" s="319"/>
      <c r="ODX14" s="164"/>
      <c r="OEA14" s="318"/>
      <c r="OEB14" s="319"/>
      <c r="OEE14" s="164"/>
      <c r="OEH14" s="318"/>
      <c r="OEI14" s="319"/>
      <c r="OEL14" s="164"/>
      <c r="OEO14" s="318"/>
      <c r="OEP14" s="319"/>
      <c r="OES14" s="164"/>
      <c r="OEV14" s="318"/>
      <c r="OEW14" s="319"/>
      <c r="OEZ14" s="164"/>
      <c r="OFC14" s="318"/>
      <c r="OFD14" s="319"/>
      <c r="OFG14" s="164"/>
      <c r="OFJ14" s="318"/>
      <c r="OFK14" s="319"/>
      <c r="OFN14" s="164"/>
      <c r="OFQ14" s="318"/>
      <c r="OFR14" s="319"/>
      <c r="OFU14" s="164"/>
      <c r="OFX14" s="318"/>
      <c r="OFY14" s="319"/>
      <c r="OGB14" s="164"/>
      <c r="OGE14" s="318"/>
      <c r="OGF14" s="319"/>
      <c r="OGI14" s="164"/>
      <c r="OGL14" s="318"/>
      <c r="OGM14" s="319"/>
      <c r="OGP14" s="164"/>
      <c r="OGS14" s="318"/>
      <c r="OGT14" s="319"/>
      <c r="OGW14" s="164"/>
      <c r="OGZ14" s="318"/>
      <c r="OHA14" s="319"/>
      <c r="OHD14" s="164"/>
      <c r="OHG14" s="318"/>
      <c r="OHH14" s="319"/>
      <c r="OHK14" s="164"/>
      <c r="OHN14" s="318"/>
      <c r="OHO14" s="319"/>
      <c r="OHR14" s="164"/>
      <c r="OHU14" s="318"/>
      <c r="OHV14" s="319"/>
      <c r="OHY14" s="164"/>
      <c r="OIB14" s="318"/>
      <c r="OIC14" s="319"/>
      <c r="OIF14" s="164"/>
      <c r="OII14" s="318"/>
      <c r="OIJ14" s="319"/>
      <c r="OIM14" s="164"/>
      <c r="OIP14" s="318"/>
      <c r="OIQ14" s="319"/>
      <c r="OIT14" s="164"/>
      <c r="OIW14" s="318"/>
      <c r="OIX14" s="319"/>
      <c r="OJA14" s="164"/>
      <c r="OJD14" s="318"/>
      <c r="OJE14" s="319"/>
      <c r="OJH14" s="164"/>
      <c r="OJK14" s="318"/>
      <c r="OJL14" s="319"/>
      <c r="OJO14" s="164"/>
      <c r="OJR14" s="318"/>
      <c r="OJS14" s="319"/>
      <c r="OJV14" s="164"/>
      <c r="OJY14" s="318"/>
      <c r="OJZ14" s="319"/>
      <c r="OKC14" s="164"/>
      <c r="OKF14" s="318"/>
      <c r="OKG14" s="319"/>
      <c r="OKJ14" s="164"/>
      <c r="OKM14" s="318"/>
      <c r="OKN14" s="319"/>
      <c r="OKQ14" s="164"/>
      <c r="OKT14" s="318"/>
      <c r="OKU14" s="319"/>
      <c r="OKX14" s="164"/>
      <c r="OLA14" s="318"/>
      <c r="OLB14" s="319"/>
      <c r="OLE14" s="164"/>
      <c r="OLH14" s="318"/>
      <c r="OLI14" s="319"/>
      <c r="OLL14" s="164"/>
      <c r="OLO14" s="318"/>
      <c r="OLP14" s="319"/>
      <c r="OLS14" s="164"/>
      <c r="OLV14" s="318"/>
      <c r="OLW14" s="319"/>
      <c r="OLZ14" s="164"/>
      <c r="OMC14" s="318"/>
      <c r="OMD14" s="319"/>
      <c r="OMG14" s="164"/>
      <c r="OMJ14" s="318"/>
      <c r="OMK14" s="319"/>
      <c r="OMN14" s="164"/>
      <c r="OMQ14" s="318"/>
      <c r="OMR14" s="319"/>
      <c r="OMU14" s="164"/>
      <c r="OMX14" s="318"/>
      <c r="OMY14" s="319"/>
      <c r="ONB14" s="164"/>
      <c r="ONE14" s="318"/>
      <c r="ONF14" s="319"/>
      <c r="ONI14" s="164"/>
      <c r="ONL14" s="318"/>
      <c r="ONM14" s="319"/>
      <c r="ONP14" s="164"/>
      <c r="ONS14" s="318"/>
      <c r="ONT14" s="319"/>
      <c r="ONW14" s="164"/>
      <c r="ONZ14" s="318"/>
      <c r="OOA14" s="319"/>
      <c r="OOD14" s="164"/>
      <c r="OOG14" s="318"/>
      <c r="OOH14" s="319"/>
      <c r="OOK14" s="164"/>
      <c r="OON14" s="318"/>
      <c r="OOO14" s="319"/>
      <c r="OOR14" s="164"/>
      <c r="OOU14" s="318"/>
      <c r="OOV14" s="319"/>
      <c r="OOY14" s="164"/>
      <c r="OPB14" s="318"/>
      <c r="OPC14" s="319"/>
      <c r="OPF14" s="164"/>
      <c r="OPI14" s="318"/>
      <c r="OPJ14" s="319"/>
      <c r="OPM14" s="164"/>
      <c r="OPP14" s="318"/>
      <c r="OPQ14" s="319"/>
      <c r="OPT14" s="164"/>
      <c r="OPW14" s="318"/>
      <c r="OPX14" s="319"/>
      <c r="OQA14" s="164"/>
      <c r="OQD14" s="318"/>
      <c r="OQE14" s="319"/>
      <c r="OQH14" s="164"/>
      <c r="OQK14" s="318"/>
      <c r="OQL14" s="319"/>
      <c r="OQO14" s="164"/>
      <c r="OQR14" s="318"/>
      <c r="OQS14" s="319"/>
      <c r="OQV14" s="164"/>
      <c r="OQY14" s="318"/>
      <c r="OQZ14" s="319"/>
      <c r="ORC14" s="164"/>
      <c r="ORF14" s="318"/>
      <c r="ORG14" s="319"/>
      <c r="ORJ14" s="164"/>
      <c r="ORM14" s="318"/>
      <c r="ORN14" s="319"/>
      <c r="ORQ14" s="164"/>
      <c r="ORT14" s="318"/>
      <c r="ORU14" s="319"/>
      <c r="ORX14" s="164"/>
      <c r="OSA14" s="318"/>
      <c r="OSB14" s="319"/>
      <c r="OSE14" s="164"/>
      <c r="OSH14" s="318"/>
      <c r="OSI14" s="319"/>
      <c r="OSL14" s="164"/>
      <c r="OSO14" s="318"/>
      <c r="OSP14" s="319"/>
      <c r="OSS14" s="164"/>
      <c r="OSV14" s="318"/>
      <c r="OSW14" s="319"/>
      <c r="OSZ14" s="164"/>
      <c r="OTC14" s="318"/>
      <c r="OTD14" s="319"/>
      <c r="OTG14" s="164"/>
      <c r="OTJ14" s="318"/>
      <c r="OTK14" s="319"/>
      <c r="OTN14" s="164"/>
      <c r="OTQ14" s="318"/>
      <c r="OTR14" s="319"/>
      <c r="OTU14" s="164"/>
      <c r="OTX14" s="318"/>
      <c r="OTY14" s="319"/>
      <c r="OUB14" s="164"/>
      <c r="OUE14" s="318"/>
      <c r="OUF14" s="319"/>
      <c r="OUI14" s="164"/>
      <c r="OUL14" s="318"/>
      <c r="OUM14" s="319"/>
      <c r="OUP14" s="164"/>
      <c r="OUS14" s="318"/>
      <c r="OUT14" s="319"/>
      <c r="OUW14" s="164"/>
      <c r="OUZ14" s="318"/>
      <c r="OVA14" s="319"/>
      <c r="OVD14" s="164"/>
      <c r="OVG14" s="318"/>
      <c r="OVH14" s="319"/>
      <c r="OVK14" s="164"/>
      <c r="OVN14" s="318"/>
      <c r="OVO14" s="319"/>
      <c r="OVR14" s="164"/>
      <c r="OVU14" s="318"/>
      <c r="OVV14" s="319"/>
      <c r="OVY14" s="164"/>
      <c r="OWB14" s="318"/>
      <c r="OWC14" s="319"/>
      <c r="OWF14" s="164"/>
      <c r="OWI14" s="318"/>
      <c r="OWJ14" s="319"/>
      <c r="OWM14" s="164"/>
      <c r="OWP14" s="318"/>
      <c r="OWQ14" s="319"/>
      <c r="OWT14" s="164"/>
      <c r="OWW14" s="318"/>
      <c r="OWX14" s="319"/>
      <c r="OXA14" s="164"/>
      <c r="OXD14" s="318"/>
      <c r="OXE14" s="319"/>
      <c r="OXH14" s="164"/>
      <c r="OXK14" s="318"/>
      <c r="OXL14" s="319"/>
      <c r="OXO14" s="164"/>
      <c r="OXR14" s="318"/>
      <c r="OXS14" s="319"/>
      <c r="OXV14" s="164"/>
      <c r="OXY14" s="318"/>
      <c r="OXZ14" s="319"/>
      <c r="OYC14" s="164"/>
      <c r="OYF14" s="318"/>
      <c r="OYG14" s="319"/>
      <c r="OYJ14" s="164"/>
      <c r="OYM14" s="318"/>
      <c r="OYN14" s="319"/>
      <c r="OYQ14" s="164"/>
      <c r="OYT14" s="318"/>
      <c r="OYU14" s="319"/>
      <c r="OYX14" s="164"/>
      <c r="OZA14" s="318"/>
      <c r="OZB14" s="319"/>
      <c r="OZE14" s="164"/>
      <c r="OZH14" s="318"/>
      <c r="OZI14" s="319"/>
      <c r="OZL14" s="164"/>
      <c r="OZO14" s="318"/>
      <c r="OZP14" s="319"/>
      <c r="OZS14" s="164"/>
      <c r="OZV14" s="318"/>
      <c r="OZW14" s="319"/>
      <c r="OZZ14" s="164"/>
      <c r="PAC14" s="318"/>
      <c r="PAD14" s="319"/>
      <c r="PAG14" s="164"/>
      <c r="PAJ14" s="318"/>
      <c r="PAK14" s="319"/>
      <c r="PAN14" s="164"/>
      <c r="PAQ14" s="318"/>
      <c r="PAR14" s="319"/>
      <c r="PAU14" s="164"/>
      <c r="PAX14" s="318"/>
      <c r="PAY14" s="319"/>
      <c r="PBB14" s="164"/>
      <c r="PBE14" s="318"/>
      <c r="PBF14" s="319"/>
      <c r="PBI14" s="164"/>
      <c r="PBL14" s="318"/>
      <c r="PBM14" s="319"/>
      <c r="PBP14" s="164"/>
      <c r="PBS14" s="318"/>
      <c r="PBT14" s="319"/>
      <c r="PBW14" s="164"/>
      <c r="PBZ14" s="318"/>
      <c r="PCA14" s="319"/>
      <c r="PCD14" s="164"/>
      <c r="PCG14" s="318"/>
      <c r="PCH14" s="319"/>
      <c r="PCK14" s="164"/>
      <c r="PCN14" s="318"/>
      <c r="PCO14" s="319"/>
      <c r="PCR14" s="164"/>
      <c r="PCU14" s="318"/>
      <c r="PCV14" s="319"/>
      <c r="PCY14" s="164"/>
      <c r="PDB14" s="318"/>
      <c r="PDC14" s="319"/>
      <c r="PDF14" s="164"/>
      <c r="PDI14" s="318"/>
      <c r="PDJ14" s="319"/>
      <c r="PDM14" s="164"/>
      <c r="PDP14" s="318"/>
      <c r="PDQ14" s="319"/>
      <c r="PDT14" s="164"/>
      <c r="PDW14" s="318"/>
      <c r="PDX14" s="319"/>
      <c r="PEA14" s="164"/>
      <c r="PED14" s="318"/>
      <c r="PEE14" s="319"/>
      <c r="PEH14" s="164"/>
      <c r="PEK14" s="318"/>
      <c r="PEL14" s="319"/>
      <c r="PEO14" s="164"/>
      <c r="PER14" s="318"/>
      <c r="PES14" s="319"/>
      <c r="PEV14" s="164"/>
      <c r="PEY14" s="318"/>
      <c r="PEZ14" s="319"/>
      <c r="PFC14" s="164"/>
      <c r="PFF14" s="318"/>
      <c r="PFG14" s="319"/>
      <c r="PFJ14" s="164"/>
      <c r="PFM14" s="318"/>
      <c r="PFN14" s="319"/>
      <c r="PFQ14" s="164"/>
      <c r="PFT14" s="318"/>
      <c r="PFU14" s="319"/>
      <c r="PFX14" s="164"/>
      <c r="PGA14" s="318"/>
      <c r="PGB14" s="319"/>
      <c r="PGE14" s="164"/>
      <c r="PGH14" s="318"/>
      <c r="PGI14" s="319"/>
      <c r="PGL14" s="164"/>
      <c r="PGO14" s="318"/>
      <c r="PGP14" s="319"/>
      <c r="PGS14" s="164"/>
      <c r="PGV14" s="318"/>
      <c r="PGW14" s="319"/>
      <c r="PGZ14" s="164"/>
      <c r="PHC14" s="318"/>
      <c r="PHD14" s="319"/>
      <c r="PHG14" s="164"/>
      <c r="PHJ14" s="318"/>
      <c r="PHK14" s="319"/>
      <c r="PHN14" s="164"/>
      <c r="PHQ14" s="318"/>
      <c r="PHR14" s="319"/>
      <c r="PHU14" s="164"/>
      <c r="PHX14" s="318"/>
      <c r="PHY14" s="319"/>
      <c r="PIB14" s="164"/>
      <c r="PIE14" s="318"/>
      <c r="PIF14" s="319"/>
      <c r="PII14" s="164"/>
      <c r="PIL14" s="318"/>
      <c r="PIM14" s="319"/>
      <c r="PIP14" s="164"/>
      <c r="PIS14" s="318"/>
      <c r="PIT14" s="319"/>
      <c r="PIW14" s="164"/>
      <c r="PIZ14" s="318"/>
      <c r="PJA14" s="319"/>
      <c r="PJD14" s="164"/>
      <c r="PJG14" s="318"/>
      <c r="PJH14" s="319"/>
      <c r="PJK14" s="164"/>
      <c r="PJN14" s="318"/>
      <c r="PJO14" s="319"/>
      <c r="PJR14" s="164"/>
      <c r="PJU14" s="318"/>
      <c r="PJV14" s="319"/>
      <c r="PJY14" s="164"/>
      <c r="PKB14" s="318"/>
      <c r="PKC14" s="319"/>
      <c r="PKF14" s="164"/>
      <c r="PKI14" s="318"/>
      <c r="PKJ14" s="319"/>
      <c r="PKM14" s="164"/>
      <c r="PKP14" s="318"/>
      <c r="PKQ14" s="319"/>
      <c r="PKT14" s="164"/>
      <c r="PKW14" s="318"/>
      <c r="PKX14" s="319"/>
      <c r="PLA14" s="164"/>
      <c r="PLD14" s="318"/>
      <c r="PLE14" s="319"/>
      <c r="PLH14" s="164"/>
      <c r="PLK14" s="318"/>
      <c r="PLL14" s="319"/>
      <c r="PLO14" s="164"/>
      <c r="PLR14" s="318"/>
      <c r="PLS14" s="319"/>
      <c r="PLV14" s="164"/>
      <c r="PLY14" s="318"/>
      <c r="PLZ14" s="319"/>
      <c r="PMC14" s="164"/>
      <c r="PMF14" s="318"/>
      <c r="PMG14" s="319"/>
      <c r="PMJ14" s="164"/>
      <c r="PMM14" s="318"/>
      <c r="PMN14" s="319"/>
      <c r="PMQ14" s="164"/>
      <c r="PMT14" s="318"/>
      <c r="PMU14" s="319"/>
      <c r="PMX14" s="164"/>
      <c r="PNA14" s="318"/>
      <c r="PNB14" s="319"/>
      <c r="PNE14" s="164"/>
      <c r="PNH14" s="318"/>
      <c r="PNI14" s="319"/>
      <c r="PNL14" s="164"/>
      <c r="PNO14" s="318"/>
      <c r="PNP14" s="319"/>
      <c r="PNS14" s="164"/>
      <c r="PNV14" s="318"/>
      <c r="PNW14" s="319"/>
      <c r="PNZ14" s="164"/>
      <c r="POC14" s="318"/>
      <c r="POD14" s="319"/>
      <c r="POG14" s="164"/>
      <c r="POJ14" s="318"/>
      <c r="POK14" s="319"/>
      <c r="PON14" s="164"/>
      <c r="POQ14" s="318"/>
      <c r="POR14" s="319"/>
      <c r="POU14" s="164"/>
      <c r="POX14" s="318"/>
      <c r="POY14" s="319"/>
      <c r="PPB14" s="164"/>
      <c r="PPE14" s="318"/>
      <c r="PPF14" s="319"/>
      <c r="PPI14" s="164"/>
      <c r="PPL14" s="318"/>
      <c r="PPM14" s="319"/>
      <c r="PPP14" s="164"/>
      <c r="PPS14" s="318"/>
      <c r="PPT14" s="319"/>
      <c r="PPW14" s="164"/>
      <c r="PPZ14" s="318"/>
      <c r="PQA14" s="319"/>
      <c r="PQD14" s="164"/>
      <c r="PQG14" s="318"/>
      <c r="PQH14" s="319"/>
      <c r="PQK14" s="164"/>
      <c r="PQN14" s="318"/>
      <c r="PQO14" s="319"/>
      <c r="PQR14" s="164"/>
      <c r="PQU14" s="318"/>
      <c r="PQV14" s="319"/>
      <c r="PQY14" s="164"/>
      <c r="PRB14" s="318"/>
      <c r="PRC14" s="319"/>
      <c r="PRF14" s="164"/>
      <c r="PRI14" s="318"/>
      <c r="PRJ14" s="319"/>
      <c r="PRM14" s="164"/>
      <c r="PRP14" s="318"/>
      <c r="PRQ14" s="319"/>
      <c r="PRT14" s="164"/>
      <c r="PRW14" s="318"/>
      <c r="PRX14" s="319"/>
      <c r="PSA14" s="164"/>
      <c r="PSD14" s="318"/>
      <c r="PSE14" s="319"/>
      <c r="PSH14" s="164"/>
      <c r="PSK14" s="318"/>
      <c r="PSL14" s="319"/>
      <c r="PSO14" s="164"/>
      <c r="PSR14" s="318"/>
      <c r="PSS14" s="319"/>
      <c r="PSV14" s="164"/>
      <c r="PSY14" s="318"/>
      <c r="PSZ14" s="319"/>
      <c r="PTC14" s="164"/>
      <c r="PTF14" s="318"/>
      <c r="PTG14" s="319"/>
      <c r="PTJ14" s="164"/>
      <c r="PTM14" s="318"/>
      <c r="PTN14" s="319"/>
      <c r="PTQ14" s="164"/>
      <c r="PTT14" s="318"/>
      <c r="PTU14" s="319"/>
      <c r="PTX14" s="164"/>
      <c r="PUA14" s="318"/>
      <c r="PUB14" s="319"/>
      <c r="PUE14" s="164"/>
      <c r="PUH14" s="318"/>
      <c r="PUI14" s="319"/>
      <c r="PUL14" s="164"/>
      <c r="PUO14" s="318"/>
      <c r="PUP14" s="319"/>
      <c r="PUS14" s="164"/>
      <c r="PUV14" s="318"/>
      <c r="PUW14" s="319"/>
      <c r="PUZ14" s="164"/>
      <c r="PVC14" s="318"/>
      <c r="PVD14" s="319"/>
      <c r="PVG14" s="164"/>
      <c r="PVJ14" s="318"/>
      <c r="PVK14" s="319"/>
      <c r="PVN14" s="164"/>
      <c r="PVQ14" s="318"/>
      <c r="PVR14" s="319"/>
      <c r="PVU14" s="164"/>
      <c r="PVX14" s="318"/>
      <c r="PVY14" s="319"/>
      <c r="PWB14" s="164"/>
      <c r="PWE14" s="318"/>
      <c r="PWF14" s="319"/>
      <c r="PWI14" s="164"/>
      <c r="PWL14" s="318"/>
      <c r="PWM14" s="319"/>
      <c r="PWP14" s="164"/>
      <c r="PWS14" s="318"/>
      <c r="PWT14" s="319"/>
      <c r="PWW14" s="164"/>
      <c r="PWZ14" s="318"/>
      <c r="PXA14" s="319"/>
      <c r="PXD14" s="164"/>
      <c r="PXG14" s="318"/>
      <c r="PXH14" s="319"/>
      <c r="PXK14" s="164"/>
      <c r="PXN14" s="318"/>
      <c r="PXO14" s="319"/>
      <c r="PXR14" s="164"/>
      <c r="PXU14" s="318"/>
      <c r="PXV14" s="319"/>
      <c r="PXY14" s="164"/>
      <c r="PYB14" s="318"/>
      <c r="PYC14" s="319"/>
      <c r="PYF14" s="164"/>
      <c r="PYI14" s="318"/>
      <c r="PYJ14" s="319"/>
      <c r="PYM14" s="164"/>
      <c r="PYP14" s="318"/>
      <c r="PYQ14" s="319"/>
      <c r="PYT14" s="164"/>
      <c r="PYW14" s="318"/>
      <c r="PYX14" s="319"/>
      <c r="PZA14" s="164"/>
      <c r="PZD14" s="318"/>
      <c r="PZE14" s="319"/>
      <c r="PZH14" s="164"/>
      <c r="PZK14" s="318"/>
      <c r="PZL14" s="319"/>
      <c r="PZO14" s="164"/>
      <c r="PZR14" s="318"/>
      <c r="PZS14" s="319"/>
      <c r="PZV14" s="164"/>
      <c r="PZY14" s="318"/>
      <c r="PZZ14" s="319"/>
      <c r="QAC14" s="164"/>
      <c r="QAF14" s="318"/>
      <c r="QAG14" s="319"/>
      <c r="QAJ14" s="164"/>
      <c r="QAM14" s="318"/>
      <c r="QAN14" s="319"/>
      <c r="QAQ14" s="164"/>
      <c r="QAT14" s="318"/>
      <c r="QAU14" s="319"/>
      <c r="QAX14" s="164"/>
      <c r="QBA14" s="318"/>
      <c r="QBB14" s="319"/>
      <c r="QBE14" s="164"/>
      <c r="QBH14" s="318"/>
      <c r="QBI14" s="319"/>
      <c r="QBL14" s="164"/>
      <c r="QBO14" s="318"/>
      <c r="QBP14" s="319"/>
      <c r="QBS14" s="164"/>
      <c r="QBV14" s="318"/>
      <c r="QBW14" s="319"/>
      <c r="QBZ14" s="164"/>
      <c r="QCC14" s="318"/>
      <c r="QCD14" s="319"/>
      <c r="QCG14" s="164"/>
      <c r="QCJ14" s="318"/>
      <c r="QCK14" s="319"/>
      <c r="QCN14" s="164"/>
      <c r="QCQ14" s="318"/>
      <c r="QCR14" s="319"/>
      <c r="QCU14" s="164"/>
      <c r="QCX14" s="318"/>
      <c r="QCY14" s="319"/>
      <c r="QDB14" s="164"/>
      <c r="QDE14" s="318"/>
      <c r="QDF14" s="319"/>
      <c r="QDI14" s="164"/>
      <c r="QDL14" s="318"/>
      <c r="QDM14" s="319"/>
      <c r="QDP14" s="164"/>
      <c r="QDS14" s="318"/>
      <c r="QDT14" s="319"/>
      <c r="QDW14" s="164"/>
      <c r="QDZ14" s="318"/>
      <c r="QEA14" s="319"/>
      <c r="QED14" s="164"/>
      <c r="QEG14" s="318"/>
      <c r="QEH14" s="319"/>
      <c r="QEK14" s="164"/>
      <c r="QEN14" s="318"/>
      <c r="QEO14" s="319"/>
      <c r="QER14" s="164"/>
      <c r="QEU14" s="318"/>
      <c r="QEV14" s="319"/>
      <c r="QEY14" s="164"/>
      <c r="QFB14" s="318"/>
      <c r="QFC14" s="319"/>
      <c r="QFF14" s="164"/>
      <c r="QFI14" s="318"/>
      <c r="QFJ14" s="319"/>
      <c r="QFM14" s="164"/>
      <c r="QFP14" s="318"/>
      <c r="QFQ14" s="319"/>
      <c r="QFT14" s="164"/>
      <c r="QFW14" s="318"/>
      <c r="QFX14" s="319"/>
      <c r="QGA14" s="164"/>
      <c r="QGD14" s="318"/>
      <c r="QGE14" s="319"/>
      <c r="QGH14" s="164"/>
      <c r="QGK14" s="318"/>
      <c r="QGL14" s="319"/>
      <c r="QGO14" s="164"/>
      <c r="QGR14" s="318"/>
      <c r="QGS14" s="319"/>
      <c r="QGV14" s="164"/>
      <c r="QGY14" s="318"/>
      <c r="QGZ14" s="319"/>
      <c r="QHC14" s="164"/>
      <c r="QHF14" s="318"/>
      <c r="QHG14" s="319"/>
      <c r="QHJ14" s="164"/>
      <c r="QHM14" s="318"/>
      <c r="QHN14" s="319"/>
      <c r="QHQ14" s="164"/>
      <c r="QHT14" s="318"/>
      <c r="QHU14" s="319"/>
      <c r="QHX14" s="164"/>
      <c r="QIA14" s="318"/>
      <c r="QIB14" s="319"/>
      <c r="QIE14" s="164"/>
      <c r="QIH14" s="318"/>
      <c r="QII14" s="319"/>
      <c r="QIL14" s="164"/>
      <c r="QIO14" s="318"/>
      <c r="QIP14" s="319"/>
      <c r="QIS14" s="164"/>
      <c r="QIV14" s="318"/>
      <c r="QIW14" s="319"/>
      <c r="QIZ14" s="164"/>
      <c r="QJC14" s="318"/>
      <c r="QJD14" s="319"/>
      <c r="QJG14" s="164"/>
      <c r="QJJ14" s="318"/>
      <c r="QJK14" s="319"/>
      <c r="QJN14" s="164"/>
      <c r="QJQ14" s="318"/>
      <c r="QJR14" s="319"/>
      <c r="QJU14" s="164"/>
      <c r="QJX14" s="318"/>
      <c r="QJY14" s="319"/>
      <c r="QKB14" s="164"/>
      <c r="QKE14" s="318"/>
      <c r="QKF14" s="319"/>
      <c r="QKI14" s="164"/>
      <c r="QKL14" s="318"/>
      <c r="QKM14" s="319"/>
      <c r="QKP14" s="164"/>
      <c r="QKS14" s="318"/>
      <c r="QKT14" s="319"/>
      <c r="QKW14" s="164"/>
      <c r="QKZ14" s="318"/>
      <c r="QLA14" s="319"/>
      <c r="QLD14" s="164"/>
      <c r="QLG14" s="318"/>
      <c r="QLH14" s="319"/>
      <c r="QLK14" s="164"/>
      <c r="QLN14" s="318"/>
      <c r="QLO14" s="319"/>
      <c r="QLR14" s="164"/>
      <c r="QLU14" s="318"/>
      <c r="QLV14" s="319"/>
      <c r="QLY14" s="164"/>
      <c r="QMB14" s="318"/>
      <c r="QMC14" s="319"/>
      <c r="QMF14" s="164"/>
      <c r="QMI14" s="318"/>
      <c r="QMJ14" s="319"/>
      <c r="QMM14" s="164"/>
      <c r="QMP14" s="318"/>
      <c r="QMQ14" s="319"/>
      <c r="QMT14" s="164"/>
      <c r="QMW14" s="318"/>
      <c r="QMX14" s="319"/>
      <c r="QNA14" s="164"/>
      <c r="QND14" s="318"/>
      <c r="QNE14" s="319"/>
      <c r="QNH14" s="164"/>
      <c r="QNK14" s="318"/>
      <c r="QNL14" s="319"/>
      <c r="QNO14" s="164"/>
      <c r="QNR14" s="318"/>
      <c r="QNS14" s="319"/>
      <c r="QNV14" s="164"/>
      <c r="QNY14" s="318"/>
      <c r="QNZ14" s="319"/>
      <c r="QOC14" s="164"/>
      <c r="QOF14" s="318"/>
      <c r="QOG14" s="319"/>
      <c r="QOJ14" s="164"/>
      <c r="QOM14" s="318"/>
      <c r="QON14" s="319"/>
      <c r="QOQ14" s="164"/>
      <c r="QOT14" s="318"/>
      <c r="QOU14" s="319"/>
      <c r="QOX14" s="164"/>
      <c r="QPA14" s="318"/>
      <c r="QPB14" s="319"/>
      <c r="QPE14" s="164"/>
      <c r="QPH14" s="318"/>
      <c r="QPI14" s="319"/>
      <c r="QPL14" s="164"/>
      <c r="QPO14" s="318"/>
      <c r="QPP14" s="319"/>
      <c r="QPS14" s="164"/>
      <c r="QPV14" s="318"/>
      <c r="QPW14" s="319"/>
      <c r="QPZ14" s="164"/>
      <c r="QQC14" s="318"/>
      <c r="QQD14" s="319"/>
      <c r="QQG14" s="164"/>
      <c r="QQJ14" s="318"/>
      <c r="QQK14" s="319"/>
      <c r="QQN14" s="164"/>
      <c r="QQQ14" s="318"/>
      <c r="QQR14" s="319"/>
      <c r="QQU14" s="164"/>
      <c r="QQX14" s="318"/>
      <c r="QQY14" s="319"/>
      <c r="QRB14" s="164"/>
      <c r="QRE14" s="318"/>
      <c r="QRF14" s="319"/>
      <c r="QRI14" s="164"/>
      <c r="QRL14" s="318"/>
      <c r="QRM14" s="319"/>
      <c r="QRP14" s="164"/>
      <c r="QRS14" s="318"/>
      <c r="QRT14" s="319"/>
      <c r="QRW14" s="164"/>
      <c r="QRZ14" s="318"/>
      <c r="QSA14" s="319"/>
      <c r="QSD14" s="164"/>
      <c r="QSG14" s="318"/>
      <c r="QSH14" s="319"/>
      <c r="QSK14" s="164"/>
      <c r="QSN14" s="318"/>
      <c r="QSO14" s="319"/>
      <c r="QSR14" s="164"/>
      <c r="QSU14" s="318"/>
      <c r="QSV14" s="319"/>
      <c r="QSY14" s="164"/>
      <c r="QTB14" s="318"/>
      <c r="QTC14" s="319"/>
      <c r="QTF14" s="164"/>
      <c r="QTI14" s="318"/>
      <c r="QTJ14" s="319"/>
      <c r="QTM14" s="164"/>
      <c r="QTP14" s="318"/>
      <c r="QTQ14" s="319"/>
      <c r="QTT14" s="164"/>
      <c r="QTW14" s="318"/>
      <c r="QTX14" s="319"/>
      <c r="QUA14" s="164"/>
      <c r="QUD14" s="318"/>
      <c r="QUE14" s="319"/>
      <c r="QUH14" s="164"/>
      <c r="QUK14" s="318"/>
      <c r="QUL14" s="319"/>
      <c r="QUO14" s="164"/>
      <c r="QUR14" s="318"/>
      <c r="QUS14" s="319"/>
      <c r="QUV14" s="164"/>
      <c r="QUY14" s="318"/>
      <c r="QUZ14" s="319"/>
      <c r="QVC14" s="164"/>
      <c r="QVF14" s="318"/>
      <c r="QVG14" s="319"/>
      <c r="QVJ14" s="164"/>
      <c r="QVM14" s="318"/>
      <c r="QVN14" s="319"/>
      <c r="QVQ14" s="164"/>
      <c r="QVT14" s="318"/>
      <c r="QVU14" s="319"/>
      <c r="QVX14" s="164"/>
      <c r="QWA14" s="318"/>
      <c r="QWB14" s="319"/>
      <c r="QWE14" s="164"/>
      <c r="QWH14" s="318"/>
      <c r="QWI14" s="319"/>
      <c r="QWL14" s="164"/>
      <c r="QWO14" s="318"/>
      <c r="QWP14" s="319"/>
      <c r="QWS14" s="164"/>
      <c r="QWV14" s="318"/>
      <c r="QWW14" s="319"/>
      <c r="QWZ14" s="164"/>
      <c r="QXC14" s="318"/>
      <c r="QXD14" s="319"/>
      <c r="QXG14" s="164"/>
      <c r="QXJ14" s="318"/>
      <c r="QXK14" s="319"/>
      <c r="QXN14" s="164"/>
      <c r="QXQ14" s="318"/>
      <c r="QXR14" s="319"/>
      <c r="QXU14" s="164"/>
      <c r="QXX14" s="318"/>
      <c r="QXY14" s="319"/>
      <c r="QYB14" s="164"/>
      <c r="QYE14" s="318"/>
      <c r="QYF14" s="319"/>
      <c r="QYI14" s="164"/>
      <c r="QYL14" s="318"/>
      <c r="QYM14" s="319"/>
      <c r="QYP14" s="164"/>
      <c r="QYS14" s="318"/>
      <c r="QYT14" s="319"/>
      <c r="QYW14" s="164"/>
      <c r="QYZ14" s="318"/>
      <c r="QZA14" s="319"/>
      <c r="QZD14" s="164"/>
      <c r="QZG14" s="318"/>
      <c r="QZH14" s="319"/>
      <c r="QZK14" s="164"/>
      <c r="QZN14" s="318"/>
      <c r="QZO14" s="319"/>
      <c r="QZR14" s="164"/>
      <c r="QZU14" s="318"/>
      <c r="QZV14" s="319"/>
      <c r="QZY14" s="164"/>
      <c r="RAB14" s="318"/>
      <c r="RAC14" s="319"/>
      <c r="RAF14" s="164"/>
      <c r="RAI14" s="318"/>
      <c r="RAJ14" s="319"/>
      <c r="RAM14" s="164"/>
      <c r="RAP14" s="318"/>
      <c r="RAQ14" s="319"/>
      <c r="RAT14" s="164"/>
      <c r="RAW14" s="318"/>
      <c r="RAX14" s="319"/>
      <c r="RBA14" s="164"/>
      <c r="RBD14" s="318"/>
      <c r="RBE14" s="319"/>
      <c r="RBH14" s="164"/>
      <c r="RBK14" s="318"/>
      <c r="RBL14" s="319"/>
      <c r="RBO14" s="164"/>
      <c r="RBR14" s="318"/>
      <c r="RBS14" s="319"/>
      <c r="RBV14" s="164"/>
      <c r="RBY14" s="318"/>
      <c r="RBZ14" s="319"/>
      <c r="RCC14" s="164"/>
      <c r="RCF14" s="318"/>
      <c r="RCG14" s="319"/>
      <c r="RCJ14" s="164"/>
      <c r="RCM14" s="318"/>
      <c r="RCN14" s="319"/>
      <c r="RCQ14" s="164"/>
      <c r="RCT14" s="318"/>
      <c r="RCU14" s="319"/>
      <c r="RCX14" s="164"/>
      <c r="RDA14" s="318"/>
      <c r="RDB14" s="319"/>
      <c r="RDE14" s="164"/>
      <c r="RDH14" s="318"/>
      <c r="RDI14" s="319"/>
      <c r="RDL14" s="164"/>
      <c r="RDO14" s="318"/>
      <c r="RDP14" s="319"/>
      <c r="RDS14" s="164"/>
      <c r="RDV14" s="318"/>
      <c r="RDW14" s="319"/>
      <c r="RDZ14" s="164"/>
      <c r="REC14" s="318"/>
      <c r="RED14" s="319"/>
      <c r="REG14" s="164"/>
      <c r="REJ14" s="318"/>
      <c r="REK14" s="319"/>
      <c r="REN14" s="164"/>
      <c r="REQ14" s="318"/>
      <c r="RER14" s="319"/>
      <c r="REU14" s="164"/>
      <c r="REX14" s="318"/>
      <c r="REY14" s="319"/>
      <c r="RFB14" s="164"/>
      <c r="RFE14" s="318"/>
      <c r="RFF14" s="319"/>
      <c r="RFI14" s="164"/>
      <c r="RFL14" s="318"/>
      <c r="RFM14" s="319"/>
      <c r="RFP14" s="164"/>
      <c r="RFS14" s="318"/>
      <c r="RFT14" s="319"/>
      <c r="RFW14" s="164"/>
      <c r="RFZ14" s="318"/>
      <c r="RGA14" s="319"/>
      <c r="RGD14" s="164"/>
      <c r="RGG14" s="318"/>
      <c r="RGH14" s="319"/>
      <c r="RGK14" s="164"/>
      <c r="RGN14" s="318"/>
      <c r="RGO14" s="319"/>
      <c r="RGR14" s="164"/>
      <c r="RGU14" s="318"/>
      <c r="RGV14" s="319"/>
      <c r="RGY14" s="164"/>
      <c r="RHB14" s="318"/>
      <c r="RHC14" s="319"/>
      <c r="RHF14" s="164"/>
      <c r="RHI14" s="318"/>
      <c r="RHJ14" s="319"/>
      <c r="RHM14" s="164"/>
      <c r="RHP14" s="318"/>
      <c r="RHQ14" s="319"/>
      <c r="RHT14" s="164"/>
      <c r="RHW14" s="318"/>
      <c r="RHX14" s="319"/>
      <c r="RIA14" s="164"/>
      <c r="RID14" s="318"/>
      <c r="RIE14" s="319"/>
      <c r="RIH14" s="164"/>
      <c r="RIK14" s="318"/>
      <c r="RIL14" s="319"/>
      <c r="RIO14" s="164"/>
      <c r="RIR14" s="318"/>
      <c r="RIS14" s="319"/>
      <c r="RIV14" s="164"/>
      <c r="RIY14" s="318"/>
      <c r="RIZ14" s="319"/>
      <c r="RJC14" s="164"/>
      <c r="RJF14" s="318"/>
      <c r="RJG14" s="319"/>
      <c r="RJJ14" s="164"/>
      <c r="RJM14" s="318"/>
      <c r="RJN14" s="319"/>
      <c r="RJQ14" s="164"/>
      <c r="RJT14" s="318"/>
      <c r="RJU14" s="319"/>
      <c r="RJX14" s="164"/>
      <c r="RKA14" s="318"/>
      <c r="RKB14" s="319"/>
      <c r="RKE14" s="164"/>
      <c r="RKH14" s="318"/>
      <c r="RKI14" s="319"/>
      <c r="RKL14" s="164"/>
      <c r="RKO14" s="318"/>
      <c r="RKP14" s="319"/>
      <c r="RKS14" s="164"/>
      <c r="RKV14" s="318"/>
      <c r="RKW14" s="319"/>
      <c r="RKZ14" s="164"/>
      <c r="RLC14" s="318"/>
      <c r="RLD14" s="319"/>
      <c r="RLG14" s="164"/>
      <c r="RLJ14" s="318"/>
      <c r="RLK14" s="319"/>
      <c r="RLN14" s="164"/>
      <c r="RLQ14" s="318"/>
      <c r="RLR14" s="319"/>
      <c r="RLU14" s="164"/>
      <c r="RLX14" s="318"/>
      <c r="RLY14" s="319"/>
      <c r="RMB14" s="164"/>
      <c r="RME14" s="318"/>
      <c r="RMF14" s="319"/>
      <c r="RMI14" s="164"/>
      <c r="RML14" s="318"/>
      <c r="RMM14" s="319"/>
      <c r="RMP14" s="164"/>
      <c r="RMS14" s="318"/>
      <c r="RMT14" s="319"/>
      <c r="RMW14" s="164"/>
      <c r="RMZ14" s="318"/>
      <c r="RNA14" s="319"/>
      <c r="RND14" s="164"/>
      <c r="RNG14" s="318"/>
      <c r="RNH14" s="319"/>
      <c r="RNK14" s="164"/>
      <c r="RNN14" s="318"/>
      <c r="RNO14" s="319"/>
      <c r="RNR14" s="164"/>
      <c r="RNU14" s="318"/>
      <c r="RNV14" s="319"/>
      <c r="RNY14" s="164"/>
      <c r="ROB14" s="318"/>
      <c r="ROC14" s="319"/>
      <c r="ROF14" s="164"/>
      <c r="ROI14" s="318"/>
      <c r="ROJ14" s="319"/>
      <c r="ROM14" s="164"/>
      <c r="ROP14" s="318"/>
      <c r="ROQ14" s="319"/>
      <c r="ROT14" s="164"/>
      <c r="ROW14" s="318"/>
      <c r="ROX14" s="319"/>
      <c r="RPA14" s="164"/>
      <c r="RPD14" s="318"/>
      <c r="RPE14" s="319"/>
      <c r="RPH14" s="164"/>
      <c r="RPK14" s="318"/>
      <c r="RPL14" s="319"/>
      <c r="RPO14" s="164"/>
      <c r="RPR14" s="318"/>
      <c r="RPS14" s="319"/>
      <c r="RPV14" s="164"/>
      <c r="RPY14" s="318"/>
      <c r="RPZ14" s="319"/>
      <c r="RQC14" s="164"/>
      <c r="RQF14" s="318"/>
      <c r="RQG14" s="319"/>
      <c r="RQJ14" s="164"/>
      <c r="RQM14" s="318"/>
      <c r="RQN14" s="319"/>
      <c r="RQQ14" s="164"/>
      <c r="RQT14" s="318"/>
      <c r="RQU14" s="319"/>
      <c r="RQX14" s="164"/>
      <c r="RRA14" s="318"/>
      <c r="RRB14" s="319"/>
      <c r="RRE14" s="164"/>
      <c r="RRH14" s="318"/>
      <c r="RRI14" s="319"/>
      <c r="RRL14" s="164"/>
      <c r="RRO14" s="318"/>
      <c r="RRP14" s="319"/>
      <c r="RRS14" s="164"/>
      <c r="RRV14" s="318"/>
      <c r="RRW14" s="319"/>
      <c r="RRZ14" s="164"/>
      <c r="RSC14" s="318"/>
      <c r="RSD14" s="319"/>
      <c r="RSG14" s="164"/>
      <c r="RSJ14" s="318"/>
      <c r="RSK14" s="319"/>
      <c r="RSN14" s="164"/>
      <c r="RSQ14" s="318"/>
      <c r="RSR14" s="319"/>
      <c r="RSU14" s="164"/>
      <c r="RSX14" s="318"/>
      <c r="RSY14" s="319"/>
      <c r="RTB14" s="164"/>
      <c r="RTE14" s="318"/>
      <c r="RTF14" s="319"/>
      <c r="RTI14" s="164"/>
      <c r="RTL14" s="318"/>
      <c r="RTM14" s="319"/>
      <c r="RTP14" s="164"/>
      <c r="RTS14" s="318"/>
      <c r="RTT14" s="319"/>
      <c r="RTW14" s="164"/>
      <c r="RTZ14" s="318"/>
      <c r="RUA14" s="319"/>
      <c r="RUD14" s="164"/>
      <c r="RUG14" s="318"/>
      <c r="RUH14" s="319"/>
      <c r="RUK14" s="164"/>
      <c r="RUN14" s="318"/>
      <c r="RUO14" s="319"/>
      <c r="RUR14" s="164"/>
      <c r="RUU14" s="318"/>
      <c r="RUV14" s="319"/>
      <c r="RUY14" s="164"/>
      <c r="RVB14" s="318"/>
      <c r="RVC14" s="319"/>
      <c r="RVF14" s="164"/>
      <c r="RVI14" s="318"/>
      <c r="RVJ14" s="319"/>
      <c r="RVM14" s="164"/>
      <c r="RVP14" s="318"/>
      <c r="RVQ14" s="319"/>
      <c r="RVT14" s="164"/>
      <c r="RVW14" s="318"/>
      <c r="RVX14" s="319"/>
      <c r="RWA14" s="164"/>
      <c r="RWD14" s="318"/>
      <c r="RWE14" s="319"/>
      <c r="RWH14" s="164"/>
      <c r="RWK14" s="318"/>
      <c r="RWL14" s="319"/>
      <c r="RWO14" s="164"/>
      <c r="RWR14" s="318"/>
      <c r="RWS14" s="319"/>
      <c r="RWV14" s="164"/>
      <c r="RWY14" s="318"/>
      <c r="RWZ14" s="319"/>
      <c r="RXC14" s="164"/>
      <c r="RXF14" s="318"/>
      <c r="RXG14" s="319"/>
      <c r="RXJ14" s="164"/>
      <c r="RXM14" s="318"/>
      <c r="RXN14" s="319"/>
      <c r="RXQ14" s="164"/>
      <c r="RXT14" s="318"/>
      <c r="RXU14" s="319"/>
      <c r="RXX14" s="164"/>
      <c r="RYA14" s="318"/>
      <c r="RYB14" s="319"/>
      <c r="RYE14" s="164"/>
      <c r="RYH14" s="318"/>
      <c r="RYI14" s="319"/>
      <c r="RYL14" s="164"/>
      <c r="RYO14" s="318"/>
      <c r="RYP14" s="319"/>
      <c r="RYS14" s="164"/>
      <c r="RYV14" s="318"/>
      <c r="RYW14" s="319"/>
      <c r="RYZ14" s="164"/>
      <c r="RZC14" s="318"/>
      <c r="RZD14" s="319"/>
      <c r="RZG14" s="164"/>
      <c r="RZJ14" s="318"/>
      <c r="RZK14" s="319"/>
      <c r="RZN14" s="164"/>
      <c r="RZQ14" s="318"/>
      <c r="RZR14" s="319"/>
      <c r="RZU14" s="164"/>
      <c r="RZX14" s="318"/>
      <c r="RZY14" s="319"/>
      <c r="SAB14" s="164"/>
      <c r="SAE14" s="318"/>
      <c r="SAF14" s="319"/>
      <c r="SAI14" s="164"/>
      <c r="SAL14" s="318"/>
      <c r="SAM14" s="319"/>
      <c r="SAP14" s="164"/>
      <c r="SAS14" s="318"/>
      <c r="SAT14" s="319"/>
      <c r="SAW14" s="164"/>
      <c r="SAZ14" s="318"/>
      <c r="SBA14" s="319"/>
      <c r="SBD14" s="164"/>
      <c r="SBG14" s="318"/>
      <c r="SBH14" s="319"/>
      <c r="SBK14" s="164"/>
      <c r="SBN14" s="318"/>
      <c r="SBO14" s="319"/>
      <c r="SBR14" s="164"/>
      <c r="SBU14" s="318"/>
      <c r="SBV14" s="319"/>
      <c r="SBY14" s="164"/>
      <c r="SCB14" s="318"/>
      <c r="SCC14" s="319"/>
      <c r="SCF14" s="164"/>
      <c r="SCI14" s="318"/>
      <c r="SCJ14" s="319"/>
      <c r="SCM14" s="164"/>
      <c r="SCP14" s="318"/>
      <c r="SCQ14" s="319"/>
      <c r="SCT14" s="164"/>
      <c r="SCW14" s="318"/>
      <c r="SCX14" s="319"/>
      <c r="SDA14" s="164"/>
      <c r="SDD14" s="318"/>
      <c r="SDE14" s="319"/>
      <c r="SDH14" s="164"/>
      <c r="SDK14" s="318"/>
      <c r="SDL14" s="319"/>
      <c r="SDO14" s="164"/>
      <c r="SDR14" s="318"/>
      <c r="SDS14" s="319"/>
      <c r="SDV14" s="164"/>
      <c r="SDY14" s="318"/>
      <c r="SDZ14" s="319"/>
      <c r="SEC14" s="164"/>
      <c r="SEF14" s="318"/>
      <c r="SEG14" s="319"/>
      <c r="SEJ14" s="164"/>
      <c r="SEM14" s="318"/>
      <c r="SEN14" s="319"/>
      <c r="SEQ14" s="164"/>
      <c r="SET14" s="318"/>
      <c r="SEU14" s="319"/>
      <c r="SEX14" s="164"/>
      <c r="SFA14" s="318"/>
      <c r="SFB14" s="319"/>
      <c r="SFE14" s="164"/>
      <c r="SFH14" s="318"/>
      <c r="SFI14" s="319"/>
      <c r="SFL14" s="164"/>
      <c r="SFO14" s="318"/>
      <c r="SFP14" s="319"/>
      <c r="SFS14" s="164"/>
      <c r="SFV14" s="318"/>
      <c r="SFW14" s="319"/>
      <c r="SFZ14" s="164"/>
      <c r="SGC14" s="318"/>
      <c r="SGD14" s="319"/>
      <c r="SGG14" s="164"/>
      <c r="SGJ14" s="318"/>
      <c r="SGK14" s="319"/>
      <c r="SGN14" s="164"/>
      <c r="SGQ14" s="318"/>
      <c r="SGR14" s="319"/>
      <c r="SGU14" s="164"/>
      <c r="SGX14" s="318"/>
      <c r="SGY14" s="319"/>
      <c r="SHB14" s="164"/>
      <c r="SHE14" s="318"/>
      <c r="SHF14" s="319"/>
      <c r="SHI14" s="164"/>
      <c r="SHL14" s="318"/>
      <c r="SHM14" s="319"/>
      <c r="SHP14" s="164"/>
      <c r="SHS14" s="318"/>
      <c r="SHT14" s="319"/>
      <c r="SHW14" s="164"/>
      <c r="SHZ14" s="318"/>
      <c r="SIA14" s="319"/>
      <c r="SID14" s="164"/>
      <c r="SIG14" s="318"/>
      <c r="SIH14" s="319"/>
      <c r="SIK14" s="164"/>
      <c r="SIN14" s="318"/>
      <c r="SIO14" s="319"/>
      <c r="SIR14" s="164"/>
      <c r="SIU14" s="318"/>
      <c r="SIV14" s="319"/>
      <c r="SIY14" s="164"/>
      <c r="SJB14" s="318"/>
      <c r="SJC14" s="319"/>
      <c r="SJF14" s="164"/>
      <c r="SJI14" s="318"/>
      <c r="SJJ14" s="319"/>
      <c r="SJM14" s="164"/>
      <c r="SJP14" s="318"/>
      <c r="SJQ14" s="319"/>
      <c r="SJT14" s="164"/>
      <c r="SJW14" s="318"/>
      <c r="SJX14" s="319"/>
      <c r="SKA14" s="164"/>
      <c r="SKD14" s="318"/>
      <c r="SKE14" s="319"/>
      <c r="SKH14" s="164"/>
      <c r="SKK14" s="318"/>
      <c r="SKL14" s="319"/>
      <c r="SKO14" s="164"/>
      <c r="SKR14" s="318"/>
      <c r="SKS14" s="319"/>
      <c r="SKV14" s="164"/>
      <c r="SKY14" s="318"/>
      <c r="SKZ14" s="319"/>
      <c r="SLC14" s="164"/>
      <c r="SLF14" s="318"/>
      <c r="SLG14" s="319"/>
      <c r="SLJ14" s="164"/>
      <c r="SLM14" s="318"/>
      <c r="SLN14" s="319"/>
      <c r="SLQ14" s="164"/>
      <c r="SLT14" s="318"/>
      <c r="SLU14" s="319"/>
      <c r="SLX14" s="164"/>
      <c r="SMA14" s="318"/>
      <c r="SMB14" s="319"/>
      <c r="SME14" s="164"/>
      <c r="SMH14" s="318"/>
      <c r="SMI14" s="319"/>
      <c r="SML14" s="164"/>
      <c r="SMO14" s="318"/>
      <c r="SMP14" s="319"/>
      <c r="SMS14" s="164"/>
      <c r="SMV14" s="318"/>
      <c r="SMW14" s="319"/>
      <c r="SMZ14" s="164"/>
      <c r="SNC14" s="318"/>
      <c r="SND14" s="319"/>
      <c r="SNG14" s="164"/>
      <c r="SNJ14" s="318"/>
      <c r="SNK14" s="319"/>
      <c r="SNN14" s="164"/>
      <c r="SNQ14" s="318"/>
      <c r="SNR14" s="319"/>
      <c r="SNU14" s="164"/>
      <c r="SNX14" s="318"/>
      <c r="SNY14" s="319"/>
      <c r="SOB14" s="164"/>
      <c r="SOE14" s="318"/>
      <c r="SOF14" s="319"/>
      <c r="SOI14" s="164"/>
      <c r="SOL14" s="318"/>
      <c r="SOM14" s="319"/>
      <c r="SOP14" s="164"/>
      <c r="SOS14" s="318"/>
      <c r="SOT14" s="319"/>
      <c r="SOW14" s="164"/>
      <c r="SOZ14" s="318"/>
      <c r="SPA14" s="319"/>
      <c r="SPD14" s="164"/>
      <c r="SPG14" s="318"/>
      <c r="SPH14" s="319"/>
      <c r="SPK14" s="164"/>
      <c r="SPN14" s="318"/>
      <c r="SPO14" s="319"/>
      <c r="SPR14" s="164"/>
      <c r="SPU14" s="318"/>
      <c r="SPV14" s="319"/>
      <c r="SPY14" s="164"/>
      <c r="SQB14" s="318"/>
      <c r="SQC14" s="319"/>
      <c r="SQF14" s="164"/>
      <c r="SQI14" s="318"/>
      <c r="SQJ14" s="319"/>
      <c r="SQM14" s="164"/>
      <c r="SQP14" s="318"/>
      <c r="SQQ14" s="319"/>
      <c r="SQT14" s="164"/>
      <c r="SQW14" s="318"/>
      <c r="SQX14" s="319"/>
      <c r="SRA14" s="164"/>
      <c r="SRD14" s="318"/>
      <c r="SRE14" s="319"/>
      <c r="SRH14" s="164"/>
      <c r="SRK14" s="318"/>
      <c r="SRL14" s="319"/>
      <c r="SRO14" s="164"/>
      <c r="SRR14" s="318"/>
      <c r="SRS14" s="319"/>
      <c r="SRV14" s="164"/>
      <c r="SRY14" s="318"/>
      <c r="SRZ14" s="319"/>
      <c r="SSC14" s="164"/>
      <c r="SSF14" s="318"/>
      <c r="SSG14" s="319"/>
      <c r="SSJ14" s="164"/>
      <c r="SSM14" s="318"/>
      <c r="SSN14" s="319"/>
      <c r="SSQ14" s="164"/>
      <c r="SST14" s="318"/>
      <c r="SSU14" s="319"/>
      <c r="SSX14" s="164"/>
      <c r="STA14" s="318"/>
      <c r="STB14" s="319"/>
      <c r="STE14" s="164"/>
      <c r="STH14" s="318"/>
      <c r="STI14" s="319"/>
      <c r="STL14" s="164"/>
      <c r="STO14" s="318"/>
      <c r="STP14" s="319"/>
      <c r="STS14" s="164"/>
      <c r="STV14" s="318"/>
      <c r="STW14" s="319"/>
      <c r="STZ14" s="164"/>
      <c r="SUC14" s="318"/>
      <c r="SUD14" s="319"/>
      <c r="SUG14" s="164"/>
      <c r="SUJ14" s="318"/>
      <c r="SUK14" s="319"/>
      <c r="SUN14" s="164"/>
      <c r="SUQ14" s="318"/>
      <c r="SUR14" s="319"/>
      <c r="SUU14" s="164"/>
      <c r="SUX14" s="318"/>
      <c r="SUY14" s="319"/>
      <c r="SVB14" s="164"/>
      <c r="SVE14" s="318"/>
      <c r="SVF14" s="319"/>
      <c r="SVI14" s="164"/>
      <c r="SVL14" s="318"/>
      <c r="SVM14" s="319"/>
      <c r="SVP14" s="164"/>
      <c r="SVS14" s="318"/>
      <c r="SVT14" s="319"/>
      <c r="SVW14" s="164"/>
      <c r="SVZ14" s="318"/>
      <c r="SWA14" s="319"/>
      <c r="SWD14" s="164"/>
      <c r="SWG14" s="318"/>
      <c r="SWH14" s="319"/>
      <c r="SWK14" s="164"/>
      <c r="SWN14" s="318"/>
      <c r="SWO14" s="319"/>
      <c r="SWR14" s="164"/>
      <c r="SWU14" s="318"/>
      <c r="SWV14" s="319"/>
      <c r="SWY14" s="164"/>
      <c r="SXB14" s="318"/>
      <c r="SXC14" s="319"/>
      <c r="SXF14" s="164"/>
      <c r="SXI14" s="318"/>
      <c r="SXJ14" s="319"/>
      <c r="SXM14" s="164"/>
      <c r="SXP14" s="318"/>
      <c r="SXQ14" s="319"/>
      <c r="SXT14" s="164"/>
      <c r="SXW14" s="318"/>
      <c r="SXX14" s="319"/>
      <c r="SYA14" s="164"/>
      <c r="SYD14" s="318"/>
      <c r="SYE14" s="319"/>
      <c r="SYH14" s="164"/>
      <c r="SYK14" s="318"/>
      <c r="SYL14" s="319"/>
      <c r="SYO14" s="164"/>
      <c r="SYR14" s="318"/>
      <c r="SYS14" s="319"/>
      <c r="SYV14" s="164"/>
      <c r="SYY14" s="318"/>
      <c r="SYZ14" s="319"/>
      <c r="SZC14" s="164"/>
      <c r="SZF14" s="318"/>
      <c r="SZG14" s="319"/>
      <c r="SZJ14" s="164"/>
      <c r="SZM14" s="318"/>
      <c r="SZN14" s="319"/>
      <c r="SZQ14" s="164"/>
      <c r="SZT14" s="318"/>
      <c r="SZU14" s="319"/>
      <c r="SZX14" s="164"/>
      <c r="TAA14" s="318"/>
      <c r="TAB14" s="319"/>
      <c r="TAE14" s="164"/>
      <c r="TAH14" s="318"/>
      <c r="TAI14" s="319"/>
      <c r="TAL14" s="164"/>
      <c r="TAO14" s="318"/>
      <c r="TAP14" s="319"/>
      <c r="TAS14" s="164"/>
      <c r="TAV14" s="318"/>
      <c r="TAW14" s="319"/>
      <c r="TAZ14" s="164"/>
      <c r="TBC14" s="318"/>
      <c r="TBD14" s="319"/>
      <c r="TBG14" s="164"/>
      <c r="TBJ14" s="318"/>
      <c r="TBK14" s="319"/>
      <c r="TBN14" s="164"/>
      <c r="TBQ14" s="318"/>
      <c r="TBR14" s="319"/>
      <c r="TBU14" s="164"/>
      <c r="TBX14" s="318"/>
      <c r="TBY14" s="319"/>
      <c r="TCB14" s="164"/>
      <c r="TCE14" s="318"/>
      <c r="TCF14" s="319"/>
      <c r="TCI14" s="164"/>
      <c r="TCL14" s="318"/>
      <c r="TCM14" s="319"/>
      <c r="TCP14" s="164"/>
      <c r="TCS14" s="318"/>
      <c r="TCT14" s="319"/>
      <c r="TCW14" s="164"/>
      <c r="TCZ14" s="318"/>
      <c r="TDA14" s="319"/>
      <c r="TDD14" s="164"/>
      <c r="TDG14" s="318"/>
      <c r="TDH14" s="319"/>
      <c r="TDK14" s="164"/>
      <c r="TDN14" s="318"/>
      <c r="TDO14" s="319"/>
      <c r="TDR14" s="164"/>
      <c r="TDU14" s="318"/>
      <c r="TDV14" s="319"/>
      <c r="TDY14" s="164"/>
      <c r="TEB14" s="318"/>
      <c r="TEC14" s="319"/>
      <c r="TEF14" s="164"/>
      <c r="TEI14" s="318"/>
      <c r="TEJ14" s="319"/>
      <c r="TEM14" s="164"/>
      <c r="TEP14" s="318"/>
      <c r="TEQ14" s="319"/>
      <c r="TET14" s="164"/>
      <c r="TEW14" s="318"/>
      <c r="TEX14" s="319"/>
      <c r="TFA14" s="164"/>
      <c r="TFD14" s="318"/>
      <c r="TFE14" s="319"/>
      <c r="TFH14" s="164"/>
      <c r="TFK14" s="318"/>
      <c r="TFL14" s="319"/>
      <c r="TFO14" s="164"/>
      <c r="TFR14" s="318"/>
      <c r="TFS14" s="319"/>
      <c r="TFV14" s="164"/>
      <c r="TFY14" s="318"/>
      <c r="TFZ14" s="319"/>
      <c r="TGC14" s="164"/>
      <c r="TGF14" s="318"/>
      <c r="TGG14" s="319"/>
      <c r="TGJ14" s="164"/>
      <c r="TGM14" s="318"/>
      <c r="TGN14" s="319"/>
      <c r="TGQ14" s="164"/>
      <c r="TGT14" s="318"/>
      <c r="TGU14" s="319"/>
      <c r="TGX14" s="164"/>
      <c r="THA14" s="318"/>
      <c r="THB14" s="319"/>
      <c r="THE14" s="164"/>
      <c r="THH14" s="318"/>
      <c r="THI14" s="319"/>
      <c r="THL14" s="164"/>
      <c r="THO14" s="318"/>
      <c r="THP14" s="319"/>
      <c r="THS14" s="164"/>
      <c r="THV14" s="318"/>
      <c r="THW14" s="319"/>
      <c r="THZ14" s="164"/>
      <c r="TIC14" s="318"/>
      <c r="TID14" s="319"/>
      <c r="TIG14" s="164"/>
      <c r="TIJ14" s="318"/>
      <c r="TIK14" s="319"/>
      <c r="TIN14" s="164"/>
      <c r="TIQ14" s="318"/>
      <c r="TIR14" s="319"/>
      <c r="TIU14" s="164"/>
      <c r="TIX14" s="318"/>
      <c r="TIY14" s="319"/>
      <c r="TJB14" s="164"/>
      <c r="TJE14" s="318"/>
      <c r="TJF14" s="319"/>
      <c r="TJI14" s="164"/>
      <c r="TJL14" s="318"/>
      <c r="TJM14" s="319"/>
      <c r="TJP14" s="164"/>
      <c r="TJS14" s="318"/>
      <c r="TJT14" s="319"/>
      <c r="TJW14" s="164"/>
      <c r="TJZ14" s="318"/>
      <c r="TKA14" s="319"/>
      <c r="TKD14" s="164"/>
      <c r="TKG14" s="318"/>
      <c r="TKH14" s="319"/>
      <c r="TKK14" s="164"/>
      <c r="TKN14" s="318"/>
      <c r="TKO14" s="319"/>
      <c r="TKR14" s="164"/>
      <c r="TKU14" s="318"/>
      <c r="TKV14" s="319"/>
      <c r="TKY14" s="164"/>
      <c r="TLB14" s="318"/>
      <c r="TLC14" s="319"/>
      <c r="TLF14" s="164"/>
      <c r="TLI14" s="318"/>
      <c r="TLJ14" s="319"/>
      <c r="TLM14" s="164"/>
      <c r="TLP14" s="318"/>
      <c r="TLQ14" s="319"/>
      <c r="TLT14" s="164"/>
      <c r="TLW14" s="318"/>
      <c r="TLX14" s="319"/>
      <c r="TMA14" s="164"/>
      <c r="TMD14" s="318"/>
      <c r="TME14" s="319"/>
      <c r="TMH14" s="164"/>
      <c r="TMK14" s="318"/>
      <c r="TML14" s="319"/>
      <c r="TMO14" s="164"/>
      <c r="TMR14" s="318"/>
      <c r="TMS14" s="319"/>
      <c r="TMV14" s="164"/>
      <c r="TMY14" s="318"/>
      <c r="TMZ14" s="319"/>
      <c r="TNC14" s="164"/>
      <c r="TNF14" s="318"/>
      <c r="TNG14" s="319"/>
      <c r="TNJ14" s="164"/>
      <c r="TNM14" s="318"/>
      <c r="TNN14" s="319"/>
      <c r="TNQ14" s="164"/>
      <c r="TNT14" s="318"/>
      <c r="TNU14" s="319"/>
      <c r="TNX14" s="164"/>
      <c r="TOA14" s="318"/>
      <c r="TOB14" s="319"/>
      <c r="TOE14" s="164"/>
      <c r="TOH14" s="318"/>
      <c r="TOI14" s="319"/>
      <c r="TOL14" s="164"/>
      <c r="TOO14" s="318"/>
      <c r="TOP14" s="319"/>
      <c r="TOS14" s="164"/>
      <c r="TOV14" s="318"/>
      <c r="TOW14" s="319"/>
      <c r="TOZ14" s="164"/>
      <c r="TPC14" s="318"/>
      <c r="TPD14" s="319"/>
      <c r="TPG14" s="164"/>
      <c r="TPJ14" s="318"/>
      <c r="TPK14" s="319"/>
      <c r="TPN14" s="164"/>
      <c r="TPQ14" s="318"/>
      <c r="TPR14" s="319"/>
      <c r="TPU14" s="164"/>
      <c r="TPX14" s="318"/>
      <c r="TPY14" s="319"/>
      <c r="TQB14" s="164"/>
      <c r="TQE14" s="318"/>
      <c r="TQF14" s="319"/>
      <c r="TQI14" s="164"/>
      <c r="TQL14" s="318"/>
      <c r="TQM14" s="319"/>
      <c r="TQP14" s="164"/>
      <c r="TQS14" s="318"/>
      <c r="TQT14" s="319"/>
      <c r="TQW14" s="164"/>
      <c r="TQZ14" s="318"/>
      <c r="TRA14" s="319"/>
      <c r="TRD14" s="164"/>
      <c r="TRG14" s="318"/>
      <c r="TRH14" s="319"/>
      <c r="TRK14" s="164"/>
      <c r="TRN14" s="318"/>
      <c r="TRO14" s="319"/>
      <c r="TRR14" s="164"/>
      <c r="TRU14" s="318"/>
      <c r="TRV14" s="319"/>
      <c r="TRY14" s="164"/>
      <c r="TSB14" s="318"/>
      <c r="TSC14" s="319"/>
      <c r="TSF14" s="164"/>
      <c r="TSI14" s="318"/>
      <c r="TSJ14" s="319"/>
      <c r="TSM14" s="164"/>
      <c r="TSP14" s="318"/>
      <c r="TSQ14" s="319"/>
      <c r="TST14" s="164"/>
      <c r="TSW14" s="318"/>
      <c r="TSX14" s="319"/>
      <c r="TTA14" s="164"/>
      <c r="TTD14" s="318"/>
      <c r="TTE14" s="319"/>
      <c r="TTH14" s="164"/>
      <c r="TTK14" s="318"/>
      <c r="TTL14" s="319"/>
      <c r="TTO14" s="164"/>
      <c r="TTR14" s="318"/>
      <c r="TTS14" s="319"/>
      <c r="TTV14" s="164"/>
      <c r="TTY14" s="318"/>
      <c r="TTZ14" s="319"/>
      <c r="TUC14" s="164"/>
      <c r="TUF14" s="318"/>
      <c r="TUG14" s="319"/>
      <c r="TUJ14" s="164"/>
      <c r="TUM14" s="318"/>
      <c r="TUN14" s="319"/>
      <c r="TUQ14" s="164"/>
      <c r="TUT14" s="318"/>
      <c r="TUU14" s="319"/>
      <c r="TUX14" s="164"/>
      <c r="TVA14" s="318"/>
      <c r="TVB14" s="319"/>
      <c r="TVE14" s="164"/>
      <c r="TVH14" s="318"/>
      <c r="TVI14" s="319"/>
      <c r="TVL14" s="164"/>
      <c r="TVO14" s="318"/>
      <c r="TVP14" s="319"/>
      <c r="TVS14" s="164"/>
      <c r="TVV14" s="318"/>
      <c r="TVW14" s="319"/>
      <c r="TVZ14" s="164"/>
      <c r="TWC14" s="318"/>
      <c r="TWD14" s="319"/>
      <c r="TWG14" s="164"/>
      <c r="TWJ14" s="318"/>
      <c r="TWK14" s="319"/>
      <c r="TWN14" s="164"/>
      <c r="TWQ14" s="318"/>
      <c r="TWR14" s="319"/>
      <c r="TWU14" s="164"/>
      <c r="TWX14" s="318"/>
      <c r="TWY14" s="319"/>
      <c r="TXB14" s="164"/>
      <c r="TXE14" s="318"/>
      <c r="TXF14" s="319"/>
      <c r="TXI14" s="164"/>
      <c r="TXL14" s="318"/>
      <c r="TXM14" s="319"/>
      <c r="TXP14" s="164"/>
      <c r="TXS14" s="318"/>
      <c r="TXT14" s="319"/>
      <c r="TXW14" s="164"/>
      <c r="TXZ14" s="318"/>
      <c r="TYA14" s="319"/>
      <c r="TYD14" s="164"/>
      <c r="TYG14" s="318"/>
      <c r="TYH14" s="319"/>
      <c r="TYK14" s="164"/>
      <c r="TYN14" s="318"/>
      <c r="TYO14" s="319"/>
      <c r="TYR14" s="164"/>
      <c r="TYU14" s="318"/>
      <c r="TYV14" s="319"/>
      <c r="TYY14" s="164"/>
      <c r="TZB14" s="318"/>
      <c r="TZC14" s="319"/>
      <c r="TZF14" s="164"/>
      <c r="TZI14" s="318"/>
      <c r="TZJ14" s="319"/>
      <c r="TZM14" s="164"/>
      <c r="TZP14" s="318"/>
      <c r="TZQ14" s="319"/>
      <c r="TZT14" s="164"/>
      <c r="TZW14" s="318"/>
      <c r="TZX14" s="319"/>
      <c r="UAA14" s="164"/>
      <c r="UAD14" s="318"/>
      <c r="UAE14" s="319"/>
      <c r="UAH14" s="164"/>
      <c r="UAK14" s="318"/>
      <c r="UAL14" s="319"/>
      <c r="UAO14" s="164"/>
      <c r="UAR14" s="318"/>
      <c r="UAS14" s="319"/>
      <c r="UAV14" s="164"/>
      <c r="UAY14" s="318"/>
      <c r="UAZ14" s="319"/>
      <c r="UBC14" s="164"/>
      <c r="UBF14" s="318"/>
      <c r="UBG14" s="319"/>
      <c r="UBJ14" s="164"/>
      <c r="UBM14" s="318"/>
      <c r="UBN14" s="319"/>
      <c r="UBQ14" s="164"/>
      <c r="UBT14" s="318"/>
      <c r="UBU14" s="319"/>
      <c r="UBX14" s="164"/>
      <c r="UCA14" s="318"/>
      <c r="UCB14" s="319"/>
      <c r="UCE14" s="164"/>
      <c r="UCH14" s="318"/>
      <c r="UCI14" s="319"/>
      <c r="UCL14" s="164"/>
      <c r="UCO14" s="318"/>
      <c r="UCP14" s="319"/>
      <c r="UCS14" s="164"/>
      <c r="UCV14" s="318"/>
      <c r="UCW14" s="319"/>
      <c r="UCZ14" s="164"/>
      <c r="UDC14" s="318"/>
      <c r="UDD14" s="319"/>
      <c r="UDG14" s="164"/>
      <c r="UDJ14" s="318"/>
      <c r="UDK14" s="319"/>
      <c r="UDN14" s="164"/>
      <c r="UDQ14" s="318"/>
      <c r="UDR14" s="319"/>
      <c r="UDU14" s="164"/>
      <c r="UDX14" s="318"/>
      <c r="UDY14" s="319"/>
      <c r="UEB14" s="164"/>
      <c r="UEE14" s="318"/>
      <c r="UEF14" s="319"/>
      <c r="UEI14" s="164"/>
      <c r="UEL14" s="318"/>
      <c r="UEM14" s="319"/>
      <c r="UEP14" s="164"/>
      <c r="UES14" s="318"/>
      <c r="UET14" s="319"/>
      <c r="UEW14" s="164"/>
      <c r="UEZ14" s="318"/>
      <c r="UFA14" s="319"/>
      <c r="UFD14" s="164"/>
      <c r="UFG14" s="318"/>
      <c r="UFH14" s="319"/>
      <c r="UFK14" s="164"/>
      <c r="UFN14" s="318"/>
      <c r="UFO14" s="319"/>
      <c r="UFR14" s="164"/>
      <c r="UFU14" s="318"/>
      <c r="UFV14" s="319"/>
      <c r="UFY14" s="164"/>
      <c r="UGB14" s="318"/>
      <c r="UGC14" s="319"/>
      <c r="UGF14" s="164"/>
      <c r="UGI14" s="318"/>
      <c r="UGJ14" s="319"/>
      <c r="UGM14" s="164"/>
      <c r="UGP14" s="318"/>
      <c r="UGQ14" s="319"/>
      <c r="UGT14" s="164"/>
      <c r="UGW14" s="318"/>
      <c r="UGX14" s="319"/>
      <c r="UHA14" s="164"/>
      <c r="UHD14" s="318"/>
      <c r="UHE14" s="319"/>
      <c r="UHH14" s="164"/>
      <c r="UHK14" s="318"/>
      <c r="UHL14" s="319"/>
      <c r="UHO14" s="164"/>
      <c r="UHR14" s="318"/>
      <c r="UHS14" s="319"/>
      <c r="UHV14" s="164"/>
      <c r="UHY14" s="318"/>
      <c r="UHZ14" s="319"/>
      <c r="UIC14" s="164"/>
      <c r="UIF14" s="318"/>
      <c r="UIG14" s="319"/>
      <c r="UIJ14" s="164"/>
      <c r="UIM14" s="318"/>
      <c r="UIN14" s="319"/>
      <c r="UIQ14" s="164"/>
      <c r="UIT14" s="318"/>
      <c r="UIU14" s="319"/>
      <c r="UIX14" s="164"/>
      <c r="UJA14" s="318"/>
      <c r="UJB14" s="319"/>
      <c r="UJE14" s="164"/>
      <c r="UJH14" s="318"/>
      <c r="UJI14" s="319"/>
      <c r="UJL14" s="164"/>
      <c r="UJO14" s="318"/>
      <c r="UJP14" s="319"/>
      <c r="UJS14" s="164"/>
      <c r="UJV14" s="318"/>
      <c r="UJW14" s="319"/>
      <c r="UJZ14" s="164"/>
      <c r="UKC14" s="318"/>
      <c r="UKD14" s="319"/>
      <c r="UKG14" s="164"/>
      <c r="UKJ14" s="318"/>
      <c r="UKK14" s="319"/>
      <c r="UKN14" s="164"/>
      <c r="UKQ14" s="318"/>
      <c r="UKR14" s="319"/>
      <c r="UKU14" s="164"/>
      <c r="UKX14" s="318"/>
      <c r="UKY14" s="319"/>
      <c r="ULB14" s="164"/>
      <c r="ULE14" s="318"/>
      <c r="ULF14" s="319"/>
      <c r="ULI14" s="164"/>
      <c r="ULL14" s="318"/>
      <c r="ULM14" s="319"/>
      <c r="ULP14" s="164"/>
      <c r="ULS14" s="318"/>
      <c r="ULT14" s="319"/>
      <c r="ULW14" s="164"/>
      <c r="ULZ14" s="318"/>
      <c r="UMA14" s="319"/>
      <c r="UMD14" s="164"/>
      <c r="UMG14" s="318"/>
      <c r="UMH14" s="319"/>
      <c r="UMK14" s="164"/>
      <c r="UMN14" s="318"/>
      <c r="UMO14" s="319"/>
      <c r="UMR14" s="164"/>
      <c r="UMU14" s="318"/>
      <c r="UMV14" s="319"/>
      <c r="UMY14" s="164"/>
      <c r="UNB14" s="318"/>
      <c r="UNC14" s="319"/>
      <c r="UNF14" s="164"/>
      <c r="UNI14" s="318"/>
      <c r="UNJ14" s="319"/>
      <c r="UNM14" s="164"/>
      <c r="UNP14" s="318"/>
      <c r="UNQ14" s="319"/>
      <c r="UNT14" s="164"/>
      <c r="UNW14" s="318"/>
      <c r="UNX14" s="319"/>
      <c r="UOA14" s="164"/>
      <c r="UOD14" s="318"/>
      <c r="UOE14" s="319"/>
      <c r="UOH14" s="164"/>
      <c r="UOK14" s="318"/>
      <c r="UOL14" s="319"/>
      <c r="UOO14" s="164"/>
      <c r="UOR14" s="318"/>
      <c r="UOS14" s="319"/>
      <c r="UOV14" s="164"/>
      <c r="UOY14" s="318"/>
      <c r="UOZ14" s="319"/>
      <c r="UPC14" s="164"/>
      <c r="UPF14" s="318"/>
      <c r="UPG14" s="319"/>
      <c r="UPJ14" s="164"/>
      <c r="UPM14" s="318"/>
      <c r="UPN14" s="319"/>
      <c r="UPQ14" s="164"/>
      <c r="UPT14" s="318"/>
      <c r="UPU14" s="319"/>
      <c r="UPX14" s="164"/>
      <c r="UQA14" s="318"/>
      <c r="UQB14" s="319"/>
      <c r="UQE14" s="164"/>
      <c r="UQH14" s="318"/>
      <c r="UQI14" s="319"/>
      <c r="UQL14" s="164"/>
      <c r="UQO14" s="318"/>
      <c r="UQP14" s="319"/>
      <c r="UQS14" s="164"/>
      <c r="UQV14" s="318"/>
      <c r="UQW14" s="319"/>
      <c r="UQZ14" s="164"/>
      <c r="URC14" s="318"/>
      <c r="URD14" s="319"/>
      <c r="URG14" s="164"/>
      <c r="URJ14" s="318"/>
      <c r="URK14" s="319"/>
      <c r="URN14" s="164"/>
      <c r="URQ14" s="318"/>
      <c r="URR14" s="319"/>
      <c r="URU14" s="164"/>
      <c r="URX14" s="318"/>
      <c r="URY14" s="319"/>
      <c r="USB14" s="164"/>
      <c r="USE14" s="318"/>
      <c r="USF14" s="319"/>
      <c r="USI14" s="164"/>
      <c r="USL14" s="318"/>
      <c r="USM14" s="319"/>
      <c r="USP14" s="164"/>
      <c r="USS14" s="318"/>
      <c r="UST14" s="319"/>
      <c r="USW14" s="164"/>
      <c r="USZ14" s="318"/>
      <c r="UTA14" s="319"/>
      <c r="UTD14" s="164"/>
      <c r="UTG14" s="318"/>
      <c r="UTH14" s="319"/>
      <c r="UTK14" s="164"/>
      <c r="UTN14" s="318"/>
      <c r="UTO14" s="319"/>
      <c r="UTR14" s="164"/>
      <c r="UTU14" s="318"/>
      <c r="UTV14" s="319"/>
      <c r="UTY14" s="164"/>
      <c r="UUB14" s="318"/>
      <c r="UUC14" s="319"/>
      <c r="UUF14" s="164"/>
      <c r="UUI14" s="318"/>
      <c r="UUJ14" s="319"/>
      <c r="UUM14" s="164"/>
      <c r="UUP14" s="318"/>
      <c r="UUQ14" s="319"/>
      <c r="UUT14" s="164"/>
      <c r="UUW14" s="318"/>
      <c r="UUX14" s="319"/>
      <c r="UVA14" s="164"/>
      <c r="UVD14" s="318"/>
      <c r="UVE14" s="319"/>
      <c r="UVH14" s="164"/>
      <c r="UVK14" s="318"/>
      <c r="UVL14" s="319"/>
      <c r="UVO14" s="164"/>
      <c r="UVR14" s="318"/>
      <c r="UVS14" s="319"/>
      <c r="UVV14" s="164"/>
      <c r="UVY14" s="318"/>
      <c r="UVZ14" s="319"/>
      <c r="UWC14" s="164"/>
      <c r="UWF14" s="318"/>
      <c r="UWG14" s="319"/>
      <c r="UWJ14" s="164"/>
      <c r="UWM14" s="318"/>
      <c r="UWN14" s="319"/>
      <c r="UWQ14" s="164"/>
      <c r="UWT14" s="318"/>
      <c r="UWU14" s="319"/>
      <c r="UWX14" s="164"/>
      <c r="UXA14" s="318"/>
      <c r="UXB14" s="319"/>
      <c r="UXE14" s="164"/>
      <c r="UXH14" s="318"/>
      <c r="UXI14" s="319"/>
      <c r="UXL14" s="164"/>
      <c r="UXO14" s="318"/>
      <c r="UXP14" s="319"/>
      <c r="UXS14" s="164"/>
      <c r="UXV14" s="318"/>
      <c r="UXW14" s="319"/>
      <c r="UXZ14" s="164"/>
      <c r="UYC14" s="318"/>
      <c r="UYD14" s="319"/>
      <c r="UYG14" s="164"/>
      <c r="UYJ14" s="318"/>
      <c r="UYK14" s="319"/>
      <c r="UYN14" s="164"/>
      <c r="UYQ14" s="318"/>
      <c r="UYR14" s="319"/>
      <c r="UYU14" s="164"/>
      <c r="UYX14" s="318"/>
      <c r="UYY14" s="319"/>
      <c r="UZB14" s="164"/>
      <c r="UZE14" s="318"/>
      <c r="UZF14" s="319"/>
      <c r="UZI14" s="164"/>
      <c r="UZL14" s="318"/>
      <c r="UZM14" s="319"/>
      <c r="UZP14" s="164"/>
      <c r="UZS14" s="318"/>
      <c r="UZT14" s="319"/>
      <c r="UZW14" s="164"/>
      <c r="UZZ14" s="318"/>
      <c r="VAA14" s="319"/>
      <c r="VAD14" s="164"/>
      <c r="VAG14" s="318"/>
      <c r="VAH14" s="319"/>
      <c r="VAK14" s="164"/>
      <c r="VAN14" s="318"/>
      <c r="VAO14" s="319"/>
      <c r="VAR14" s="164"/>
      <c r="VAU14" s="318"/>
      <c r="VAV14" s="319"/>
      <c r="VAY14" s="164"/>
      <c r="VBB14" s="318"/>
      <c r="VBC14" s="319"/>
      <c r="VBF14" s="164"/>
      <c r="VBI14" s="318"/>
      <c r="VBJ14" s="319"/>
      <c r="VBM14" s="164"/>
      <c r="VBP14" s="318"/>
      <c r="VBQ14" s="319"/>
      <c r="VBT14" s="164"/>
      <c r="VBW14" s="318"/>
      <c r="VBX14" s="319"/>
      <c r="VCA14" s="164"/>
      <c r="VCD14" s="318"/>
      <c r="VCE14" s="319"/>
      <c r="VCH14" s="164"/>
      <c r="VCK14" s="318"/>
      <c r="VCL14" s="319"/>
      <c r="VCO14" s="164"/>
      <c r="VCR14" s="318"/>
      <c r="VCS14" s="319"/>
      <c r="VCV14" s="164"/>
      <c r="VCY14" s="318"/>
      <c r="VCZ14" s="319"/>
      <c r="VDC14" s="164"/>
      <c r="VDF14" s="318"/>
      <c r="VDG14" s="319"/>
      <c r="VDJ14" s="164"/>
      <c r="VDM14" s="318"/>
      <c r="VDN14" s="319"/>
      <c r="VDQ14" s="164"/>
      <c r="VDT14" s="318"/>
      <c r="VDU14" s="319"/>
      <c r="VDX14" s="164"/>
      <c r="VEA14" s="318"/>
      <c r="VEB14" s="319"/>
      <c r="VEE14" s="164"/>
      <c r="VEH14" s="318"/>
      <c r="VEI14" s="319"/>
      <c r="VEL14" s="164"/>
      <c r="VEO14" s="318"/>
      <c r="VEP14" s="319"/>
      <c r="VES14" s="164"/>
      <c r="VEV14" s="318"/>
      <c r="VEW14" s="319"/>
      <c r="VEZ14" s="164"/>
      <c r="VFC14" s="318"/>
      <c r="VFD14" s="319"/>
      <c r="VFG14" s="164"/>
      <c r="VFJ14" s="318"/>
      <c r="VFK14" s="319"/>
      <c r="VFN14" s="164"/>
      <c r="VFQ14" s="318"/>
      <c r="VFR14" s="319"/>
      <c r="VFU14" s="164"/>
      <c r="VFX14" s="318"/>
      <c r="VFY14" s="319"/>
      <c r="VGB14" s="164"/>
      <c r="VGE14" s="318"/>
      <c r="VGF14" s="319"/>
      <c r="VGI14" s="164"/>
      <c r="VGL14" s="318"/>
      <c r="VGM14" s="319"/>
      <c r="VGP14" s="164"/>
      <c r="VGS14" s="318"/>
      <c r="VGT14" s="319"/>
      <c r="VGW14" s="164"/>
      <c r="VGZ14" s="318"/>
      <c r="VHA14" s="319"/>
      <c r="VHD14" s="164"/>
      <c r="VHG14" s="318"/>
      <c r="VHH14" s="319"/>
      <c r="VHK14" s="164"/>
      <c r="VHN14" s="318"/>
      <c r="VHO14" s="319"/>
      <c r="VHR14" s="164"/>
      <c r="VHU14" s="318"/>
      <c r="VHV14" s="319"/>
      <c r="VHY14" s="164"/>
      <c r="VIB14" s="318"/>
      <c r="VIC14" s="319"/>
      <c r="VIF14" s="164"/>
      <c r="VII14" s="318"/>
      <c r="VIJ14" s="319"/>
      <c r="VIM14" s="164"/>
      <c r="VIP14" s="318"/>
      <c r="VIQ14" s="319"/>
      <c r="VIT14" s="164"/>
      <c r="VIW14" s="318"/>
      <c r="VIX14" s="319"/>
      <c r="VJA14" s="164"/>
      <c r="VJD14" s="318"/>
      <c r="VJE14" s="319"/>
      <c r="VJH14" s="164"/>
      <c r="VJK14" s="318"/>
      <c r="VJL14" s="319"/>
      <c r="VJO14" s="164"/>
      <c r="VJR14" s="318"/>
      <c r="VJS14" s="319"/>
      <c r="VJV14" s="164"/>
      <c r="VJY14" s="318"/>
      <c r="VJZ14" s="319"/>
      <c r="VKC14" s="164"/>
      <c r="VKF14" s="318"/>
      <c r="VKG14" s="319"/>
      <c r="VKJ14" s="164"/>
      <c r="VKM14" s="318"/>
      <c r="VKN14" s="319"/>
      <c r="VKQ14" s="164"/>
      <c r="VKT14" s="318"/>
      <c r="VKU14" s="319"/>
      <c r="VKX14" s="164"/>
      <c r="VLA14" s="318"/>
      <c r="VLB14" s="319"/>
      <c r="VLE14" s="164"/>
      <c r="VLH14" s="318"/>
      <c r="VLI14" s="319"/>
      <c r="VLL14" s="164"/>
      <c r="VLO14" s="318"/>
      <c r="VLP14" s="319"/>
      <c r="VLS14" s="164"/>
      <c r="VLV14" s="318"/>
      <c r="VLW14" s="319"/>
      <c r="VLZ14" s="164"/>
      <c r="VMC14" s="318"/>
      <c r="VMD14" s="319"/>
      <c r="VMG14" s="164"/>
      <c r="VMJ14" s="318"/>
      <c r="VMK14" s="319"/>
      <c r="VMN14" s="164"/>
      <c r="VMQ14" s="318"/>
      <c r="VMR14" s="319"/>
      <c r="VMU14" s="164"/>
      <c r="VMX14" s="318"/>
      <c r="VMY14" s="319"/>
      <c r="VNB14" s="164"/>
      <c r="VNE14" s="318"/>
      <c r="VNF14" s="319"/>
      <c r="VNI14" s="164"/>
      <c r="VNL14" s="318"/>
      <c r="VNM14" s="319"/>
      <c r="VNP14" s="164"/>
      <c r="VNS14" s="318"/>
      <c r="VNT14" s="319"/>
      <c r="VNW14" s="164"/>
      <c r="VNZ14" s="318"/>
      <c r="VOA14" s="319"/>
      <c r="VOD14" s="164"/>
      <c r="VOG14" s="318"/>
      <c r="VOH14" s="319"/>
      <c r="VOK14" s="164"/>
      <c r="VON14" s="318"/>
      <c r="VOO14" s="319"/>
      <c r="VOR14" s="164"/>
      <c r="VOU14" s="318"/>
      <c r="VOV14" s="319"/>
      <c r="VOY14" s="164"/>
      <c r="VPB14" s="318"/>
      <c r="VPC14" s="319"/>
      <c r="VPF14" s="164"/>
      <c r="VPI14" s="318"/>
      <c r="VPJ14" s="319"/>
      <c r="VPM14" s="164"/>
      <c r="VPP14" s="318"/>
      <c r="VPQ14" s="319"/>
      <c r="VPT14" s="164"/>
      <c r="VPW14" s="318"/>
      <c r="VPX14" s="319"/>
      <c r="VQA14" s="164"/>
      <c r="VQD14" s="318"/>
      <c r="VQE14" s="319"/>
      <c r="VQH14" s="164"/>
      <c r="VQK14" s="318"/>
      <c r="VQL14" s="319"/>
      <c r="VQO14" s="164"/>
      <c r="VQR14" s="318"/>
      <c r="VQS14" s="319"/>
      <c r="VQV14" s="164"/>
      <c r="VQY14" s="318"/>
      <c r="VQZ14" s="319"/>
      <c r="VRC14" s="164"/>
      <c r="VRF14" s="318"/>
      <c r="VRG14" s="319"/>
      <c r="VRJ14" s="164"/>
      <c r="VRM14" s="318"/>
      <c r="VRN14" s="319"/>
      <c r="VRQ14" s="164"/>
      <c r="VRT14" s="318"/>
      <c r="VRU14" s="319"/>
      <c r="VRX14" s="164"/>
      <c r="VSA14" s="318"/>
      <c r="VSB14" s="319"/>
      <c r="VSE14" s="164"/>
      <c r="VSH14" s="318"/>
      <c r="VSI14" s="319"/>
      <c r="VSL14" s="164"/>
      <c r="VSO14" s="318"/>
      <c r="VSP14" s="319"/>
      <c r="VSS14" s="164"/>
      <c r="VSV14" s="318"/>
      <c r="VSW14" s="319"/>
      <c r="VSZ14" s="164"/>
      <c r="VTC14" s="318"/>
      <c r="VTD14" s="319"/>
      <c r="VTG14" s="164"/>
      <c r="VTJ14" s="318"/>
      <c r="VTK14" s="319"/>
      <c r="VTN14" s="164"/>
      <c r="VTQ14" s="318"/>
      <c r="VTR14" s="319"/>
      <c r="VTU14" s="164"/>
      <c r="VTX14" s="318"/>
      <c r="VTY14" s="319"/>
      <c r="VUB14" s="164"/>
      <c r="VUE14" s="318"/>
      <c r="VUF14" s="319"/>
      <c r="VUI14" s="164"/>
      <c r="VUL14" s="318"/>
      <c r="VUM14" s="319"/>
      <c r="VUP14" s="164"/>
      <c r="VUS14" s="318"/>
      <c r="VUT14" s="319"/>
      <c r="VUW14" s="164"/>
      <c r="VUZ14" s="318"/>
      <c r="VVA14" s="319"/>
      <c r="VVD14" s="164"/>
      <c r="VVG14" s="318"/>
      <c r="VVH14" s="319"/>
      <c r="VVK14" s="164"/>
      <c r="VVN14" s="318"/>
      <c r="VVO14" s="319"/>
      <c r="VVR14" s="164"/>
      <c r="VVU14" s="318"/>
      <c r="VVV14" s="319"/>
      <c r="VVY14" s="164"/>
      <c r="VWB14" s="318"/>
      <c r="VWC14" s="319"/>
      <c r="VWF14" s="164"/>
      <c r="VWI14" s="318"/>
      <c r="VWJ14" s="319"/>
      <c r="VWM14" s="164"/>
      <c r="VWP14" s="318"/>
      <c r="VWQ14" s="319"/>
      <c r="VWT14" s="164"/>
      <c r="VWW14" s="318"/>
      <c r="VWX14" s="319"/>
      <c r="VXA14" s="164"/>
      <c r="VXD14" s="318"/>
      <c r="VXE14" s="319"/>
      <c r="VXH14" s="164"/>
      <c r="VXK14" s="318"/>
      <c r="VXL14" s="319"/>
      <c r="VXO14" s="164"/>
      <c r="VXR14" s="318"/>
      <c r="VXS14" s="319"/>
      <c r="VXV14" s="164"/>
      <c r="VXY14" s="318"/>
      <c r="VXZ14" s="319"/>
      <c r="VYC14" s="164"/>
      <c r="VYF14" s="318"/>
      <c r="VYG14" s="319"/>
      <c r="VYJ14" s="164"/>
      <c r="VYM14" s="318"/>
      <c r="VYN14" s="319"/>
      <c r="VYQ14" s="164"/>
      <c r="VYT14" s="318"/>
      <c r="VYU14" s="319"/>
      <c r="VYX14" s="164"/>
      <c r="VZA14" s="318"/>
      <c r="VZB14" s="319"/>
      <c r="VZE14" s="164"/>
      <c r="VZH14" s="318"/>
      <c r="VZI14" s="319"/>
      <c r="VZL14" s="164"/>
      <c r="VZO14" s="318"/>
      <c r="VZP14" s="319"/>
      <c r="VZS14" s="164"/>
      <c r="VZV14" s="318"/>
      <c r="VZW14" s="319"/>
      <c r="VZZ14" s="164"/>
      <c r="WAC14" s="318"/>
      <c r="WAD14" s="319"/>
      <c r="WAG14" s="164"/>
      <c r="WAJ14" s="318"/>
      <c r="WAK14" s="319"/>
      <c r="WAN14" s="164"/>
      <c r="WAQ14" s="318"/>
      <c r="WAR14" s="319"/>
      <c r="WAU14" s="164"/>
      <c r="WAX14" s="318"/>
      <c r="WAY14" s="319"/>
      <c r="WBB14" s="164"/>
      <c r="WBE14" s="318"/>
      <c r="WBF14" s="319"/>
      <c r="WBI14" s="164"/>
      <c r="WBL14" s="318"/>
      <c r="WBM14" s="319"/>
      <c r="WBP14" s="164"/>
      <c r="WBS14" s="318"/>
      <c r="WBT14" s="319"/>
      <c r="WBW14" s="164"/>
      <c r="WBZ14" s="318"/>
      <c r="WCA14" s="319"/>
      <c r="WCD14" s="164"/>
      <c r="WCG14" s="318"/>
      <c r="WCH14" s="319"/>
      <c r="WCK14" s="164"/>
      <c r="WCN14" s="318"/>
      <c r="WCO14" s="319"/>
      <c r="WCR14" s="164"/>
      <c r="WCU14" s="318"/>
      <c r="WCV14" s="319"/>
      <c r="WCY14" s="164"/>
      <c r="WDB14" s="318"/>
      <c r="WDC14" s="319"/>
      <c r="WDF14" s="164"/>
      <c r="WDI14" s="318"/>
      <c r="WDJ14" s="319"/>
      <c r="WDM14" s="164"/>
      <c r="WDP14" s="318"/>
      <c r="WDQ14" s="319"/>
      <c r="WDT14" s="164"/>
      <c r="WDW14" s="318"/>
      <c r="WDX14" s="319"/>
      <c r="WEA14" s="164"/>
      <c r="WED14" s="318"/>
      <c r="WEE14" s="319"/>
      <c r="WEH14" s="164"/>
      <c r="WEK14" s="318"/>
      <c r="WEL14" s="319"/>
      <c r="WEO14" s="164"/>
      <c r="WER14" s="318"/>
      <c r="WES14" s="319"/>
      <c r="WEV14" s="164"/>
      <c r="WEY14" s="318"/>
      <c r="WEZ14" s="319"/>
      <c r="WFC14" s="164"/>
      <c r="WFF14" s="318"/>
      <c r="WFG14" s="319"/>
      <c r="WFJ14" s="164"/>
      <c r="WFM14" s="318"/>
      <c r="WFN14" s="319"/>
      <c r="WFQ14" s="164"/>
      <c r="WFT14" s="318"/>
      <c r="WFU14" s="319"/>
      <c r="WFX14" s="164"/>
      <c r="WGA14" s="318"/>
      <c r="WGB14" s="319"/>
      <c r="WGE14" s="164"/>
      <c r="WGH14" s="318"/>
      <c r="WGI14" s="319"/>
      <c r="WGL14" s="164"/>
      <c r="WGO14" s="318"/>
      <c r="WGP14" s="319"/>
      <c r="WGS14" s="164"/>
      <c r="WGV14" s="318"/>
      <c r="WGW14" s="319"/>
      <c r="WGZ14" s="164"/>
      <c r="WHC14" s="318"/>
      <c r="WHD14" s="319"/>
      <c r="WHG14" s="164"/>
      <c r="WHJ14" s="318"/>
      <c r="WHK14" s="319"/>
      <c r="WHN14" s="164"/>
      <c r="WHQ14" s="318"/>
      <c r="WHR14" s="319"/>
      <c r="WHU14" s="164"/>
      <c r="WHX14" s="318"/>
      <c r="WHY14" s="319"/>
      <c r="WIB14" s="164"/>
      <c r="WIE14" s="318"/>
      <c r="WIF14" s="319"/>
      <c r="WII14" s="164"/>
      <c r="WIL14" s="318"/>
      <c r="WIM14" s="319"/>
      <c r="WIP14" s="164"/>
      <c r="WIS14" s="318"/>
      <c r="WIT14" s="319"/>
      <c r="WIW14" s="164"/>
      <c r="WIZ14" s="318"/>
      <c r="WJA14" s="319"/>
      <c r="WJD14" s="164"/>
      <c r="WJG14" s="318"/>
      <c r="WJH14" s="319"/>
      <c r="WJK14" s="164"/>
      <c r="WJN14" s="318"/>
      <c r="WJO14" s="319"/>
      <c r="WJR14" s="164"/>
      <c r="WJU14" s="318"/>
      <c r="WJV14" s="319"/>
      <c r="WJY14" s="164"/>
      <c r="WKB14" s="318"/>
      <c r="WKC14" s="319"/>
      <c r="WKF14" s="164"/>
      <c r="WKI14" s="318"/>
      <c r="WKJ14" s="319"/>
      <c r="WKM14" s="164"/>
      <c r="WKP14" s="318"/>
      <c r="WKQ14" s="319"/>
      <c r="WKT14" s="164"/>
      <c r="WKW14" s="318"/>
      <c r="WKX14" s="319"/>
      <c r="WLA14" s="164"/>
      <c r="WLD14" s="318"/>
      <c r="WLE14" s="319"/>
      <c r="WLH14" s="164"/>
      <c r="WLK14" s="318"/>
      <c r="WLL14" s="319"/>
      <c r="WLO14" s="164"/>
      <c r="WLR14" s="318"/>
      <c r="WLS14" s="319"/>
      <c r="WLV14" s="164"/>
      <c r="WLY14" s="318"/>
      <c r="WLZ14" s="319"/>
      <c r="WMC14" s="164"/>
      <c r="WMF14" s="318"/>
      <c r="WMG14" s="319"/>
      <c r="WMJ14" s="164"/>
      <c r="WMM14" s="318"/>
      <c r="WMN14" s="319"/>
      <c r="WMQ14" s="164"/>
      <c r="WMT14" s="318"/>
      <c r="WMU14" s="319"/>
      <c r="WMX14" s="164"/>
      <c r="WNA14" s="318"/>
      <c r="WNB14" s="319"/>
      <c r="WNE14" s="164"/>
      <c r="WNH14" s="318"/>
      <c r="WNI14" s="319"/>
      <c r="WNL14" s="164"/>
      <c r="WNO14" s="318"/>
      <c r="WNP14" s="319"/>
      <c r="WNS14" s="164"/>
      <c r="WNV14" s="318"/>
      <c r="WNW14" s="319"/>
      <c r="WNZ14" s="164"/>
      <c r="WOC14" s="318"/>
      <c r="WOD14" s="319"/>
      <c r="WOG14" s="164"/>
      <c r="WOJ14" s="318"/>
      <c r="WOK14" s="319"/>
      <c r="WON14" s="164"/>
      <c r="WOQ14" s="318"/>
      <c r="WOR14" s="319"/>
      <c r="WOU14" s="164"/>
      <c r="WOX14" s="318"/>
      <c r="WOY14" s="319"/>
      <c r="WPB14" s="164"/>
      <c r="WPE14" s="318"/>
      <c r="WPF14" s="319"/>
      <c r="WPI14" s="164"/>
      <c r="WPL14" s="318"/>
      <c r="WPM14" s="319"/>
      <c r="WPP14" s="164"/>
      <c r="WPS14" s="318"/>
      <c r="WPT14" s="319"/>
      <c r="WPW14" s="164"/>
      <c r="WPZ14" s="318"/>
      <c r="WQA14" s="319"/>
      <c r="WQD14" s="164"/>
      <c r="WQG14" s="318"/>
      <c r="WQH14" s="319"/>
      <c r="WQK14" s="164"/>
      <c r="WQN14" s="318"/>
      <c r="WQO14" s="319"/>
      <c r="WQR14" s="164"/>
      <c r="WQU14" s="318"/>
      <c r="WQV14" s="319"/>
      <c r="WQY14" s="164"/>
      <c r="WRB14" s="318"/>
      <c r="WRC14" s="319"/>
      <c r="WRF14" s="164"/>
      <c r="WRI14" s="318"/>
      <c r="WRJ14" s="319"/>
      <c r="WRM14" s="164"/>
      <c r="WRP14" s="318"/>
      <c r="WRQ14" s="319"/>
      <c r="WRT14" s="164"/>
      <c r="WRW14" s="318"/>
      <c r="WRX14" s="319"/>
      <c r="WSA14" s="164"/>
      <c r="WSD14" s="318"/>
      <c r="WSE14" s="319"/>
      <c r="WSH14" s="164"/>
      <c r="WSK14" s="318"/>
      <c r="WSL14" s="319"/>
      <c r="WSO14" s="164"/>
      <c r="WSR14" s="318"/>
      <c r="WSS14" s="319"/>
      <c r="WSV14" s="164"/>
      <c r="WSY14" s="318"/>
      <c r="WSZ14" s="319"/>
      <c r="WTC14" s="164"/>
      <c r="WTF14" s="318"/>
      <c r="WTG14" s="319"/>
      <c r="WTJ14" s="164"/>
      <c r="WTM14" s="318"/>
      <c r="WTN14" s="319"/>
      <c r="WTQ14" s="164"/>
      <c r="WTT14" s="318"/>
      <c r="WTU14" s="319"/>
      <c r="WTX14" s="164"/>
      <c r="WUA14" s="318"/>
      <c r="WUB14" s="319"/>
      <c r="WUE14" s="164"/>
      <c r="WUH14" s="318"/>
      <c r="WUI14" s="319"/>
      <c r="WUL14" s="164"/>
      <c r="WUO14" s="318"/>
      <c r="WUP14" s="319"/>
      <c r="WUS14" s="164"/>
      <c r="WUV14" s="318"/>
      <c r="WUW14" s="319"/>
      <c r="WUZ14" s="164"/>
      <c r="WVC14" s="318"/>
      <c r="WVD14" s="319"/>
      <c r="WVG14" s="164"/>
      <c r="WVJ14" s="318"/>
      <c r="WVK14" s="319"/>
      <c r="WVN14" s="164"/>
      <c r="WVQ14" s="318"/>
      <c r="WVR14" s="319"/>
      <c r="WVU14" s="164"/>
      <c r="WVX14" s="318"/>
      <c r="WVY14" s="319"/>
      <c r="WWB14" s="164"/>
      <c r="WWE14" s="318"/>
      <c r="WWF14" s="319"/>
      <c r="WWI14" s="164"/>
      <c r="WWL14" s="318"/>
      <c r="WWM14" s="319"/>
      <c r="WWP14" s="164"/>
      <c r="WWS14" s="318"/>
      <c r="WWT14" s="319"/>
      <c r="WWW14" s="164"/>
      <c r="WWZ14" s="318"/>
      <c r="WXA14" s="319"/>
      <c r="WXD14" s="164"/>
      <c r="WXG14" s="318"/>
      <c r="WXH14" s="319"/>
      <c r="WXK14" s="164"/>
      <c r="WXN14" s="318"/>
      <c r="WXO14" s="319"/>
      <c r="WXR14" s="164"/>
      <c r="WXU14" s="318"/>
      <c r="WXV14" s="319"/>
      <c r="WXY14" s="164"/>
      <c r="WYB14" s="318"/>
      <c r="WYC14" s="319"/>
      <c r="WYF14" s="164"/>
      <c r="WYI14" s="318"/>
      <c r="WYJ14" s="319"/>
      <c r="WYM14" s="164"/>
      <c r="WYP14" s="318"/>
      <c r="WYQ14" s="319"/>
      <c r="WYT14" s="164"/>
      <c r="WYW14" s="318"/>
      <c r="WYX14" s="319"/>
      <c r="WZA14" s="164"/>
      <c r="WZD14" s="318"/>
      <c r="WZE14" s="319"/>
      <c r="WZH14" s="164"/>
      <c r="WZK14" s="318"/>
      <c r="WZL14" s="319"/>
      <c r="WZO14" s="164"/>
      <c r="WZR14" s="318"/>
      <c r="WZS14" s="319"/>
      <c r="WZV14" s="164"/>
      <c r="WZY14" s="318"/>
      <c r="WZZ14" s="319"/>
      <c r="XAC14" s="164"/>
      <c r="XAF14" s="318"/>
      <c r="XAG14" s="319"/>
      <c r="XAJ14" s="164"/>
      <c r="XAM14" s="318"/>
      <c r="XAN14" s="319"/>
      <c r="XAQ14" s="164"/>
      <c r="XAT14" s="318"/>
      <c r="XAU14" s="319"/>
      <c r="XAX14" s="164"/>
      <c r="XBA14" s="318"/>
      <c r="XBB14" s="319"/>
      <c r="XBE14" s="164"/>
      <c r="XBH14" s="318"/>
      <c r="XBI14" s="319"/>
      <c r="XBL14" s="164"/>
      <c r="XBO14" s="318"/>
      <c r="XBP14" s="319"/>
      <c r="XBS14" s="164"/>
      <c r="XBV14" s="318"/>
      <c r="XBW14" s="319"/>
      <c r="XBZ14" s="164"/>
      <c r="XCC14" s="318"/>
      <c r="XCD14" s="319"/>
      <c r="XCG14" s="164"/>
      <c r="XCJ14" s="318"/>
      <c r="XCK14" s="319"/>
      <c r="XCN14" s="164"/>
      <c r="XCQ14" s="318"/>
      <c r="XCR14" s="319"/>
      <c r="XCU14" s="164"/>
      <c r="XCX14" s="318"/>
      <c r="XCY14" s="319"/>
      <c r="XDB14" s="164"/>
      <c r="XDE14" s="318"/>
      <c r="XDF14" s="319"/>
      <c r="XDI14" s="164"/>
      <c r="XDL14" s="318"/>
      <c r="XDM14" s="319"/>
      <c r="XDP14" s="164"/>
      <c r="XDS14" s="318"/>
      <c r="XDT14" s="319"/>
      <c r="XDW14" s="164"/>
      <c r="XDZ14" s="318"/>
      <c r="XEA14" s="319"/>
      <c r="XED14" s="164"/>
      <c r="XEG14" s="318"/>
      <c r="XEH14" s="319"/>
      <c r="XEK14" s="164"/>
      <c r="XEN14" s="318"/>
      <c r="XEO14" s="319"/>
    </row>
    <row r="15" spans="1:2047 2050:3072 3075:4094 4097:5120 5123:6142 6145:7167 7170:9215 9218:10240 10243:11262 11265:12288 12291:13310 13313:14335 14338:16369" s="24" customFormat="1" ht="33.75" customHeight="1" x14ac:dyDescent="0.25">
      <c r="A15" s="320" t="s">
        <v>290</v>
      </c>
      <c r="B15" s="321" t="s">
        <v>291</v>
      </c>
      <c r="C15" s="322">
        <f>SUM(C16:C21)</f>
        <v>260939.1</v>
      </c>
      <c r="D15" s="323">
        <f>SUM(D16:D21)</f>
        <v>0</v>
      </c>
      <c r="E15" s="323">
        <f>SUM(E16:E21)</f>
        <v>71163039.769999996</v>
      </c>
      <c r="F15" s="323">
        <f>SUM(F16:F21)</f>
        <v>0</v>
      </c>
      <c r="G15" s="323">
        <f>SUM(G16:G21)</f>
        <v>71423978.870000005</v>
      </c>
      <c r="H15" s="35"/>
      <c r="I15" s="182"/>
      <c r="J15" s="83"/>
    </row>
    <row r="16" spans="1:2047 2050:3072 3075:4094 4097:5120 5123:6142 6145:7167 7170:9215 9218:10240 10243:11262 11265:12288 12291:13310 13313:14335 14338:16369" s="24" customFormat="1" ht="33.75" customHeight="1" x14ac:dyDescent="0.25">
      <c r="A16" s="324" t="s">
        <v>35</v>
      </c>
      <c r="B16" s="325" t="s">
        <v>36</v>
      </c>
      <c r="C16" s="474">
        <v>120939.1</v>
      </c>
      <c r="D16" s="326">
        <v>0</v>
      </c>
      <c r="E16" s="475">
        <v>26392381.969999999</v>
      </c>
      <c r="F16" s="323">
        <f>SUM(F17:F22)</f>
        <v>0</v>
      </c>
      <c r="G16" s="326">
        <f t="shared" ref="G16:G21" si="0">SUM(C16:F16)</f>
        <v>26513321.07</v>
      </c>
      <c r="I16" s="182"/>
      <c r="J16" s="83"/>
    </row>
    <row r="17" spans="1:10" s="24" customFormat="1" ht="33.75" customHeight="1" x14ac:dyDescent="0.25">
      <c r="A17" s="324" t="s">
        <v>24</v>
      </c>
      <c r="B17" s="327" t="s">
        <v>25</v>
      </c>
      <c r="C17" s="210">
        <v>0</v>
      </c>
      <c r="D17" s="326">
        <v>0</v>
      </c>
      <c r="E17" s="475">
        <v>10294750</v>
      </c>
      <c r="F17" s="323">
        <f>SUM(F18:F23)</f>
        <v>0</v>
      </c>
      <c r="G17" s="326">
        <f t="shared" si="0"/>
        <v>10294750</v>
      </c>
      <c r="I17" s="182"/>
      <c r="J17" s="83"/>
    </row>
    <row r="18" spans="1:10" s="24" customFormat="1" ht="33.75" customHeight="1" x14ac:dyDescent="0.25">
      <c r="A18" s="324" t="s">
        <v>29</v>
      </c>
      <c r="B18" s="327" t="s">
        <v>30</v>
      </c>
      <c r="C18" s="210">
        <v>0</v>
      </c>
      <c r="D18" s="326">
        <v>0</v>
      </c>
      <c r="E18" s="475">
        <v>355300</v>
      </c>
      <c r="F18" s="323">
        <f>SUM(F20:F24)</f>
        <v>0</v>
      </c>
      <c r="G18" s="326">
        <f t="shared" si="0"/>
        <v>355300</v>
      </c>
      <c r="I18" s="182"/>
      <c r="J18" s="83"/>
    </row>
    <row r="19" spans="1:10" s="24" customFormat="1" ht="33.75" customHeight="1" x14ac:dyDescent="0.25">
      <c r="A19" s="324" t="s">
        <v>417</v>
      </c>
      <c r="B19" s="327" t="s">
        <v>418</v>
      </c>
      <c r="C19" s="210">
        <v>140000</v>
      </c>
      <c r="D19" s="326">
        <v>0</v>
      </c>
      <c r="E19" s="475">
        <v>34120607.799999997</v>
      </c>
      <c r="F19" s="323">
        <f>SUM(F21:F26)</f>
        <v>0</v>
      </c>
      <c r="G19" s="326">
        <f t="shared" si="0"/>
        <v>34260607.799999997</v>
      </c>
      <c r="I19" s="182"/>
      <c r="J19" s="83"/>
    </row>
    <row r="20" spans="1:10" s="24" customFormat="1" ht="33.75" customHeight="1" x14ac:dyDescent="0.25">
      <c r="A20" s="328" t="s">
        <v>316</v>
      </c>
      <c r="B20" s="325" t="s">
        <v>317</v>
      </c>
      <c r="C20" s="210">
        <v>0</v>
      </c>
      <c r="D20" s="326">
        <v>0</v>
      </c>
      <c r="E20" s="475">
        <v>0</v>
      </c>
      <c r="F20" s="323">
        <f>SUM(F21:F26)</f>
        <v>0</v>
      </c>
      <c r="G20" s="326">
        <f t="shared" si="0"/>
        <v>0</v>
      </c>
      <c r="H20" s="35"/>
      <c r="I20" s="182"/>
      <c r="J20" s="83"/>
    </row>
    <row r="21" spans="1:10" s="24" customFormat="1" ht="33.75" customHeight="1" x14ac:dyDescent="0.2">
      <c r="A21" s="324" t="s">
        <v>318</v>
      </c>
      <c r="B21" s="325" t="s">
        <v>319</v>
      </c>
      <c r="C21" s="326">
        <v>0</v>
      </c>
      <c r="D21" s="326">
        <v>0</v>
      </c>
      <c r="E21" s="476">
        <v>0</v>
      </c>
      <c r="F21" s="326"/>
      <c r="G21" s="326">
        <f t="shared" si="0"/>
        <v>0</v>
      </c>
      <c r="I21" s="182"/>
      <c r="J21" s="83"/>
    </row>
    <row r="22" spans="1:10" s="24" customFormat="1" ht="25.5" customHeight="1" thickBot="1" x14ac:dyDescent="0.3">
      <c r="A22" s="309" t="s">
        <v>359</v>
      </c>
      <c r="B22" s="329" t="s">
        <v>581</v>
      </c>
      <c r="C22" s="330">
        <f>SUM(C23)</f>
        <v>0</v>
      </c>
      <c r="D22" s="331">
        <f>+D23</f>
        <v>0</v>
      </c>
      <c r="E22" s="331">
        <f>E23</f>
        <v>27792442.670000002</v>
      </c>
      <c r="F22" s="331">
        <f>+F23</f>
        <v>0</v>
      </c>
      <c r="G22" s="331">
        <f>G23</f>
        <v>27792442.670000002</v>
      </c>
      <c r="I22" s="182"/>
      <c r="J22" s="83"/>
    </row>
    <row r="23" spans="1:10" s="24" customFormat="1" ht="25.5" customHeight="1" x14ac:dyDescent="0.2">
      <c r="A23" s="324" t="s">
        <v>104</v>
      </c>
      <c r="B23" s="325" t="s">
        <v>105</v>
      </c>
      <c r="C23" s="326">
        <v>0</v>
      </c>
      <c r="D23" s="332">
        <v>0</v>
      </c>
      <c r="E23" s="477">
        <v>27792442.670000002</v>
      </c>
      <c r="F23" s="332">
        <v>0</v>
      </c>
      <c r="G23" s="326">
        <f>SUM(C23:F23)</f>
        <v>27792442.670000002</v>
      </c>
      <c r="I23" s="182"/>
      <c r="J23" s="83"/>
    </row>
    <row r="24" spans="1:10" s="24" customFormat="1" ht="25.5" customHeight="1" thickBot="1" x14ac:dyDescent="0.3">
      <c r="A24" s="309" t="s">
        <v>400</v>
      </c>
      <c r="B24" s="333" t="s">
        <v>360</v>
      </c>
      <c r="C24" s="331">
        <f>C25+C26</f>
        <v>0</v>
      </c>
      <c r="D24" s="331">
        <f>+D26</f>
        <v>0</v>
      </c>
      <c r="E24" s="331">
        <f>E26</f>
        <v>0</v>
      </c>
      <c r="F24" s="331">
        <f>+F26</f>
        <v>0</v>
      </c>
      <c r="G24" s="331">
        <f>C24+D24+E24</f>
        <v>0</v>
      </c>
      <c r="I24" s="182"/>
      <c r="J24" s="83"/>
    </row>
    <row r="25" spans="1:10" s="24" customFormat="1" ht="25.5" customHeight="1" x14ac:dyDescent="0.25">
      <c r="A25" s="334" t="s">
        <v>437</v>
      </c>
      <c r="B25" s="335" t="s">
        <v>443</v>
      </c>
      <c r="C25" s="336">
        <v>0</v>
      </c>
      <c r="D25" s="337">
        <v>0</v>
      </c>
      <c r="E25" s="337">
        <v>0</v>
      </c>
      <c r="F25" s="337">
        <v>0</v>
      </c>
      <c r="G25" s="336">
        <f>C25+D25+E25+F25</f>
        <v>0</v>
      </c>
      <c r="H25" s="35"/>
      <c r="I25" s="182"/>
      <c r="J25" s="83"/>
    </row>
    <row r="26" spans="1:10" s="339" customFormat="1" ht="25.5" customHeight="1" x14ac:dyDescent="0.25">
      <c r="A26" s="334" t="s">
        <v>354</v>
      </c>
      <c r="B26" s="329" t="s">
        <v>438</v>
      </c>
      <c r="C26" s="326">
        <v>0</v>
      </c>
      <c r="D26" s="338">
        <v>0</v>
      </c>
      <c r="E26" s="337">
        <v>0</v>
      </c>
      <c r="F26" s="338">
        <v>0</v>
      </c>
      <c r="G26" s="337">
        <f>C26+D26+E26+F26</f>
        <v>0</v>
      </c>
      <c r="H26" s="35"/>
      <c r="I26" s="182"/>
    </row>
    <row r="27" spans="1:10" s="24" customFormat="1" ht="25.5" customHeight="1" thickBot="1" x14ac:dyDescent="0.3">
      <c r="A27" s="340" t="s">
        <v>174</v>
      </c>
      <c r="B27" s="333" t="s">
        <v>173</v>
      </c>
      <c r="C27" s="331">
        <f>C28</f>
        <v>0</v>
      </c>
      <c r="D27" s="331">
        <f>+D28</f>
        <v>0</v>
      </c>
      <c r="E27" s="331">
        <f>+E28</f>
        <v>0</v>
      </c>
      <c r="F27" s="331">
        <f>+F28</f>
        <v>0</v>
      </c>
      <c r="G27" s="331">
        <f>+G28</f>
        <v>0</v>
      </c>
      <c r="H27" s="35"/>
      <c r="I27" s="182"/>
    </row>
    <row r="28" spans="1:10" s="24" customFormat="1" ht="25.5" customHeight="1" x14ac:dyDescent="0.25">
      <c r="A28" s="341" t="s">
        <v>312</v>
      </c>
      <c r="B28" s="342" t="s">
        <v>313</v>
      </c>
      <c r="C28" s="326">
        <v>0</v>
      </c>
      <c r="D28" s="326">
        <v>0</v>
      </c>
      <c r="E28" s="326">
        <v>0</v>
      </c>
      <c r="F28" s="326">
        <v>0</v>
      </c>
      <c r="G28" s="326">
        <f>SUM(C28:F28)</f>
        <v>0</v>
      </c>
      <c r="H28" s="307"/>
      <c r="I28" s="343"/>
    </row>
    <row r="29" spans="1:10" s="24" customFormat="1" ht="25.5" customHeight="1" thickBot="1" x14ac:dyDescent="0.3">
      <c r="A29" s="344" t="s">
        <v>175</v>
      </c>
      <c r="B29" s="333" t="s">
        <v>176</v>
      </c>
      <c r="C29" s="330">
        <f>SUM(C30:C32)</f>
        <v>-8274</v>
      </c>
      <c r="D29" s="331">
        <f>SUM(D30:D32)</f>
        <v>0</v>
      </c>
      <c r="E29" s="331">
        <f>SUM(E30:E32)</f>
        <v>5731248.9999999991</v>
      </c>
      <c r="F29" s="331">
        <f>SUM(F30:F32)</f>
        <v>0</v>
      </c>
      <c r="G29" s="331">
        <f>SUM(G30:G32)</f>
        <v>5722974.9999999991</v>
      </c>
    </row>
    <row r="30" spans="1:10" s="24" customFormat="1" ht="25.5" customHeight="1" x14ac:dyDescent="0.2">
      <c r="A30" s="324" t="s">
        <v>31</v>
      </c>
      <c r="B30" s="325" t="s">
        <v>32</v>
      </c>
      <c r="C30" s="326">
        <v>-4256</v>
      </c>
      <c r="D30" s="332">
        <v>0</v>
      </c>
      <c r="E30" s="475">
        <v>2645777.85</v>
      </c>
      <c r="F30" s="326">
        <v>0</v>
      </c>
      <c r="G30" s="326">
        <f>SUM(C30:F30)</f>
        <v>2641521.85</v>
      </c>
    </row>
    <row r="31" spans="1:10" s="24" customFormat="1" ht="25.5" customHeight="1" x14ac:dyDescent="0.2">
      <c r="A31" s="324" t="s">
        <v>33</v>
      </c>
      <c r="B31" s="329" t="s">
        <v>34</v>
      </c>
      <c r="C31" s="326">
        <v>-4018</v>
      </c>
      <c r="D31" s="332">
        <v>0</v>
      </c>
      <c r="E31" s="475">
        <v>2652809.09</v>
      </c>
      <c r="F31" s="326">
        <v>0</v>
      </c>
      <c r="G31" s="326">
        <f>SUM(C31:F31)</f>
        <v>2648791.09</v>
      </c>
      <c r="H31" s="345"/>
    </row>
    <row r="32" spans="1:10" s="24" customFormat="1" ht="33.75" customHeight="1" x14ac:dyDescent="0.2">
      <c r="A32" s="324" t="s">
        <v>27</v>
      </c>
      <c r="B32" s="327" t="s">
        <v>28</v>
      </c>
      <c r="C32" s="326">
        <v>0</v>
      </c>
      <c r="D32" s="332">
        <v>0</v>
      </c>
      <c r="E32" s="475">
        <v>432662.06</v>
      </c>
      <c r="F32" s="326">
        <v>0</v>
      </c>
      <c r="G32" s="326">
        <f>SUM(C32:F32)</f>
        <v>432662.06</v>
      </c>
    </row>
    <row r="33" spans="1:9" s="24" customFormat="1" ht="33.75" customHeight="1" thickBot="1" x14ac:dyDescent="0.3">
      <c r="A33" s="314">
        <v>2.2000000000000002</v>
      </c>
      <c r="B33" s="346" t="s">
        <v>136</v>
      </c>
      <c r="C33" s="347">
        <f>C34+C42+C45+C48+C52+C57+C62+C65+C73</f>
        <v>1022.09</v>
      </c>
      <c r="D33" s="347">
        <f>D34+D42+D45+D52+D57+D62+D73+D48+D65</f>
        <v>12170.99</v>
      </c>
      <c r="E33" s="347">
        <f>E34+E42+E45+E52+E57+E62+E73+E48+E65</f>
        <v>11849524.239999998</v>
      </c>
      <c r="F33" s="347">
        <f>F45+F52+F62+F65+F34</f>
        <v>0</v>
      </c>
      <c r="G33" s="347">
        <f>G34+G42+G45+G48+G52+G57+G62+G65+G73</f>
        <v>11862717.319999998</v>
      </c>
      <c r="H33" s="395"/>
      <c r="I33" s="349"/>
    </row>
    <row r="34" spans="1:9" s="24" customFormat="1" ht="24" customHeight="1" x14ac:dyDescent="0.25">
      <c r="A34" s="344" t="s">
        <v>177</v>
      </c>
      <c r="B34" s="310" t="s">
        <v>178</v>
      </c>
      <c r="C34" s="350">
        <f>C35+C36+C37+C38+C39+C40+C41</f>
        <v>0</v>
      </c>
      <c r="D34" s="350">
        <f>SUM(D38:D41)</f>
        <v>11953</v>
      </c>
      <c r="E34" s="351">
        <f>E35+E36+E38+E39+E40+E41</f>
        <v>779228.42</v>
      </c>
      <c r="F34" s="337">
        <f>SUM(F36:F41)</f>
        <v>0</v>
      </c>
      <c r="G34" s="337">
        <f>G35+G36+G37+G38+G39+G40+G41</f>
        <v>791181.42</v>
      </c>
      <c r="H34" s="349"/>
    </row>
    <row r="35" spans="1:9" s="24" customFormat="1" ht="24" customHeight="1" x14ac:dyDescent="0.25">
      <c r="A35" s="324" t="s">
        <v>419</v>
      </c>
      <c r="B35" s="325" t="s">
        <v>420</v>
      </c>
      <c r="C35" s="337">
        <v>0</v>
      </c>
      <c r="D35" s="337">
        <v>0</v>
      </c>
      <c r="E35" s="336">
        <v>0</v>
      </c>
      <c r="F35" s="337">
        <v>0</v>
      </c>
      <c r="G35" s="336">
        <f>SUM(C35:F35)</f>
        <v>0</v>
      </c>
    </row>
    <row r="36" spans="1:9" s="24" customFormat="1" ht="24" customHeight="1" x14ac:dyDescent="0.25">
      <c r="A36" s="324" t="s">
        <v>26</v>
      </c>
      <c r="B36" s="325" t="s">
        <v>20</v>
      </c>
      <c r="C36" s="326">
        <v>0</v>
      </c>
      <c r="D36" s="337">
        <v>0</v>
      </c>
      <c r="E36" s="475">
        <v>246796.1</v>
      </c>
      <c r="F36" s="337">
        <f>SUM(F38:F42)</f>
        <v>0</v>
      </c>
      <c r="G36" s="326">
        <f>C36+D36+E36</f>
        <v>246796.1</v>
      </c>
    </row>
    <row r="37" spans="1:9" s="24" customFormat="1" ht="24" customHeight="1" x14ac:dyDescent="0.25">
      <c r="A37" s="324" t="s">
        <v>406</v>
      </c>
      <c r="B37" s="24" t="s">
        <v>408</v>
      </c>
      <c r="C37" s="326">
        <v>0</v>
      </c>
      <c r="D37" s="337">
        <v>0</v>
      </c>
      <c r="E37" s="336">
        <v>0</v>
      </c>
      <c r="F37" s="350"/>
      <c r="G37" s="326">
        <f>C37+D37+E37</f>
        <v>0</v>
      </c>
    </row>
    <row r="38" spans="1:9" s="24" customFormat="1" ht="24" customHeight="1" x14ac:dyDescent="0.25">
      <c r="A38" s="324" t="s">
        <v>86</v>
      </c>
      <c r="B38" s="329" t="s">
        <v>87</v>
      </c>
      <c r="C38" s="210">
        <v>0</v>
      </c>
      <c r="D38" s="337">
        <v>0</v>
      </c>
      <c r="E38" s="475">
        <v>294794.06</v>
      </c>
      <c r="F38" s="337">
        <f t="shared" ref="F38:F40" si="1">SUM(F39:F43)</f>
        <v>0</v>
      </c>
      <c r="G38" s="326">
        <f>C38+D38+E38</f>
        <v>294794.06</v>
      </c>
    </row>
    <row r="39" spans="1:9" s="24" customFormat="1" ht="24" customHeight="1" x14ac:dyDescent="0.25">
      <c r="A39" s="324" t="s">
        <v>110</v>
      </c>
      <c r="B39" s="325" t="s">
        <v>109</v>
      </c>
      <c r="C39" s="210">
        <v>0</v>
      </c>
      <c r="D39" s="337">
        <v>0</v>
      </c>
      <c r="E39" s="475">
        <v>237638.26</v>
      </c>
      <c r="F39" s="337">
        <f t="shared" si="1"/>
        <v>0</v>
      </c>
      <c r="G39" s="326">
        <f>C39+D39+E39</f>
        <v>237638.26</v>
      </c>
    </row>
    <row r="40" spans="1:9" s="24" customFormat="1" ht="24" customHeight="1" x14ac:dyDescent="0.25">
      <c r="A40" s="324" t="s">
        <v>348</v>
      </c>
      <c r="B40" s="325" t="s">
        <v>349</v>
      </c>
      <c r="C40" s="326">
        <v>0</v>
      </c>
      <c r="D40" s="326">
        <v>3978</v>
      </c>
      <c r="E40" s="337">
        <v>0</v>
      </c>
      <c r="F40" s="337">
        <f t="shared" si="1"/>
        <v>0</v>
      </c>
      <c r="G40" s="326">
        <f>C40+D40+E40+F40</f>
        <v>3978</v>
      </c>
    </row>
    <row r="41" spans="1:9" s="24" customFormat="1" ht="24" customHeight="1" x14ac:dyDescent="0.25">
      <c r="A41" s="324" t="s">
        <v>139</v>
      </c>
      <c r="B41" s="325" t="s">
        <v>167</v>
      </c>
      <c r="C41" s="326">
        <v>0</v>
      </c>
      <c r="D41" s="326">
        <v>7975</v>
      </c>
      <c r="E41" s="337">
        <v>0</v>
      </c>
      <c r="F41" s="326"/>
      <c r="G41" s="326">
        <f t="shared" ref="G41:G44" si="2">C41+D41+E41+F41</f>
        <v>7975</v>
      </c>
    </row>
    <row r="42" spans="1:9" s="24" customFormat="1" ht="23.25" customHeight="1" thickBot="1" x14ac:dyDescent="0.3">
      <c r="A42" s="352" t="s">
        <v>179</v>
      </c>
      <c r="B42" s="333" t="s">
        <v>180</v>
      </c>
      <c r="C42" s="331">
        <f>C43+C44</f>
        <v>0</v>
      </c>
      <c r="D42" s="331">
        <f>D43+D44</f>
        <v>0</v>
      </c>
      <c r="E42" s="331">
        <f>E43+E44</f>
        <v>4325</v>
      </c>
      <c r="F42" s="331">
        <f>SUM(F43:F44)</f>
        <v>0</v>
      </c>
      <c r="G42" s="331">
        <f>SUM(C42:F42)</f>
        <v>4325</v>
      </c>
    </row>
    <row r="43" spans="1:9" s="24" customFormat="1" ht="26.25" customHeight="1" x14ac:dyDescent="0.2">
      <c r="A43" s="328" t="s">
        <v>120</v>
      </c>
      <c r="B43" s="325" t="s">
        <v>137</v>
      </c>
      <c r="C43" s="326">
        <v>0</v>
      </c>
      <c r="D43" s="353">
        <v>0</v>
      </c>
      <c r="E43" s="477">
        <v>4325</v>
      </c>
      <c r="F43" s="326">
        <v>0</v>
      </c>
      <c r="G43" s="326">
        <f>C43+D43+E43+F43</f>
        <v>4325</v>
      </c>
    </row>
    <row r="44" spans="1:9" s="24" customFormat="1" ht="26.25" customHeight="1" x14ac:dyDescent="0.2">
      <c r="A44" s="334" t="s">
        <v>143</v>
      </c>
      <c r="B44" s="335" t="s">
        <v>166</v>
      </c>
      <c r="C44" s="326">
        <v>0</v>
      </c>
      <c r="D44" s="353">
        <v>0</v>
      </c>
      <c r="E44" s="477">
        <v>0</v>
      </c>
      <c r="F44" s="326">
        <v>0</v>
      </c>
      <c r="G44" s="326">
        <f t="shared" si="2"/>
        <v>0</v>
      </c>
    </row>
    <row r="45" spans="1:9" s="24" customFormat="1" ht="26.25" customHeight="1" thickBot="1" x14ac:dyDescent="0.3">
      <c r="A45" s="340" t="s">
        <v>182</v>
      </c>
      <c r="B45" s="310" t="s">
        <v>181</v>
      </c>
      <c r="C45" s="331">
        <f>SUM(C46+C47)</f>
        <v>0</v>
      </c>
      <c r="D45" s="331">
        <f>D46+D47</f>
        <v>0</v>
      </c>
      <c r="E45" s="478">
        <f>E46+E47</f>
        <v>197203.34</v>
      </c>
      <c r="F45" s="331">
        <f>SUM(F46)</f>
        <v>0</v>
      </c>
      <c r="G45" s="331">
        <f>SUM(G46+G47)</f>
        <v>197203.34</v>
      </c>
    </row>
    <row r="46" spans="1:9" s="24" customFormat="1" ht="26.25" customHeight="1" x14ac:dyDescent="0.2">
      <c r="A46" s="324" t="s">
        <v>127</v>
      </c>
      <c r="B46" s="325" t="s">
        <v>308</v>
      </c>
      <c r="C46" s="326">
        <v>0</v>
      </c>
      <c r="D46" s="326">
        <v>0</v>
      </c>
      <c r="E46" s="477">
        <v>133300</v>
      </c>
      <c r="F46" s="326">
        <v>0</v>
      </c>
      <c r="G46" s="326">
        <f>SUM(C46:F46)</f>
        <v>133300</v>
      </c>
    </row>
    <row r="47" spans="1:9" s="24" customFormat="1" ht="26.25" customHeight="1" x14ac:dyDescent="0.2">
      <c r="A47" s="324" t="s">
        <v>501</v>
      </c>
      <c r="B47" s="325" t="s">
        <v>502</v>
      </c>
      <c r="C47" s="354">
        <v>0</v>
      </c>
      <c r="D47" s="354">
        <v>0</v>
      </c>
      <c r="E47" s="477">
        <v>63903.34</v>
      </c>
      <c r="F47" s="354">
        <v>0</v>
      </c>
      <c r="G47" s="326">
        <f>C47+D47+E47</f>
        <v>63903.34</v>
      </c>
    </row>
    <row r="48" spans="1:9" s="24" customFormat="1" ht="26.25" customHeight="1" thickBot="1" x14ac:dyDescent="0.3">
      <c r="A48" s="309" t="s">
        <v>183</v>
      </c>
      <c r="B48" s="310" t="s">
        <v>184</v>
      </c>
      <c r="C48" s="331">
        <f>C49+C50+C51</f>
        <v>0</v>
      </c>
      <c r="D48" s="331">
        <f>D49+D51</f>
        <v>0</v>
      </c>
      <c r="E48" s="331">
        <f>E49+E50+E51</f>
        <v>0</v>
      </c>
      <c r="F48" s="331">
        <f>+F49+F51+F50</f>
        <v>0</v>
      </c>
      <c r="G48" s="331">
        <f>SUM(C48:F48)</f>
        <v>0</v>
      </c>
    </row>
    <row r="49" spans="1:7" s="24" customFormat="1" ht="26.25" customHeight="1" x14ac:dyDescent="0.2">
      <c r="A49" s="341" t="s">
        <v>121</v>
      </c>
      <c r="B49" s="325" t="s">
        <v>135</v>
      </c>
      <c r="C49" s="326">
        <v>0</v>
      </c>
      <c r="D49" s="332">
        <v>0</v>
      </c>
      <c r="E49" s="477">
        <v>0</v>
      </c>
      <c r="F49" s="326">
        <v>0</v>
      </c>
      <c r="G49" s="326">
        <f t="shared" ref="G49:G51" si="3">SUM(C49:F49)</f>
        <v>0</v>
      </c>
    </row>
    <row r="50" spans="1:7" s="24" customFormat="1" ht="26.25" customHeight="1" x14ac:dyDescent="0.2">
      <c r="A50" s="324" t="s">
        <v>351</v>
      </c>
      <c r="B50" s="355" t="s">
        <v>352</v>
      </c>
      <c r="C50" s="326">
        <v>0</v>
      </c>
      <c r="D50" s="326">
        <v>0</v>
      </c>
      <c r="E50" s="477">
        <v>0</v>
      </c>
      <c r="F50" s="326">
        <v>0</v>
      </c>
      <c r="G50" s="326">
        <f t="shared" si="3"/>
        <v>0</v>
      </c>
    </row>
    <row r="51" spans="1:7" s="24" customFormat="1" ht="26.25" customHeight="1" x14ac:dyDescent="0.2">
      <c r="A51" s="324" t="s">
        <v>117</v>
      </c>
      <c r="B51" s="325" t="s">
        <v>119</v>
      </c>
      <c r="C51" s="326">
        <v>0</v>
      </c>
      <c r="D51" s="326">
        <v>0</v>
      </c>
      <c r="E51" s="326">
        <v>0</v>
      </c>
      <c r="F51" s="326">
        <v>0</v>
      </c>
      <c r="G51" s="326">
        <f t="shared" si="3"/>
        <v>0</v>
      </c>
    </row>
    <row r="52" spans="1:7" s="24" customFormat="1" ht="26.25" customHeight="1" thickBot="1" x14ac:dyDescent="0.3">
      <c r="A52" s="340" t="s">
        <v>186</v>
      </c>
      <c r="B52" s="310" t="s">
        <v>185</v>
      </c>
      <c r="C52" s="331">
        <f>C53+C55+C56+C56+C54</f>
        <v>0</v>
      </c>
      <c r="D52" s="356">
        <f>D53+D55+D56+D56+D54</f>
        <v>0</v>
      </c>
      <c r="E52" s="331">
        <f>E53+E54+E55+E56</f>
        <v>1155222.3700000001</v>
      </c>
      <c r="F52" s="331">
        <v>0</v>
      </c>
      <c r="G52" s="331">
        <f>SUM(C52:F52)</f>
        <v>1155222.3700000001</v>
      </c>
    </row>
    <row r="53" spans="1:7" s="24" customFormat="1" ht="29.25" customHeight="1" x14ac:dyDescent="0.25">
      <c r="A53" s="341" t="s">
        <v>385</v>
      </c>
      <c r="B53" s="327" t="s">
        <v>388</v>
      </c>
      <c r="C53" s="326">
        <v>0</v>
      </c>
      <c r="D53" s="353">
        <v>0</v>
      </c>
      <c r="E53" s="476">
        <v>0</v>
      </c>
      <c r="F53" s="326">
        <v>0</v>
      </c>
      <c r="G53" s="351">
        <f>SUM(C53:F53)</f>
        <v>0</v>
      </c>
    </row>
    <row r="54" spans="1:7" s="24" customFormat="1" ht="29.25" customHeight="1" x14ac:dyDescent="0.25">
      <c r="A54" s="341" t="s">
        <v>572</v>
      </c>
      <c r="B54" s="171" t="s">
        <v>575</v>
      </c>
      <c r="C54" s="326">
        <v>0</v>
      </c>
      <c r="D54" s="326">
        <v>0</v>
      </c>
      <c r="E54" s="476">
        <v>0</v>
      </c>
      <c r="F54" s="326"/>
      <c r="G54" s="323">
        <f>C54+D54+E54</f>
        <v>0</v>
      </c>
    </row>
    <row r="55" spans="1:7" s="24" customFormat="1" ht="29.25" customHeight="1" x14ac:dyDescent="0.2">
      <c r="A55" s="341" t="s">
        <v>299</v>
      </c>
      <c r="B55" s="335" t="s">
        <v>355</v>
      </c>
      <c r="C55" s="326">
        <v>0</v>
      </c>
      <c r="D55" s="326">
        <v>0</v>
      </c>
      <c r="E55" s="476">
        <v>147500</v>
      </c>
      <c r="F55" s="326">
        <v>0</v>
      </c>
      <c r="G55" s="326">
        <f>C55+D55+E55</f>
        <v>147500</v>
      </c>
    </row>
    <row r="56" spans="1:7" s="24" customFormat="1" ht="29.25" customHeight="1" x14ac:dyDescent="0.2">
      <c r="A56" s="341" t="s">
        <v>414</v>
      </c>
      <c r="B56" s="335" t="s">
        <v>415</v>
      </c>
      <c r="C56" s="354">
        <v>0</v>
      </c>
      <c r="D56" s="354">
        <v>0</v>
      </c>
      <c r="E56" s="476">
        <v>1007722.37</v>
      </c>
      <c r="F56" s="354"/>
      <c r="G56" s="326">
        <f>SUM(C56:F56)</f>
        <v>1007722.37</v>
      </c>
    </row>
    <row r="57" spans="1:7" s="24" customFormat="1" ht="26.25" customHeight="1" thickBot="1" x14ac:dyDescent="0.3">
      <c r="A57" s="340" t="s">
        <v>187</v>
      </c>
      <c r="B57" s="357" t="s">
        <v>188</v>
      </c>
      <c r="C57" s="331">
        <f>C58+C59+C60+C61</f>
        <v>0</v>
      </c>
      <c r="D57" s="331">
        <f>SUM(D58:D61)</f>
        <v>0</v>
      </c>
      <c r="E57" s="331">
        <f>SUM(E58:E61)</f>
        <v>0</v>
      </c>
      <c r="F57" s="331">
        <f>SUM(F59)</f>
        <v>0</v>
      </c>
      <c r="G57" s="331">
        <f>SUM(G58:G61)</f>
        <v>0</v>
      </c>
    </row>
    <row r="58" spans="1:7" s="24" customFormat="1" ht="26.25" customHeight="1" x14ac:dyDescent="0.2">
      <c r="A58" s="324" t="s">
        <v>147</v>
      </c>
      <c r="B58" s="325" t="s">
        <v>148</v>
      </c>
      <c r="C58" s="326">
        <v>0</v>
      </c>
      <c r="D58" s="326">
        <v>0</v>
      </c>
      <c r="E58" s="477">
        <v>0</v>
      </c>
      <c r="F58" s="326">
        <v>0</v>
      </c>
      <c r="G58" s="326">
        <f t="shared" ref="G58:G64" si="4">SUM(C58:F58)</f>
        <v>0</v>
      </c>
    </row>
    <row r="59" spans="1:7" s="24" customFormat="1" ht="26.25" customHeight="1" x14ac:dyDescent="0.2">
      <c r="A59" s="334" t="s">
        <v>149</v>
      </c>
      <c r="B59" s="335" t="s">
        <v>150</v>
      </c>
      <c r="C59" s="326">
        <v>0</v>
      </c>
      <c r="D59" s="326">
        <v>0</v>
      </c>
      <c r="E59" s="477">
        <v>0</v>
      </c>
      <c r="F59" s="326">
        <v>0</v>
      </c>
      <c r="G59" s="326">
        <f t="shared" si="4"/>
        <v>0</v>
      </c>
    </row>
    <row r="60" spans="1:7" s="24" customFormat="1" ht="26.25" customHeight="1" x14ac:dyDescent="0.2">
      <c r="A60" s="334" t="s">
        <v>439</v>
      </c>
      <c r="B60" s="335" t="s">
        <v>442</v>
      </c>
      <c r="C60" s="336">
        <v>0</v>
      </c>
      <c r="D60" s="336">
        <v>0</v>
      </c>
      <c r="E60" s="477">
        <v>0</v>
      </c>
      <c r="F60" s="336">
        <v>0</v>
      </c>
      <c r="G60" s="326">
        <f t="shared" si="4"/>
        <v>0</v>
      </c>
    </row>
    <row r="61" spans="1:7" s="24" customFormat="1" ht="26.25" customHeight="1" x14ac:dyDescent="0.2">
      <c r="A61" s="334" t="s">
        <v>440</v>
      </c>
      <c r="B61" s="335" t="s">
        <v>441</v>
      </c>
      <c r="C61" s="336">
        <v>0</v>
      </c>
      <c r="D61" s="336">
        <v>0</v>
      </c>
      <c r="E61" s="477">
        <v>0</v>
      </c>
      <c r="F61" s="336">
        <v>0</v>
      </c>
      <c r="G61" s="326">
        <f t="shared" si="4"/>
        <v>0</v>
      </c>
    </row>
    <row r="62" spans="1:7" s="24" customFormat="1" ht="43.5" customHeight="1" thickBot="1" x14ac:dyDescent="0.3">
      <c r="A62" s="340" t="s">
        <v>189</v>
      </c>
      <c r="B62" s="333" t="s">
        <v>190</v>
      </c>
      <c r="C62" s="331">
        <f>SUM(C64)</f>
        <v>0</v>
      </c>
      <c r="D62" s="331">
        <f>D63+D64</f>
        <v>0</v>
      </c>
      <c r="E62" s="331">
        <f>E63+E64</f>
        <v>8747151.1400000006</v>
      </c>
      <c r="F62" s="331">
        <f>SUM(F63:F64)</f>
        <v>0</v>
      </c>
      <c r="G62" s="331">
        <f t="shared" si="4"/>
        <v>8747151.1400000006</v>
      </c>
    </row>
    <row r="63" spans="1:7" s="24" customFormat="1" ht="27.75" customHeight="1" x14ac:dyDescent="0.2">
      <c r="A63" s="328" t="s">
        <v>151</v>
      </c>
      <c r="B63" s="327" t="s">
        <v>347</v>
      </c>
      <c r="C63" s="326">
        <v>0</v>
      </c>
      <c r="D63" s="326">
        <v>0</v>
      </c>
      <c r="E63" s="475">
        <v>8618579.4199999999</v>
      </c>
      <c r="F63" s="326">
        <v>0</v>
      </c>
      <c r="G63" s="326">
        <f t="shared" si="4"/>
        <v>8618579.4199999999</v>
      </c>
    </row>
    <row r="64" spans="1:7" s="24" customFormat="1" ht="27.75" customHeight="1" x14ac:dyDescent="0.2">
      <c r="A64" s="324" t="s">
        <v>96</v>
      </c>
      <c r="B64" s="327" t="s">
        <v>85</v>
      </c>
      <c r="C64" s="326">
        <v>0</v>
      </c>
      <c r="D64" s="326">
        <v>0</v>
      </c>
      <c r="E64" s="475">
        <v>128571.72</v>
      </c>
      <c r="F64" s="326">
        <v>0</v>
      </c>
      <c r="G64" s="326">
        <f t="shared" si="4"/>
        <v>128571.72</v>
      </c>
    </row>
    <row r="65" spans="1:9" s="24" customFormat="1" ht="43.5" customHeight="1" thickBot="1" x14ac:dyDescent="0.3">
      <c r="A65" s="309" t="s">
        <v>192</v>
      </c>
      <c r="B65" s="333" t="s">
        <v>191</v>
      </c>
      <c r="C65" s="331">
        <f>SUM(C66:C72)</f>
        <v>1022.09</v>
      </c>
      <c r="D65" s="331">
        <f>SUM(D66:D72)</f>
        <v>217.99</v>
      </c>
      <c r="E65" s="331">
        <f>E66+E67+E68+E69+E70+E71+E72</f>
        <v>932799.37</v>
      </c>
      <c r="F65" s="331">
        <f>SUM(F66:F72)</f>
        <v>0</v>
      </c>
      <c r="G65" s="331">
        <f>G66+G67+G68+G69+G70+G71+G72</f>
        <v>934039.45</v>
      </c>
    </row>
    <row r="66" spans="1:9" s="24" customFormat="1" ht="33.75" customHeight="1" x14ac:dyDescent="0.25">
      <c r="A66" s="324" t="s">
        <v>399</v>
      </c>
      <c r="B66" s="327" t="s">
        <v>401</v>
      </c>
      <c r="C66" s="326">
        <v>0</v>
      </c>
      <c r="D66" s="337">
        <v>0</v>
      </c>
      <c r="E66" s="358">
        <v>0</v>
      </c>
      <c r="F66" s="337">
        <v>0</v>
      </c>
      <c r="G66" s="337">
        <f>C66+D66+E66+F66</f>
        <v>0</v>
      </c>
    </row>
    <row r="67" spans="1:9" s="24" customFormat="1" ht="28.5" customHeight="1" x14ac:dyDescent="0.2">
      <c r="A67" s="324" t="s">
        <v>106</v>
      </c>
      <c r="B67" s="327" t="s">
        <v>21</v>
      </c>
      <c r="C67" s="326">
        <v>1022.09</v>
      </c>
      <c r="D67" s="336">
        <v>217.99</v>
      </c>
      <c r="E67" s="326">
        <v>0</v>
      </c>
      <c r="F67" s="326">
        <v>0</v>
      </c>
      <c r="G67" s="326">
        <f>C67+D67+E67+F67</f>
        <v>1240.08</v>
      </c>
    </row>
    <row r="68" spans="1:9" s="24" customFormat="1" ht="28.5" customHeight="1" x14ac:dyDescent="0.25">
      <c r="A68" s="324" t="s">
        <v>300</v>
      </c>
      <c r="B68" s="327" t="s">
        <v>320</v>
      </c>
      <c r="C68" s="326">
        <v>0</v>
      </c>
      <c r="D68" s="337">
        <v>0</v>
      </c>
      <c r="E68" s="326">
        <v>0</v>
      </c>
      <c r="F68" s="326">
        <v>0</v>
      </c>
      <c r="G68" s="326">
        <f t="shared" ref="G68:G72" si="5">SUM(C68:F68)</f>
        <v>0</v>
      </c>
    </row>
    <row r="69" spans="1:9" s="24" customFormat="1" ht="28.5" customHeight="1" x14ac:dyDescent="0.25">
      <c r="A69" s="324" t="s">
        <v>413</v>
      </c>
      <c r="B69" s="327" t="s">
        <v>416</v>
      </c>
      <c r="C69" s="326">
        <v>0</v>
      </c>
      <c r="D69" s="337">
        <v>0</v>
      </c>
      <c r="E69" s="326">
        <v>14500.01</v>
      </c>
      <c r="F69" s="326">
        <v>0</v>
      </c>
      <c r="G69" s="326">
        <f>SUM(C69:F69)</f>
        <v>14500.01</v>
      </c>
    </row>
    <row r="70" spans="1:9" s="24" customFormat="1" ht="28.5" customHeight="1" x14ac:dyDescent="0.25">
      <c r="A70" s="341" t="s">
        <v>380</v>
      </c>
      <c r="B70" s="327" t="s">
        <v>382</v>
      </c>
      <c r="C70" s="326">
        <v>0</v>
      </c>
      <c r="D70" s="337">
        <v>0</v>
      </c>
      <c r="E70" s="326">
        <v>234999.36</v>
      </c>
      <c r="F70" s="326">
        <v>0</v>
      </c>
      <c r="G70" s="326">
        <f t="shared" si="5"/>
        <v>234999.36</v>
      </c>
    </row>
    <row r="71" spans="1:9" s="24" customFormat="1" ht="28.5" customHeight="1" x14ac:dyDescent="0.25">
      <c r="A71" s="328" t="s">
        <v>114</v>
      </c>
      <c r="B71" s="327" t="s">
        <v>115</v>
      </c>
      <c r="C71" s="326">
        <v>0</v>
      </c>
      <c r="D71" s="337">
        <v>0</v>
      </c>
      <c r="E71" s="326">
        <v>683300</v>
      </c>
      <c r="F71" s="326">
        <v>0</v>
      </c>
      <c r="G71" s="326">
        <f t="shared" si="5"/>
        <v>683300</v>
      </c>
    </row>
    <row r="72" spans="1:9" s="24" customFormat="1" ht="28.5" customHeight="1" x14ac:dyDescent="0.25">
      <c r="A72" s="324" t="s">
        <v>107</v>
      </c>
      <c r="B72" s="327" t="s">
        <v>108</v>
      </c>
      <c r="C72" s="326">
        <v>0</v>
      </c>
      <c r="D72" s="337">
        <v>0</v>
      </c>
      <c r="E72" s="477">
        <v>0</v>
      </c>
      <c r="F72" s="326">
        <v>0</v>
      </c>
      <c r="G72" s="326">
        <f t="shared" si="5"/>
        <v>0</v>
      </c>
    </row>
    <row r="73" spans="1:9" s="24" customFormat="1" ht="28.5" customHeight="1" thickBot="1" x14ac:dyDescent="0.3">
      <c r="A73" s="309" t="s">
        <v>193</v>
      </c>
      <c r="B73" s="333" t="s">
        <v>194</v>
      </c>
      <c r="C73" s="331">
        <f>C74+C75</f>
        <v>0</v>
      </c>
      <c r="D73" s="331">
        <f>D74+D75</f>
        <v>0</v>
      </c>
      <c r="E73" s="331">
        <f>E74+E75</f>
        <v>33594.6</v>
      </c>
      <c r="F73" s="331">
        <f>SUM(F75:F75)</f>
        <v>0</v>
      </c>
      <c r="G73" s="331">
        <f>SUM(C73:F73)</f>
        <v>33594.6</v>
      </c>
    </row>
    <row r="74" spans="1:9" s="24" customFormat="1" ht="28.5" customHeight="1" x14ac:dyDescent="0.25">
      <c r="A74" s="324" t="s">
        <v>407</v>
      </c>
      <c r="B74" s="24" t="s">
        <v>409</v>
      </c>
      <c r="C74" s="359">
        <v>0</v>
      </c>
      <c r="D74" s="353">
        <v>0</v>
      </c>
      <c r="E74" s="479">
        <v>0</v>
      </c>
      <c r="F74" s="351">
        <v>0</v>
      </c>
      <c r="G74" s="351">
        <f>SUM(C74:F74)</f>
        <v>0</v>
      </c>
    </row>
    <row r="75" spans="1:9" s="24" customFormat="1" ht="28.5" customHeight="1" x14ac:dyDescent="0.2">
      <c r="A75" s="324" t="s">
        <v>141</v>
      </c>
      <c r="B75" s="325" t="s">
        <v>309</v>
      </c>
      <c r="C75" s="326">
        <v>0</v>
      </c>
      <c r="D75" s="326">
        <v>0</v>
      </c>
      <c r="E75" s="479">
        <v>33594.6</v>
      </c>
      <c r="F75" s="326">
        <v>0</v>
      </c>
      <c r="G75" s="326">
        <f>SUM(C75:F75)</f>
        <v>33594.6</v>
      </c>
    </row>
    <row r="76" spans="1:9" s="24" customFormat="1" ht="33.75" customHeight="1" thickBot="1" x14ac:dyDescent="0.3">
      <c r="A76" s="360">
        <v>2.2999999999999998</v>
      </c>
      <c r="B76" s="361" t="s">
        <v>195</v>
      </c>
      <c r="C76" s="347">
        <f>C77+C82+C87+C93+C96+C109+C101+C106+C111</f>
        <v>0</v>
      </c>
      <c r="D76" s="347">
        <f>D77+D82+D87+D93+D96+D101+D106+D109+D111</f>
        <v>0</v>
      </c>
      <c r="E76" s="347">
        <f>E77+E82+E123+E87+E93+E96+E101+E106+E109+E111</f>
        <v>1877716.41</v>
      </c>
      <c r="F76" s="347">
        <f>F77+F87+F96+F101+F106+F111+F82+F93</f>
        <v>0</v>
      </c>
      <c r="G76" s="347">
        <f>+G77+G87+G93+G96+G101+G106+G109+G111+G82</f>
        <v>1877716.41</v>
      </c>
      <c r="H76" s="434"/>
      <c r="I76" s="349"/>
    </row>
    <row r="77" spans="1:9" s="24" customFormat="1" ht="33.75" customHeight="1" x14ac:dyDescent="0.25">
      <c r="A77" s="352" t="s">
        <v>196</v>
      </c>
      <c r="B77" s="333" t="s">
        <v>197</v>
      </c>
      <c r="C77" s="358">
        <f>C78+C79+C80+C81</f>
        <v>0</v>
      </c>
      <c r="D77" s="351">
        <f>D78+D79+D80+D81</f>
        <v>0</v>
      </c>
      <c r="E77" s="480">
        <f>E78+E79+E80+E81</f>
        <v>929049.96</v>
      </c>
      <c r="F77" s="351">
        <f>SUM(F78:F81)</f>
        <v>0</v>
      </c>
      <c r="G77" s="351">
        <f>SUM(G78:G81)</f>
        <v>929049.96</v>
      </c>
      <c r="H77" s="349"/>
    </row>
    <row r="78" spans="1:9" s="24" customFormat="1" ht="33.75" customHeight="1" x14ac:dyDescent="0.2">
      <c r="A78" s="324" t="s">
        <v>90</v>
      </c>
      <c r="B78" s="325" t="s">
        <v>91</v>
      </c>
      <c r="C78" s="354">
        <v>0</v>
      </c>
      <c r="D78" s="326">
        <v>0</v>
      </c>
      <c r="E78" s="475">
        <v>226618.21</v>
      </c>
      <c r="F78" s="326">
        <v>0</v>
      </c>
      <c r="G78" s="326">
        <f>SUM(C78:F78)</f>
        <v>226618.21</v>
      </c>
    </row>
    <row r="79" spans="1:9" s="24" customFormat="1" ht="33.75" customHeight="1" x14ac:dyDescent="0.2">
      <c r="A79" s="324" t="s">
        <v>113</v>
      </c>
      <c r="B79" s="325" t="s">
        <v>321</v>
      </c>
      <c r="C79" s="354">
        <v>0</v>
      </c>
      <c r="D79" s="326">
        <v>0</v>
      </c>
      <c r="E79" s="475">
        <v>260231.75</v>
      </c>
      <c r="F79" s="326">
        <v>0</v>
      </c>
      <c r="G79" s="326">
        <f>SUM(C79:F79)</f>
        <v>260231.75</v>
      </c>
    </row>
    <row r="80" spans="1:9" s="24" customFormat="1" ht="33.75" customHeight="1" x14ac:dyDescent="0.25">
      <c r="A80" s="362" t="s">
        <v>122</v>
      </c>
      <c r="B80" s="325" t="s">
        <v>311</v>
      </c>
      <c r="C80" s="350">
        <f t="shared" ref="C80" si="6">C81+C82+C83+C84</f>
        <v>0</v>
      </c>
      <c r="D80" s="332">
        <v>0</v>
      </c>
      <c r="E80" s="475">
        <v>442200</v>
      </c>
      <c r="F80" s="326">
        <v>0</v>
      </c>
      <c r="G80" s="326">
        <f>SUM(C80:F80)</f>
        <v>442200</v>
      </c>
    </row>
    <row r="81" spans="1:7" s="24" customFormat="1" ht="33.75" customHeight="1" x14ac:dyDescent="0.2">
      <c r="A81" s="324" t="s">
        <v>145</v>
      </c>
      <c r="B81" s="325" t="s">
        <v>350</v>
      </c>
      <c r="C81" s="326">
        <v>0</v>
      </c>
      <c r="D81" s="332">
        <v>0</v>
      </c>
      <c r="E81" s="477">
        <v>0</v>
      </c>
      <c r="F81" s="326">
        <v>0</v>
      </c>
      <c r="G81" s="326">
        <f>SUM(C81:F81)</f>
        <v>0</v>
      </c>
    </row>
    <row r="82" spans="1:7" s="24" customFormat="1" ht="33.75" customHeight="1" thickBot="1" x14ac:dyDescent="0.3">
      <c r="A82" s="309" t="s">
        <v>198</v>
      </c>
      <c r="B82" s="363" t="s">
        <v>199</v>
      </c>
      <c r="C82" s="331">
        <f>C83+C84+C85+C86</f>
        <v>0</v>
      </c>
      <c r="D82" s="331">
        <f>D83+D84+D85+D86</f>
        <v>0</v>
      </c>
      <c r="E82" s="331">
        <f>SUM(E83:E86)</f>
        <v>5192</v>
      </c>
      <c r="F82" s="331">
        <f>SUM(F83:F86)</f>
        <v>0</v>
      </c>
      <c r="G82" s="331">
        <f>SUM(G83:G86)</f>
        <v>5192</v>
      </c>
    </row>
    <row r="83" spans="1:7" s="24" customFormat="1" ht="33.75" customHeight="1" x14ac:dyDescent="0.25">
      <c r="A83" s="328" t="s">
        <v>402</v>
      </c>
      <c r="B83" s="327" t="s">
        <v>405</v>
      </c>
      <c r="C83" s="337">
        <v>0</v>
      </c>
      <c r="D83" s="337">
        <v>0</v>
      </c>
      <c r="E83" s="336">
        <v>0</v>
      </c>
      <c r="F83" s="336">
        <v>0</v>
      </c>
      <c r="G83" s="336">
        <f>F83+E83+D83+C83</f>
        <v>0</v>
      </c>
    </row>
    <row r="84" spans="1:7" s="24" customFormat="1" ht="33.75" customHeight="1" x14ac:dyDescent="0.25">
      <c r="A84" s="328" t="s">
        <v>123</v>
      </c>
      <c r="B84" s="325" t="s">
        <v>331</v>
      </c>
      <c r="C84" s="337">
        <v>0</v>
      </c>
      <c r="D84" s="337">
        <v>0</v>
      </c>
      <c r="E84" s="336">
        <v>0</v>
      </c>
      <c r="F84" s="326">
        <v>0</v>
      </c>
      <c r="G84" s="326">
        <f>SUM(C84:F84)</f>
        <v>0</v>
      </c>
    </row>
    <row r="85" spans="1:7" s="24" customFormat="1" ht="33.75" customHeight="1" x14ac:dyDescent="0.2">
      <c r="A85" s="341" t="s">
        <v>126</v>
      </c>
      <c r="B85" s="325" t="s">
        <v>133</v>
      </c>
      <c r="C85" s="326">
        <v>0</v>
      </c>
      <c r="D85" s="326">
        <v>0</v>
      </c>
      <c r="E85" s="336">
        <v>0</v>
      </c>
      <c r="F85" s="326">
        <v>0</v>
      </c>
      <c r="G85" s="326">
        <f>SUM(C85:F85)</f>
        <v>0</v>
      </c>
    </row>
    <row r="86" spans="1:7" s="24" customFormat="1" ht="33.75" customHeight="1" thickBot="1" x14ac:dyDescent="0.25">
      <c r="A86" s="324" t="s">
        <v>42</v>
      </c>
      <c r="B86" s="325" t="s">
        <v>43</v>
      </c>
      <c r="C86" s="210">
        <v>0</v>
      </c>
      <c r="D86" s="332">
        <v>0</v>
      </c>
      <c r="E86" s="336">
        <v>5192</v>
      </c>
      <c r="F86" s="326">
        <v>0</v>
      </c>
      <c r="G86" s="364">
        <f>SUM(C86:F86)</f>
        <v>5192</v>
      </c>
    </row>
    <row r="87" spans="1:7" s="24" customFormat="1" ht="46.5" customHeight="1" thickBot="1" x14ac:dyDescent="0.3">
      <c r="A87" s="309" t="s">
        <v>200</v>
      </c>
      <c r="B87" s="333" t="s">
        <v>201</v>
      </c>
      <c r="C87" s="331">
        <f>SUM(C88:C92)</f>
        <v>0</v>
      </c>
      <c r="D87" s="331">
        <f>SUM(D88:D92)</f>
        <v>0</v>
      </c>
      <c r="E87" s="331">
        <f>E88+E89+E90+E91+E92</f>
        <v>588938</v>
      </c>
      <c r="F87" s="331">
        <f>SUM(F88:F92)</f>
        <v>0</v>
      </c>
      <c r="G87" s="331">
        <f>SUM(G88:G92)</f>
        <v>588938</v>
      </c>
    </row>
    <row r="88" spans="1:7" s="24" customFormat="1" ht="31.5" customHeight="1" x14ac:dyDescent="0.2">
      <c r="A88" s="334" t="s">
        <v>322</v>
      </c>
      <c r="B88" s="335" t="s">
        <v>346</v>
      </c>
      <c r="C88" s="326">
        <v>0</v>
      </c>
      <c r="D88" s="326">
        <v>0</v>
      </c>
      <c r="E88" s="477">
        <v>0</v>
      </c>
      <c r="F88" s="326">
        <v>0</v>
      </c>
      <c r="G88" s="326">
        <f>SUM(C88:F88)</f>
        <v>0</v>
      </c>
    </row>
    <row r="89" spans="1:7" s="24" customFormat="1" ht="31.5" customHeight="1" x14ac:dyDescent="0.2">
      <c r="A89" s="324" t="s">
        <v>97</v>
      </c>
      <c r="B89" s="325" t="s">
        <v>98</v>
      </c>
      <c r="C89" s="326">
        <v>0</v>
      </c>
      <c r="D89" s="326">
        <v>0</v>
      </c>
      <c r="E89" s="477">
        <v>0</v>
      </c>
      <c r="F89" s="332">
        <v>0</v>
      </c>
      <c r="G89" s="326">
        <f>SUM(C89:F89)</f>
        <v>0</v>
      </c>
    </row>
    <row r="90" spans="1:7" s="24" customFormat="1" ht="31.5" customHeight="1" x14ac:dyDescent="0.2">
      <c r="A90" s="324" t="s">
        <v>140</v>
      </c>
      <c r="B90" s="325" t="s">
        <v>152</v>
      </c>
      <c r="C90" s="326">
        <v>0</v>
      </c>
      <c r="D90" s="326">
        <v>0</v>
      </c>
      <c r="E90" s="476">
        <v>588938</v>
      </c>
      <c r="F90" s="332">
        <v>0</v>
      </c>
      <c r="G90" s="326">
        <f>SUM(C90:F90)</f>
        <v>588938</v>
      </c>
    </row>
    <row r="91" spans="1:7" s="24" customFormat="1" ht="31.5" customHeight="1" x14ac:dyDescent="0.2">
      <c r="A91" s="341" t="s">
        <v>344</v>
      </c>
      <c r="B91" s="325" t="s">
        <v>345</v>
      </c>
      <c r="C91" s="326">
        <v>0</v>
      </c>
      <c r="D91" s="332">
        <v>0</v>
      </c>
      <c r="E91" s="477">
        <v>0</v>
      </c>
      <c r="F91" s="332">
        <v>0</v>
      </c>
      <c r="G91" s="326">
        <f>SUM(C91:F91)</f>
        <v>0</v>
      </c>
    </row>
    <row r="92" spans="1:7" s="24" customFormat="1" ht="31.5" customHeight="1" x14ac:dyDescent="0.2">
      <c r="A92" s="324" t="s">
        <v>293</v>
      </c>
      <c r="B92" s="325" t="s">
        <v>294</v>
      </c>
      <c r="C92" s="326">
        <v>0</v>
      </c>
      <c r="D92" s="326">
        <v>0</v>
      </c>
      <c r="E92" s="326">
        <v>0</v>
      </c>
      <c r="F92" s="332">
        <v>0</v>
      </c>
      <c r="G92" s="326">
        <f>SUM(C92:F92)</f>
        <v>0</v>
      </c>
    </row>
    <row r="93" spans="1:7" s="24" customFormat="1" ht="31.5" customHeight="1" thickBot="1" x14ac:dyDescent="0.3">
      <c r="A93" s="309" t="s">
        <v>202</v>
      </c>
      <c r="B93" s="363" t="s">
        <v>203</v>
      </c>
      <c r="C93" s="331">
        <f>C94+C95</f>
        <v>0</v>
      </c>
      <c r="D93" s="331">
        <f>SUM(D94:D95)</f>
        <v>0</v>
      </c>
      <c r="E93" s="331">
        <f>SUM(E94:E95)</f>
        <v>9347.02</v>
      </c>
      <c r="F93" s="331">
        <v>0</v>
      </c>
      <c r="G93" s="331">
        <f>SUM(G94:G95)</f>
        <v>9347.02</v>
      </c>
    </row>
    <row r="94" spans="1:7" s="24" customFormat="1" ht="31.5" customHeight="1" x14ac:dyDescent="0.2">
      <c r="A94" s="324" t="s">
        <v>128</v>
      </c>
      <c r="B94" s="327" t="s">
        <v>353</v>
      </c>
      <c r="C94" s="326">
        <v>0</v>
      </c>
      <c r="D94" s="326">
        <v>0</v>
      </c>
      <c r="E94" s="326">
        <v>9347.02</v>
      </c>
      <c r="F94" s="326">
        <v>0</v>
      </c>
      <c r="G94" s="326">
        <f>SUM(C94:F94)</f>
        <v>9347.02</v>
      </c>
    </row>
    <row r="95" spans="1:7" s="24" customFormat="1" ht="31.5" customHeight="1" x14ac:dyDescent="0.2">
      <c r="A95" s="324" t="s">
        <v>116</v>
      </c>
      <c r="B95" s="327" t="s">
        <v>314</v>
      </c>
      <c r="C95" s="326">
        <v>0</v>
      </c>
      <c r="D95" s="326">
        <v>0</v>
      </c>
      <c r="E95" s="477">
        <v>0</v>
      </c>
      <c r="F95" s="332">
        <v>0</v>
      </c>
      <c r="G95" s="326">
        <f>SUM(C95:F95)</f>
        <v>0</v>
      </c>
    </row>
    <row r="96" spans="1:7" s="24" customFormat="1" ht="39" customHeight="1" thickBot="1" x14ac:dyDescent="0.3">
      <c r="A96" s="309" t="s">
        <v>204</v>
      </c>
      <c r="B96" s="333" t="s">
        <v>205</v>
      </c>
      <c r="C96" s="331">
        <f>C97+C98+C99+C100</f>
        <v>0</v>
      </c>
      <c r="D96" s="331">
        <f>SUM(D97:D100)</f>
        <v>0</v>
      </c>
      <c r="E96" s="331">
        <f>SUM(E97:E100)</f>
        <v>0</v>
      </c>
      <c r="F96" s="331">
        <v>0</v>
      </c>
      <c r="G96" s="331">
        <f>SUM(G97:G100)</f>
        <v>0</v>
      </c>
    </row>
    <row r="97" spans="1:8" s="24" customFormat="1" ht="33.75" customHeight="1" x14ac:dyDescent="0.25">
      <c r="A97" s="341" t="s">
        <v>386</v>
      </c>
      <c r="B97" s="365" t="s">
        <v>389</v>
      </c>
      <c r="C97" s="336">
        <v>0</v>
      </c>
      <c r="D97" s="337">
        <v>0</v>
      </c>
      <c r="E97" s="337">
        <v>0</v>
      </c>
      <c r="F97" s="337">
        <v>0</v>
      </c>
      <c r="G97" s="336">
        <f>C97+D97+E97+F97</f>
        <v>0</v>
      </c>
    </row>
    <row r="98" spans="1:8" s="24" customFormat="1" ht="33.75" customHeight="1" x14ac:dyDescent="0.25">
      <c r="A98" s="324" t="s">
        <v>144</v>
      </c>
      <c r="B98" s="325" t="s">
        <v>305</v>
      </c>
      <c r="C98" s="326">
        <v>0</v>
      </c>
      <c r="D98" s="336">
        <v>0</v>
      </c>
      <c r="E98" s="337">
        <v>0</v>
      </c>
      <c r="F98" s="350">
        <v>0</v>
      </c>
      <c r="G98" s="354">
        <f>SUM(C98:F98)</f>
        <v>0</v>
      </c>
    </row>
    <row r="99" spans="1:8" s="24" customFormat="1" ht="33.75" customHeight="1" x14ac:dyDescent="0.2">
      <c r="A99" s="324" t="s">
        <v>124</v>
      </c>
      <c r="B99" s="325" t="s">
        <v>134</v>
      </c>
      <c r="C99" s="326">
        <v>0</v>
      </c>
      <c r="D99" s="336">
        <v>0</v>
      </c>
      <c r="E99" s="336">
        <v>0</v>
      </c>
      <c r="F99" s="326">
        <v>0</v>
      </c>
      <c r="G99" s="326">
        <f>SUM(C99:F99)</f>
        <v>0</v>
      </c>
    </row>
    <row r="100" spans="1:8" s="24" customFormat="1" ht="33.75" customHeight="1" x14ac:dyDescent="0.2">
      <c r="A100" s="324" t="s">
        <v>99</v>
      </c>
      <c r="B100" s="325" t="s">
        <v>100</v>
      </c>
      <c r="C100" s="326">
        <v>0</v>
      </c>
      <c r="D100" s="336">
        <v>0</v>
      </c>
      <c r="E100" s="476">
        <v>0</v>
      </c>
      <c r="F100" s="326">
        <v>0</v>
      </c>
      <c r="G100" s="326">
        <f>SUM(C100:F100)</f>
        <v>0</v>
      </c>
    </row>
    <row r="101" spans="1:8" s="24" customFormat="1" ht="48.75" customHeight="1" thickBot="1" x14ac:dyDescent="0.3">
      <c r="A101" s="309" t="s">
        <v>207</v>
      </c>
      <c r="B101" s="333" t="s">
        <v>206</v>
      </c>
      <c r="C101" s="331">
        <f>SUM(C102:C105)</f>
        <v>0</v>
      </c>
      <c r="D101" s="331">
        <f>SUM(D102:D105)</f>
        <v>0</v>
      </c>
      <c r="E101" s="331">
        <f>E102+E103+E104+E105</f>
        <v>2834.83</v>
      </c>
      <c r="F101" s="331">
        <f>SUM(F102:F104)</f>
        <v>0</v>
      </c>
      <c r="G101" s="331">
        <f>SUM(G102:G105)</f>
        <v>2834.83</v>
      </c>
    </row>
    <row r="102" spans="1:8" s="24" customFormat="1" ht="33.75" customHeight="1" x14ac:dyDescent="0.2">
      <c r="A102" s="334" t="s">
        <v>142</v>
      </c>
      <c r="B102" s="327" t="s">
        <v>168</v>
      </c>
      <c r="C102" s="326">
        <v>0</v>
      </c>
      <c r="D102" s="332">
        <v>0</v>
      </c>
      <c r="E102" s="326">
        <v>0</v>
      </c>
      <c r="F102" s="326">
        <v>0</v>
      </c>
      <c r="G102" s="326">
        <f>SUM(C102:F102)</f>
        <v>0</v>
      </c>
      <c r="H102" s="17"/>
    </row>
    <row r="103" spans="1:8" s="24" customFormat="1" ht="33.75" customHeight="1" x14ac:dyDescent="0.2">
      <c r="A103" s="328" t="s">
        <v>301</v>
      </c>
      <c r="B103" s="327" t="s">
        <v>315</v>
      </c>
      <c r="C103" s="326">
        <v>0</v>
      </c>
      <c r="D103" s="326">
        <v>0</v>
      </c>
      <c r="E103" s="326">
        <v>0</v>
      </c>
      <c r="F103" s="326">
        <v>0</v>
      </c>
      <c r="G103" s="326">
        <f>SUM(C103:F103)</f>
        <v>0</v>
      </c>
      <c r="H103" s="17"/>
    </row>
    <row r="104" spans="1:8" s="24" customFormat="1" ht="33.75" customHeight="1" x14ac:dyDescent="0.2">
      <c r="A104" s="324" t="s">
        <v>111</v>
      </c>
      <c r="B104" s="327" t="s">
        <v>129</v>
      </c>
      <c r="C104" s="326">
        <v>0</v>
      </c>
      <c r="D104" s="326">
        <v>0</v>
      </c>
      <c r="E104" s="326">
        <v>2834.83</v>
      </c>
      <c r="F104" s="326">
        <v>0</v>
      </c>
      <c r="G104" s="326">
        <f>SUM(C104:F104)</f>
        <v>2834.83</v>
      </c>
      <c r="H104" s="17"/>
    </row>
    <row r="105" spans="1:8" s="24" customFormat="1" ht="33.75" customHeight="1" x14ac:dyDescent="0.2">
      <c r="A105" s="324" t="s">
        <v>453</v>
      </c>
      <c r="B105" s="327" t="s">
        <v>457</v>
      </c>
      <c r="C105" s="354">
        <v>0</v>
      </c>
      <c r="D105" s="326">
        <v>0</v>
      </c>
      <c r="E105" s="326">
        <v>0</v>
      </c>
      <c r="F105" s="354">
        <v>0</v>
      </c>
      <c r="G105" s="354">
        <f>SUM(C105:F105)</f>
        <v>0</v>
      </c>
    </row>
    <row r="106" spans="1:8" s="24" customFormat="1" ht="42.75" customHeight="1" thickBot="1" x14ac:dyDescent="0.3">
      <c r="A106" s="309" t="s">
        <v>208</v>
      </c>
      <c r="B106" s="333" t="s">
        <v>209</v>
      </c>
      <c r="C106" s="331">
        <f>SUM(C107:C108)</f>
        <v>0</v>
      </c>
      <c r="D106" s="331">
        <f>D107+D108</f>
        <v>0</v>
      </c>
      <c r="E106" s="331">
        <f>E107+E108</f>
        <v>309295.15000000002</v>
      </c>
      <c r="F106" s="331">
        <f>SUM(F107:F108)</f>
        <v>0</v>
      </c>
      <c r="G106" s="331">
        <f>SUM(G107:G108)</f>
        <v>309295.15000000002</v>
      </c>
    </row>
    <row r="107" spans="1:8" s="24" customFormat="1" ht="30.75" customHeight="1" x14ac:dyDescent="0.2">
      <c r="A107" s="324" t="s">
        <v>94</v>
      </c>
      <c r="B107" s="325" t="s">
        <v>22</v>
      </c>
      <c r="C107" s="353">
        <v>0</v>
      </c>
      <c r="D107" s="326">
        <v>0</v>
      </c>
      <c r="E107" s="475">
        <v>177280</v>
      </c>
      <c r="F107" s="332">
        <v>0</v>
      </c>
      <c r="G107" s="326">
        <f>SUM(C107:F107)</f>
        <v>177280</v>
      </c>
    </row>
    <row r="108" spans="1:8" s="24" customFormat="1" ht="30.75" customHeight="1" x14ac:dyDescent="0.2">
      <c r="A108" s="324" t="s">
        <v>118</v>
      </c>
      <c r="B108" s="325" t="s">
        <v>153</v>
      </c>
      <c r="C108" s="326">
        <v>0</v>
      </c>
      <c r="D108" s="326">
        <v>0</v>
      </c>
      <c r="E108" s="475">
        <v>132015.15</v>
      </c>
      <c r="F108" s="332">
        <v>0</v>
      </c>
      <c r="G108" s="326">
        <f>SUM(C108:F108)</f>
        <v>132015.15</v>
      </c>
    </row>
    <row r="109" spans="1:8" s="24" customFormat="1" ht="41.25" customHeight="1" thickBot="1" x14ac:dyDescent="0.3">
      <c r="A109" s="309" t="s">
        <v>210</v>
      </c>
      <c r="B109" s="333" t="s">
        <v>211</v>
      </c>
      <c r="C109" s="331">
        <f>+C110</f>
        <v>0</v>
      </c>
      <c r="D109" s="331">
        <v>0</v>
      </c>
      <c r="E109" s="331">
        <v>0</v>
      </c>
      <c r="F109" s="331">
        <v>0</v>
      </c>
      <c r="G109" s="331">
        <v>0</v>
      </c>
    </row>
    <row r="110" spans="1:8" s="24" customFormat="1" ht="33.75" customHeight="1" thickBot="1" x14ac:dyDescent="0.3">
      <c r="A110" s="341" t="s">
        <v>383</v>
      </c>
      <c r="B110" s="366" t="s">
        <v>384</v>
      </c>
      <c r="C110" s="331">
        <v>0</v>
      </c>
      <c r="D110" s="331">
        <v>0</v>
      </c>
      <c r="E110" s="331">
        <v>0</v>
      </c>
      <c r="F110" s="331"/>
      <c r="G110" s="367"/>
    </row>
    <row r="111" spans="1:8" s="24" customFormat="1" ht="33.75" customHeight="1" thickBot="1" x14ac:dyDescent="0.3">
      <c r="A111" s="309" t="s">
        <v>212</v>
      </c>
      <c r="B111" s="363" t="s">
        <v>213</v>
      </c>
      <c r="C111" s="331">
        <f>SUM(C112:C119)</f>
        <v>0</v>
      </c>
      <c r="D111" s="331">
        <f>SUM(D112:D119)</f>
        <v>0</v>
      </c>
      <c r="E111" s="350">
        <f>E112+E113+E114+E115+E116+E117+E118+E119</f>
        <v>33059.449999999997</v>
      </c>
      <c r="F111" s="331">
        <f>SUM(F114:F119)</f>
        <v>0</v>
      </c>
      <c r="G111" s="331">
        <f>SUM(G112:G119)</f>
        <v>33059.449999999997</v>
      </c>
    </row>
    <row r="112" spans="1:8" s="24" customFormat="1" ht="33.75" customHeight="1" x14ac:dyDescent="0.25">
      <c r="A112" s="324" t="s">
        <v>101</v>
      </c>
      <c r="B112" s="325" t="str">
        <f>[1]Hoja1!$C$322</f>
        <v xml:space="preserve"> Material para limpieza </v>
      </c>
      <c r="C112" s="368">
        <v>0</v>
      </c>
      <c r="D112" s="354">
        <v>0</v>
      </c>
      <c r="E112" s="477">
        <v>0</v>
      </c>
      <c r="F112" s="350">
        <v>0</v>
      </c>
      <c r="G112" s="326">
        <f>SUM(C112:F112)</f>
        <v>0</v>
      </c>
    </row>
    <row r="113" spans="1:7" s="24" customFormat="1" ht="33.75" customHeight="1" x14ac:dyDescent="0.25">
      <c r="A113" s="324" t="s">
        <v>125</v>
      </c>
      <c r="B113" s="327" t="str">
        <f>[1]Hoja1!$C$324</f>
        <v xml:space="preserve"> Útiles de escritorio, oficina, informática y de enseñanza </v>
      </c>
      <c r="C113" s="368">
        <v>0</v>
      </c>
      <c r="D113" s="354">
        <v>0</v>
      </c>
      <c r="E113" s="477">
        <v>0</v>
      </c>
      <c r="F113" s="350">
        <v>0</v>
      </c>
      <c r="G113" s="326">
        <f>SUM(C113:F113)</f>
        <v>0</v>
      </c>
    </row>
    <row r="114" spans="1:7" s="24" customFormat="1" ht="33.75" customHeight="1" x14ac:dyDescent="0.25">
      <c r="A114" s="324" t="s">
        <v>302</v>
      </c>
      <c r="B114" s="325" t="s">
        <v>310</v>
      </c>
      <c r="C114" s="368">
        <v>0</v>
      </c>
      <c r="D114" s="354">
        <v>0</v>
      </c>
      <c r="E114" s="477">
        <v>33059.449999999997</v>
      </c>
      <c r="F114" s="350">
        <v>0</v>
      </c>
      <c r="G114" s="326">
        <f>SUM(C114:F114)</f>
        <v>33059.449999999997</v>
      </c>
    </row>
    <row r="115" spans="1:7" s="24" customFormat="1" ht="33.75" customHeight="1" x14ac:dyDescent="0.25">
      <c r="A115" s="328" t="s">
        <v>303</v>
      </c>
      <c r="B115" s="325" t="s">
        <v>306</v>
      </c>
      <c r="C115" s="326">
        <v>0</v>
      </c>
      <c r="D115" s="354">
        <v>0</v>
      </c>
      <c r="E115" s="477">
        <v>0</v>
      </c>
      <c r="F115" s="350">
        <v>0</v>
      </c>
      <c r="G115" s="326">
        <f>SUM(C115:F115)</f>
        <v>0</v>
      </c>
    </row>
    <row r="116" spans="1:7" s="24" customFormat="1" ht="33.75" customHeight="1" x14ac:dyDescent="0.25">
      <c r="A116" s="324" t="s">
        <v>112</v>
      </c>
      <c r="B116" s="325" t="s">
        <v>130</v>
      </c>
      <c r="C116" s="326">
        <v>0</v>
      </c>
      <c r="D116" s="354">
        <v>0</v>
      </c>
      <c r="E116" s="477">
        <v>0</v>
      </c>
      <c r="F116" s="350">
        <v>0</v>
      </c>
      <c r="G116" s="326">
        <f>SUM(C116:F116)</f>
        <v>0</v>
      </c>
    </row>
    <row r="117" spans="1:7" s="24" customFormat="1" ht="33.75" customHeight="1" x14ac:dyDescent="0.25">
      <c r="A117" s="328" t="s">
        <v>362</v>
      </c>
      <c r="B117" s="325" t="s">
        <v>363</v>
      </c>
      <c r="C117" s="368">
        <v>0</v>
      </c>
      <c r="D117" s="354">
        <v>0</v>
      </c>
      <c r="E117" s="477">
        <v>0</v>
      </c>
      <c r="F117" s="350">
        <v>0</v>
      </c>
      <c r="G117" s="326">
        <f t="shared" ref="G117:G119" si="7">SUM(C117:F117)</f>
        <v>0</v>
      </c>
    </row>
    <row r="118" spans="1:7" s="24" customFormat="1" ht="33.75" customHeight="1" x14ac:dyDescent="0.25">
      <c r="A118" s="324" t="s">
        <v>92</v>
      </c>
      <c r="B118" s="325" t="s">
        <v>93</v>
      </c>
      <c r="C118" s="368">
        <v>0</v>
      </c>
      <c r="D118" s="354">
        <v>0</v>
      </c>
      <c r="E118" s="477">
        <v>0</v>
      </c>
      <c r="F118" s="350">
        <v>0</v>
      </c>
      <c r="G118" s="326">
        <f t="shared" si="7"/>
        <v>0</v>
      </c>
    </row>
    <row r="119" spans="1:7" s="24" customFormat="1" ht="33.75" customHeight="1" x14ac:dyDescent="0.25">
      <c r="A119" s="324" t="s">
        <v>102</v>
      </c>
      <c r="B119" s="327" t="s">
        <v>103</v>
      </c>
      <c r="C119" s="368">
        <v>0</v>
      </c>
      <c r="D119" s="354">
        <v>0</v>
      </c>
      <c r="E119" s="477">
        <v>0</v>
      </c>
      <c r="F119" s="350">
        <v>0</v>
      </c>
      <c r="G119" s="326">
        <f t="shared" si="7"/>
        <v>0</v>
      </c>
    </row>
    <row r="120" spans="1:7" s="24" customFormat="1" ht="33.75" customHeight="1" thickBot="1" x14ac:dyDescent="0.3">
      <c r="A120" s="369" t="s">
        <v>214</v>
      </c>
      <c r="B120" s="361" t="s">
        <v>215</v>
      </c>
      <c r="C120" s="370">
        <f>C121+C123+C125+C126+C127+C128+C130+C131</f>
        <v>0</v>
      </c>
      <c r="D120" s="347">
        <f>D121+D123+D125+D126+D127+D128+D130+D131</f>
        <v>0</v>
      </c>
      <c r="E120" s="347">
        <f>+E121</f>
        <v>0</v>
      </c>
      <c r="F120" s="347">
        <f>+F121</f>
        <v>0</v>
      </c>
      <c r="G120" s="347">
        <f>SUM(C120:F120)</f>
        <v>0</v>
      </c>
    </row>
    <row r="121" spans="1:7" s="24" customFormat="1" ht="42" customHeight="1" thickBot="1" x14ac:dyDescent="0.3">
      <c r="A121" s="324" t="s">
        <v>216</v>
      </c>
      <c r="B121" s="371" t="s">
        <v>582</v>
      </c>
      <c r="C121" s="372">
        <f>C122</f>
        <v>0</v>
      </c>
      <c r="D121" s="367">
        <f>D122</f>
        <v>0</v>
      </c>
      <c r="E121" s="367">
        <f>+E122+E128+E131</f>
        <v>0</v>
      </c>
      <c r="F121" s="367">
        <f>+F122+F131</f>
        <v>0</v>
      </c>
      <c r="G121" s="367">
        <f>C121+D121+E121</f>
        <v>0</v>
      </c>
    </row>
    <row r="122" spans="1:7" s="24" customFormat="1" ht="33" customHeight="1" x14ac:dyDescent="0.2">
      <c r="A122" s="341" t="s">
        <v>335</v>
      </c>
      <c r="B122" s="327" t="s">
        <v>343</v>
      </c>
      <c r="C122" s="332">
        <v>0</v>
      </c>
      <c r="D122" s="332">
        <v>0</v>
      </c>
      <c r="E122" s="326">
        <v>0</v>
      </c>
      <c r="F122" s="326">
        <v>0</v>
      </c>
      <c r="G122" s="353">
        <f>+C122+D122+E122+F122</f>
        <v>0</v>
      </c>
    </row>
    <row r="123" spans="1:7" s="24" customFormat="1" ht="33.75" customHeight="1" x14ac:dyDescent="0.25">
      <c r="A123" s="309" t="s">
        <v>217</v>
      </c>
      <c r="B123" s="373" t="s">
        <v>338</v>
      </c>
      <c r="C123" s="374">
        <f>C124</f>
        <v>0</v>
      </c>
      <c r="D123" s="375">
        <f>D124</f>
        <v>0</v>
      </c>
      <c r="E123" s="326">
        <f>E124</f>
        <v>0</v>
      </c>
      <c r="F123" s="326">
        <f>F124</f>
        <v>0</v>
      </c>
      <c r="G123" s="353">
        <f>D123+E123+F123</f>
        <v>0</v>
      </c>
    </row>
    <row r="124" spans="1:7" s="24" customFormat="1" ht="42.75" customHeight="1" x14ac:dyDescent="0.2">
      <c r="A124" s="324" t="s">
        <v>496</v>
      </c>
      <c r="B124" s="327" t="s">
        <v>338</v>
      </c>
      <c r="C124" s="332">
        <v>0</v>
      </c>
      <c r="D124" s="332">
        <v>0</v>
      </c>
      <c r="E124" s="326">
        <v>0</v>
      </c>
      <c r="F124" s="326">
        <v>0</v>
      </c>
      <c r="G124" s="353">
        <f>D124+E124+F124</f>
        <v>0</v>
      </c>
    </row>
    <row r="125" spans="1:7" s="24" customFormat="1" ht="42.75" customHeight="1" x14ac:dyDescent="0.25">
      <c r="A125" s="309" t="s">
        <v>218</v>
      </c>
      <c r="B125" s="327" t="s">
        <v>339</v>
      </c>
      <c r="C125" s="210">
        <v>0</v>
      </c>
      <c r="D125" s="332">
        <v>0</v>
      </c>
      <c r="E125" s="326">
        <v>0</v>
      </c>
      <c r="F125" s="326">
        <v>0</v>
      </c>
      <c r="G125" s="353">
        <f t="shared" ref="G125:G136" si="8">+C125+D125+E125+F125</f>
        <v>0</v>
      </c>
    </row>
    <row r="126" spans="1:7" s="24" customFormat="1" ht="42.75" customHeight="1" x14ac:dyDescent="0.25">
      <c r="A126" s="309" t="s">
        <v>219</v>
      </c>
      <c r="B126" s="327" t="s">
        <v>340</v>
      </c>
      <c r="C126" s="210">
        <v>0</v>
      </c>
      <c r="D126" s="332">
        <v>0</v>
      </c>
      <c r="E126" s="326">
        <v>0</v>
      </c>
      <c r="F126" s="326">
        <v>0</v>
      </c>
      <c r="G126" s="353">
        <f>+C126+D126+E126+F126</f>
        <v>0</v>
      </c>
    </row>
    <row r="127" spans="1:7" s="24" customFormat="1" ht="42.75" customHeight="1" x14ac:dyDescent="0.25">
      <c r="A127" s="309" t="s">
        <v>220</v>
      </c>
      <c r="B127" s="327" t="s">
        <v>341</v>
      </c>
      <c r="C127" s="210">
        <v>0</v>
      </c>
      <c r="D127" s="332">
        <v>0</v>
      </c>
      <c r="E127" s="326">
        <v>0</v>
      </c>
      <c r="F127" s="326">
        <v>0</v>
      </c>
      <c r="G127" s="353">
        <f t="shared" si="8"/>
        <v>0</v>
      </c>
    </row>
    <row r="128" spans="1:7" s="24" customFormat="1" ht="33.75" customHeight="1" x14ac:dyDescent="0.25">
      <c r="A128" s="376" t="s">
        <v>390</v>
      </c>
      <c r="B128" s="373" t="s">
        <v>391</v>
      </c>
      <c r="C128" s="210">
        <f>C129</f>
        <v>0</v>
      </c>
      <c r="D128" s="326">
        <f>D129</f>
        <v>0</v>
      </c>
      <c r="E128" s="326">
        <f>E129</f>
        <v>0</v>
      </c>
      <c r="F128" s="326">
        <f>F129</f>
        <v>0</v>
      </c>
      <c r="G128" s="353">
        <f>C128+D128+E128+F128</f>
        <v>0</v>
      </c>
    </row>
    <row r="129" spans="1:7" s="24" customFormat="1" ht="33.75" customHeight="1" x14ac:dyDescent="0.2">
      <c r="A129" s="377" t="s">
        <v>392</v>
      </c>
      <c r="B129" s="378" t="s">
        <v>393</v>
      </c>
      <c r="C129" s="210">
        <v>0</v>
      </c>
      <c r="D129" s="332">
        <v>0</v>
      </c>
      <c r="E129" s="326">
        <v>0</v>
      </c>
      <c r="F129" s="326">
        <v>0</v>
      </c>
      <c r="G129" s="353">
        <v>0</v>
      </c>
    </row>
    <row r="130" spans="1:7" s="339" customFormat="1" ht="33.75" customHeight="1" x14ac:dyDescent="0.25">
      <c r="A130" s="309" t="s">
        <v>221</v>
      </c>
      <c r="B130" s="327" t="s">
        <v>342</v>
      </c>
      <c r="C130" s="210">
        <v>0</v>
      </c>
      <c r="D130" s="332">
        <v>0</v>
      </c>
      <c r="E130" s="326">
        <v>0</v>
      </c>
      <c r="F130" s="326">
        <v>0</v>
      </c>
      <c r="G130" s="353">
        <f t="shared" si="8"/>
        <v>0</v>
      </c>
    </row>
    <row r="131" spans="1:7" s="24" customFormat="1" ht="33.75" customHeight="1" thickBot="1" x14ac:dyDescent="0.3">
      <c r="A131" s="309" t="s">
        <v>297</v>
      </c>
      <c r="B131" s="373" t="s">
        <v>286</v>
      </c>
      <c r="C131" s="379">
        <f>C132</f>
        <v>0</v>
      </c>
      <c r="D131" s="380">
        <f>D132</f>
        <v>0</v>
      </c>
      <c r="E131" s="331">
        <f>E132</f>
        <v>0</v>
      </c>
      <c r="F131" s="364">
        <v>0</v>
      </c>
      <c r="G131" s="331">
        <f>SUM(C131:F131)</f>
        <v>0</v>
      </c>
    </row>
    <row r="132" spans="1:7" s="24" customFormat="1" ht="33.75" customHeight="1" x14ac:dyDescent="0.2">
      <c r="A132" s="324" t="s">
        <v>295</v>
      </c>
      <c r="B132" s="327" t="s">
        <v>296</v>
      </c>
      <c r="C132" s="326">
        <v>0</v>
      </c>
      <c r="D132" s="326">
        <v>0</v>
      </c>
      <c r="E132" s="353">
        <v>0</v>
      </c>
      <c r="F132" s="353">
        <v>0</v>
      </c>
      <c r="G132" s="353">
        <f>SUM(C132:F132)</f>
        <v>0</v>
      </c>
    </row>
    <row r="133" spans="1:7" s="24" customFormat="1" ht="33.75" customHeight="1" thickBot="1" x14ac:dyDescent="0.3">
      <c r="A133" s="369" t="s">
        <v>222</v>
      </c>
      <c r="B133" s="361" t="s">
        <v>230</v>
      </c>
      <c r="C133" s="370">
        <f>C134</f>
        <v>0</v>
      </c>
      <c r="D133" s="347">
        <f>SUM(D134:D141)</f>
        <v>0</v>
      </c>
      <c r="E133" s="347">
        <f>SUM(E134:E141)</f>
        <v>600000</v>
      </c>
      <c r="F133" s="347">
        <f>SUM(F134:F141)</f>
        <v>0</v>
      </c>
      <c r="G133" s="347">
        <f>G134+G136+G137+G138+G139+G140+G141</f>
        <v>600000</v>
      </c>
    </row>
    <row r="134" spans="1:7" s="24" customFormat="1" ht="33.75" customHeight="1" x14ac:dyDescent="0.25">
      <c r="A134" s="309" t="s">
        <v>223</v>
      </c>
      <c r="B134" s="327" t="s">
        <v>583</v>
      </c>
      <c r="C134" s="374">
        <v>0</v>
      </c>
      <c r="D134" s="323">
        <v>0</v>
      </c>
      <c r="E134" s="323">
        <v>0</v>
      </c>
      <c r="F134" s="323">
        <v>0</v>
      </c>
      <c r="G134" s="351">
        <f>G135</f>
        <v>600000</v>
      </c>
    </row>
    <row r="135" spans="1:7" s="24" customFormat="1" ht="33.75" customHeight="1" x14ac:dyDescent="0.2">
      <c r="A135" s="328" t="s">
        <v>678</v>
      </c>
      <c r="B135" s="327" t="s">
        <v>330</v>
      </c>
      <c r="C135" s="326">
        <v>0</v>
      </c>
      <c r="D135" s="326">
        <v>0</v>
      </c>
      <c r="E135" s="326">
        <v>600000</v>
      </c>
      <c r="F135" s="326">
        <v>0</v>
      </c>
      <c r="G135" s="353">
        <f>+C135+D135+E135+F135</f>
        <v>600000</v>
      </c>
    </row>
    <row r="136" spans="1:7" s="24" customFormat="1" ht="33.75" customHeight="1" x14ac:dyDescent="0.2">
      <c r="A136" s="324" t="s">
        <v>224</v>
      </c>
      <c r="B136" s="327" t="s">
        <v>584</v>
      </c>
      <c r="C136" s="210">
        <v>0</v>
      </c>
      <c r="D136" s="326">
        <v>0</v>
      </c>
      <c r="E136" s="326">
        <v>0</v>
      </c>
      <c r="F136" s="326">
        <v>0</v>
      </c>
      <c r="G136" s="353">
        <f t="shared" si="8"/>
        <v>0</v>
      </c>
    </row>
    <row r="137" spans="1:7" s="24" customFormat="1" ht="33.75" customHeight="1" x14ac:dyDescent="0.2">
      <c r="A137" s="324" t="s">
        <v>225</v>
      </c>
      <c r="B137" s="327" t="s">
        <v>585</v>
      </c>
      <c r="C137" s="210">
        <v>0</v>
      </c>
      <c r="D137" s="326">
        <v>0</v>
      </c>
      <c r="E137" s="326">
        <v>0</v>
      </c>
      <c r="F137" s="326">
        <v>0</v>
      </c>
      <c r="G137" s="326">
        <v>0</v>
      </c>
    </row>
    <row r="138" spans="1:7" s="24" customFormat="1" ht="33.75" customHeight="1" x14ac:dyDescent="0.2">
      <c r="A138" s="324" t="s">
        <v>226</v>
      </c>
      <c r="B138" s="327" t="s">
        <v>586</v>
      </c>
      <c r="C138" s="210">
        <v>0</v>
      </c>
      <c r="D138" s="326">
        <v>0</v>
      </c>
      <c r="E138" s="326">
        <v>0</v>
      </c>
      <c r="F138" s="326">
        <v>0</v>
      </c>
      <c r="G138" s="326">
        <v>0</v>
      </c>
    </row>
    <row r="139" spans="1:7" s="24" customFormat="1" ht="33.75" customHeight="1" x14ac:dyDescent="0.2">
      <c r="A139" s="324" t="s">
        <v>227</v>
      </c>
      <c r="B139" s="327" t="s">
        <v>587</v>
      </c>
      <c r="C139" s="210">
        <v>0</v>
      </c>
      <c r="D139" s="326">
        <v>0</v>
      </c>
      <c r="E139" s="326">
        <v>0</v>
      </c>
      <c r="F139" s="326">
        <v>0</v>
      </c>
      <c r="G139" s="326">
        <v>0</v>
      </c>
    </row>
    <row r="140" spans="1:7" s="24" customFormat="1" ht="33.75" customHeight="1" x14ac:dyDescent="0.2">
      <c r="A140" s="324" t="s">
        <v>228</v>
      </c>
      <c r="B140" s="327" t="s">
        <v>588</v>
      </c>
      <c r="C140" s="210">
        <v>0</v>
      </c>
      <c r="D140" s="326">
        <v>0</v>
      </c>
      <c r="E140" s="326">
        <v>0</v>
      </c>
      <c r="F140" s="326">
        <v>0</v>
      </c>
      <c r="G140" s="326">
        <v>0</v>
      </c>
    </row>
    <row r="141" spans="1:7" s="24" customFormat="1" ht="33.75" customHeight="1" x14ac:dyDescent="0.2">
      <c r="A141" s="324" t="s">
        <v>229</v>
      </c>
      <c r="B141" s="327" t="s">
        <v>589</v>
      </c>
      <c r="C141" s="210">
        <v>0</v>
      </c>
      <c r="D141" s="326">
        <v>0</v>
      </c>
      <c r="E141" s="326">
        <v>0</v>
      </c>
      <c r="F141" s="326">
        <v>0</v>
      </c>
      <c r="G141" s="326">
        <v>0</v>
      </c>
    </row>
    <row r="142" spans="1:7" s="24" customFormat="1" ht="33.75" customHeight="1" thickBot="1" x14ac:dyDescent="0.3">
      <c r="A142" s="369" t="s">
        <v>231</v>
      </c>
      <c r="B142" s="381" t="s">
        <v>138</v>
      </c>
      <c r="C142" s="382">
        <f>C143+C149+C154+C158+C161+C169+C171+C174+C176</f>
        <v>0</v>
      </c>
      <c r="D142" s="347">
        <v>0</v>
      </c>
      <c r="E142" s="347">
        <f>E143+E149+E154+E158+E161+E169+E171</f>
        <v>13810406.24</v>
      </c>
      <c r="F142" s="383">
        <v>0</v>
      </c>
      <c r="G142" s="347">
        <f>SUM(C142:F142)</f>
        <v>13810406.24</v>
      </c>
    </row>
    <row r="143" spans="1:7" s="24" customFormat="1" ht="28.5" customHeight="1" x14ac:dyDescent="0.25">
      <c r="A143" s="309" t="s">
        <v>233</v>
      </c>
      <c r="B143" s="363" t="s">
        <v>232</v>
      </c>
      <c r="C143" s="351">
        <f>C144+C145+C146+C147+C148</f>
        <v>0</v>
      </c>
      <c r="D143" s="351">
        <f>D144+D145+D146+D147+D148</f>
        <v>0</v>
      </c>
      <c r="E143" s="351">
        <f>E144+E145+E146+E147+E148</f>
        <v>391453.2</v>
      </c>
      <c r="F143" s="353">
        <v>0</v>
      </c>
      <c r="G143" s="384">
        <f>SUM(G144:G148)</f>
        <v>391453.2</v>
      </c>
    </row>
    <row r="144" spans="1:7" s="24" customFormat="1" ht="28.5" customHeight="1" x14ac:dyDescent="0.25">
      <c r="A144" s="324" t="s">
        <v>146</v>
      </c>
      <c r="B144" s="327" t="s">
        <v>154</v>
      </c>
      <c r="C144" s="351">
        <v>0</v>
      </c>
      <c r="D144" s="351">
        <v>0</v>
      </c>
      <c r="E144" s="477">
        <v>0</v>
      </c>
      <c r="F144" s="326">
        <v>0</v>
      </c>
      <c r="G144" s="326">
        <f>SUM(C144:F144)</f>
        <v>0</v>
      </c>
    </row>
    <row r="145" spans="1:7" s="24" customFormat="1" ht="28.5" customHeight="1" x14ac:dyDescent="0.25">
      <c r="A145" s="324" t="s">
        <v>336</v>
      </c>
      <c r="B145" s="327" t="s">
        <v>337</v>
      </c>
      <c r="C145" s="351">
        <v>0</v>
      </c>
      <c r="D145" s="351">
        <v>0</v>
      </c>
      <c r="E145" s="477">
        <v>0</v>
      </c>
      <c r="F145" s="326">
        <v>0</v>
      </c>
      <c r="G145" s="326">
        <f>SUM(C145:F145)</f>
        <v>0</v>
      </c>
    </row>
    <row r="146" spans="1:7" s="24" customFormat="1" ht="28.5" customHeight="1" x14ac:dyDescent="0.25">
      <c r="A146" s="328" t="s">
        <v>155</v>
      </c>
      <c r="B146" s="327" t="s">
        <v>356</v>
      </c>
      <c r="C146" s="351">
        <v>0</v>
      </c>
      <c r="D146" s="351">
        <v>0</v>
      </c>
      <c r="E146" s="477">
        <v>0</v>
      </c>
      <c r="F146" s="326">
        <v>0</v>
      </c>
      <c r="G146" s="326">
        <f>SUM(C146:F146)</f>
        <v>0</v>
      </c>
    </row>
    <row r="147" spans="1:7" s="24" customFormat="1" ht="28.5" customHeight="1" x14ac:dyDescent="0.25">
      <c r="A147" s="328" t="s">
        <v>304</v>
      </c>
      <c r="B147" s="327" t="s">
        <v>307</v>
      </c>
      <c r="C147" s="351">
        <v>0</v>
      </c>
      <c r="D147" s="351">
        <v>0</v>
      </c>
      <c r="E147" s="477">
        <v>391453.2</v>
      </c>
      <c r="F147" s="351">
        <f>SUM(F149:F154)</f>
        <v>0</v>
      </c>
      <c r="G147" s="326">
        <f>SUM(C147:F147)</f>
        <v>391453.2</v>
      </c>
    </row>
    <row r="148" spans="1:7" s="24" customFormat="1" ht="28.5" customHeight="1" x14ac:dyDescent="0.25">
      <c r="A148" s="328" t="s">
        <v>429</v>
      </c>
      <c r="B148" s="327" t="s">
        <v>430</v>
      </c>
      <c r="C148" s="385">
        <v>0</v>
      </c>
      <c r="D148" s="351">
        <v>0</v>
      </c>
      <c r="E148" s="351">
        <v>0</v>
      </c>
      <c r="F148" s="351">
        <f>SUM(F150:F155)</f>
        <v>0</v>
      </c>
      <c r="G148" s="326">
        <f>SUM(C148:F148)</f>
        <v>0</v>
      </c>
    </row>
    <row r="149" spans="1:7" s="339" customFormat="1" ht="33.75" customHeight="1" x14ac:dyDescent="0.25">
      <c r="A149" s="309" t="s">
        <v>234</v>
      </c>
      <c r="B149" s="333" t="s">
        <v>235</v>
      </c>
      <c r="C149" s="337">
        <f>SUM(C150:C153)</f>
        <v>0</v>
      </c>
      <c r="D149" s="337">
        <f>SUM(D150:D153)</f>
        <v>0</v>
      </c>
      <c r="E149" s="351">
        <f>E150+E151+E152+E153</f>
        <v>0</v>
      </c>
      <c r="F149" s="337">
        <f>SUM(F151:F155)</f>
        <v>0</v>
      </c>
      <c r="G149" s="323">
        <f>G150+G151+G152+G153</f>
        <v>0</v>
      </c>
    </row>
    <row r="150" spans="1:7" s="339" customFormat="1" ht="27.75" customHeight="1" x14ac:dyDescent="0.25">
      <c r="A150" s="341" t="s">
        <v>449</v>
      </c>
      <c r="B150" s="365" t="s">
        <v>421</v>
      </c>
      <c r="C150" s="323">
        <v>0</v>
      </c>
      <c r="D150" s="323">
        <v>0</v>
      </c>
      <c r="E150" s="323">
        <v>0</v>
      </c>
      <c r="F150" s="323">
        <v>0</v>
      </c>
      <c r="G150" s="323">
        <v>0</v>
      </c>
    </row>
    <row r="151" spans="1:7" s="339" customFormat="1" ht="27.75" customHeight="1" x14ac:dyDescent="0.25">
      <c r="A151" s="341" t="s">
        <v>450</v>
      </c>
      <c r="B151" s="365" t="s">
        <v>398</v>
      </c>
      <c r="C151" s="323">
        <f>SUM(C154:C159)</f>
        <v>0</v>
      </c>
      <c r="D151" s="323">
        <v>0</v>
      </c>
      <c r="E151" s="326">
        <v>0</v>
      </c>
      <c r="F151" s="323">
        <f>SUM(F154:F158)</f>
        <v>0</v>
      </c>
      <c r="G151" s="326">
        <f>SUM(C151:F151)</f>
        <v>0</v>
      </c>
    </row>
    <row r="152" spans="1:7" s="339" customFormat="1" ht="27.75" customHeight="1" x14ac:dyDescent="0.25">
      <c r="A152" s="341" t="s">
        <v>431</v>
      </c>
      <c r="B152" s="365" t="s">
        <v>455</v>
      </c>
      <c r="C152" s="323">
        <v>0</v>
      </c>
      <c r="D152" s="323">
        <v>0</v>
      </c>
      <c r="E152" s="326">
        <v>0</v>
      </c>
      <c r="F152" s="323">
        <f>SUM(F155:F159)</f>
        <v>0</v>
      </c>
      <c r="G152" s="326">
        <f t="shared" ref="G152:G153" si="9">SUM(C152:F152)</f>
        <v>0</v>
      </c>
    </row>
    <row r="153" spans="1:7" s="339" customFormat="1" ht="27.75" customHeight="1" x14ac:dyDescent="0.25">
      <c r="A153" s="341" t="s">
        <v>508</v>
      </c>
      <c r="B153" s="386" t="s">
        <v>509</v>
      </c>
      <c r="C153" s="323">
        <v>0</v>
      </c>
      <c r="D153" s="323">
        <v>0</v>
      </c>
      <c r="E153" s="326">
        <v>0</v>
      </c>
      <c r="F153" s="323"/>
      <c r="G153" s="326">
        <f t="shared" si="9"/>
        <v>0</v>
      </c>
    </row>
    <row r="154" spans="1:7" s="24" customFormat="1" ht="33.75" customHeight="1" x14ac:dyDescent="0.25">
      <c r="A154" s="309" t="s">
        <v>236</v>
      </c>
      <c r="B154" s="333" t="s">
        <v>237</v>
      </c>
      <c r="C154" s="323">
        <f>SUM(C155:C156)</f>
        <v>0</v>
      </c>
      <c r="D154" s="323">
        <f>SUM(D155:D156)</f>
        <v>0</v>
      </c>
      <c r="E154" s="323">
        <f>E155+E156+E157</f>
        <v>1616736.64</v>
      </c>
      <c r="F154" s="323">
        <f>SUM(F155:F155)</f>
        <v>0</v>
      </c>
      <c r="G154" s="323">
        <f>SUM(C154:F154)</f>
        <v>1616736.64</v>
      </c>
    </row>
    <row r="155" spans="1:7" s="24" customFormat="1" ht="27.75" customHeight="1" x14ac:dyDescent="0.25">
      <c r="A155" s="324" t="s">
        <v>156</v>
      </c>
      <c r="B155" s="325" t="s">
        <v>157</v>
      </c>
      <c r="C155" s="353">
        <v>0</v>
      </c>
      <c r="D155" s="353">
        <v>0</v>
      </c>
      <c r="E155" s="353">
        <v>0</v>
      </c>
      <c r="F155" s="323">
        <f t="shared" ref="F155:F157" si="10">SUM(F156:F156)</f>
        <v>0</v>
      </c>
      <c r="G155" s="353">
        <f>C155+D155+E155+F155</f>
        <v>0</v>
      </c>
    </row>
    <row r="156" spans="1:7" s="24" customFormat="1" ht="27.75" customHeight="1" x14ac:dyDescent="0.25">
      <c r="A156" s="324" t="s">
        <v>394</v>
      </c>
      <c r="B156" s="325" t="s">
        <v>395</v>
      </c>
      <c r="C156" s="336">
        <v>0</v>
      </c>
      <c r="D156" s="336">
        <v>0</v>
      </c>
      <c r="E156" s="336">
        <v>35536.639999999999</v>
      </c>
      <c r="F156" s="323">
        <f t="shared" si="10"/>
        <v>0</v>
      </c>
      <c r="G156" s="326">
        <f>C156+D156+E156+F156</f>
        <v>35536.639999999999</v>
      </c>
    </row>
    <row r="157" spans="1:7" s="24" customFormat="1" ht="27.75" customHeight="1" x14ac:dyDescent="0.25">
      <c r="A157" s="324" t="s">
        <v>410</v>
      </c>
      <c r="B157" s="327" t="s">
        <v>411</v>
      </c>
      <c r="C157" s="354">
        <v>0</v>
      </c>
      <c r="D157" s="354">
        <v>0</v>
      </c>
      <c r="E157" s="336">
        <v>1581200</v>
      </c>
      <c r="F157" s="323">
        <f t="shared" si="10"/>
        <v>0</v>
      </c>
      <c r="G157" s="354">
        <f>SUM(C157:F157)</f>
        <v>1581200</v>
      </c>
    </row>
    <row r="158" spans="1:7" s="24" customFormat="1" ht="33.75" customHeight="1" thickBot="1" x14ac:dyDescent="0.3">
      <c r="A158" s="309" t="s">
        <v>238</v>
      </c>
      <c r="B158" s="333" t="s">
        <v>239</v>
      </c>
      <c r="C158" s="331">
        <f>SUM(C160:C160)</f>
        <v>0</v>
      </c>
      <c r="D158" s="331">
        <f>SUM(D159:D160)</f>
        <v>0</v>
      </c>
      <c r="E158" s="331">
        <f>E159+E160</f>
        <v>10357800</v>
      </c>
      <c r="F158" s="331">
        <f>SUM(F160:F160)</f>
        <v>0</v>
      </c>
      <c r="G158" s="331">
        <f>SUM(G159:G160)</f>
        <v>10357800</v>
      </c>
    </row>
    <row r="159" spans="1:7" s="24" customFormat="1" ht="29.25" customHeight="1" x14ac:dyDescent="0.25">
      <c r="A159" s="324" t="s">
        <v>323</v>
      </c>
      <c r="B159" s="325" t="s">
        <v>324</v>
      </c>
      <c r="C159" s="326">
        <v>0</v>
      </c>
      <c r="D159" s="326">
        <v>0</v>
      </c>
      <c r="E159" s="326">
        <v>10357800</v>
      </c>
      <c r="F159" s="326">
        <v>0</v>
      </c>
      <c r="G159" s="350">
        <f>SUM(E159:F159)</f>
        <v>10357800</v>
      </c>
    </row>
    <row r="160" spans="1:7" s="24" customFormat="1" ht="29.25" customHeight="1" x14ac:dyDescent="0.25">
      <c r="A160" s="324" t="s">
        <v>158</v>
      </c>
      <c r="B160" s="342" t="s">
        <v>159</v>
      </c>
      <c r="C160" s="326">
        <v>0</v>
      </c>
      <c r="D160" s="326">
        <v>0</v>
      </c>
      <c r="E160" s="326">
        <v>0</v>
      </c>
      <c r="F160" s="17">
        <v>0</v>
      </c>
      <c r="G160" s="323">
        <f>SUM(C160:F160)</f>
        <v>0</v>
      </c>
    </row>
    <row r="161" spans="1:7" s="24" customFormat="1" ht="29.25" customHeight="1" thickBot="1" x14ac:dyDescent="0.3">
      <c r="A161" s="309" t="s">
        <v>240</v>
      </c>
      <c r="B161" s="373" t="s">
        <v>241</v>
      </c>
      <c r="C161" s="331">
        <f>C162+C163+C164+C166+C167+C168</f>
        <v>0</v>
      </c>
      <c r="D161" s="331">
        <v>0</v>
      </c>
      <c r="E161" s="331">
        <f>E162+E163+E164+E165+E166+E167+E168</f>
        <v>82600</v>
      </c>
      <c r="F161" s="331">
        <f>+F162+F163+F164</f>
        <v>0</v>
      </c>
      <c r="G161" s="331">
        <f>SUM(C161:F161)</f>
        <v>82600</v>
      </c>
    </row>
    <row r="162" spans="1:7" s="24" customFormat="1" ht="29.25" customHeight="1" x14ac:dyDescent="0.25">
      <c r="A162" s="324" t="s">
        <v>160</v>
      </c>
      <c r="B162" s="325" t="s">
        <v>161</v>
      </c>
      <c r="C162" s="326">
        <v>0</v>
      </c>
      <c r="D162" s="326">
        <v>0</v>
      </c>
      <c r="E162" s="326">
        <v>0</v>
      </c>
      <c r="F162" s="326">
        <v>0</v>
      </c>
      <c r="G162" s="323">
        <f>SUM(C162:F162)</f>
        <v>0</v>
      </c>
    </row>
    <row r="163" spans="1:7" s="24" customFormat="1" ht="28.5" customHeight="1" x14ac:dyDescent="0.2">
      <c r="A163" s="324" t="s">
        <v>131</v>
      </c>
      <c r="B163" s="325" t="s">
        <v>132</v>
      </c>
      <c r="C163" s="326">
        <v>0</v>
      </c>
      <c r="D163" s="326">
        <v>0</v>
      </c>
      <c r="E163" s="326">
        <v>0</v>
      </c>
      <c r="F163" s="326">
        <v>0</v>
      </c>
      <c r="G163" s="326">
        <f>SUM(C163:F163)</f>
        <v>0</v>
      </c>
    </row>
    <row r="164" spans="1:7" s="24" customFormat="1" ht="28.5" customHeight="1" x14ac:dyDescent="0.2">
      <c r="A164" s="334" t="s">
        <v>357</v>
      </c>
      <c r="B164" s="335" t="s">
        <v>358</v>
      </c>
      <c r="C164" s="326">
        <v>0</v>
      </c>
      <c r="D164" s="326">
        <v>0</v>
      </c>
      <c r="E164" s="326">
        <v>0</v>
      </c>
      <c r="F164" s="326">
        <v>0</v>
      </c>
      <c r="G164" s="326">
        <f>SUM(E164:F164)</f>
        <v>0</v>
      </c>
    </row>
    <row r="165" spans="1:7" s="24" customFormat="1" ht="28.5" customHeight="1" x14ac:dyDescent="0.2">
      <c r="A165" s="334" t="s">
        <v>447</v>
      </c>
      <c r="B165" s="327" t="s">
        <v>448</v>
      </c>
      <c r="C165" s="326">
        <v>0</v>
      </c>
      <c r="D165" s="326">
        <v>0</v>
      </c>
      <c r="E165" s="326">
        <v>0</v>
      </c>
      <c r="F165" s="326">
        <v>0</v>
      </c>
      <c r="G165" s="326">
        <f>SUM(E165:F165)</f>
        <v>0</v>
      </c>
    </row>
    <row r="166" spans="1:7" s="24" customFormat="1" ht="28.5" customHeight="1" x14ac:dyDescent="0.2">
      <c r="A166" s="362" t="s">
        <v>162</v>
      </c>
      <c r="B166" s="342" t="s">
        <v>163</v>
      </c>
      <c r="C166" s="326">
        <v>0</v>
      </c>
      <c r="D166" s="326">
        <v>0</v>
      </c>
      <c r="E166" s="326">
        <v>82600</v>
      </c>
      <c r="F166" s="326">
        <v>0</v>
      </c>
      <c r="G166" s="326">
        <f t="shared" ref="G166" si="11">SUM(C166:F166)</f>
        <v>82600</v>
      </c>
    </row>
    <row r="167" spans="1:7" s="24" customFormat="1" ht="28.5" customHeight="1" x14ac:dyDescent="0.2">
      <c r="A167" s="362" t="s">
        <v>396</v>
      </c>
      <c r="B167" s="342" t="s">
        <v>397</v>
      </c>
      <c r="C167" s="326">
        <v>0</v>
      </c>
      <c r="D167" s="326">
        <v>0</v>
      </c>
      <c r="E167" s="326">
        <v>0</v>
      </c>
      <c r="F167" s="326"/>
      <c r="G167" s="326">
        <f>SUM(C167:F167)</f>
        <v>0</v>
      </c>
    </row>
    <row r="168" spans="1:7" s="24" customFormat="1" ht="28.5" customHeight="1" x14ac:dyDescent="0.2">
      <c r="A168" s="324" t="s">
        <v>164</v>
      </c>
      <c r="B168" s="325" t="s">
        <v>165</v>
      </c>
      <c r="C168" s="326">
        <v>0</v>
      </c>
      <c r="D168" s="326">
        <v>0</v>
      </c>
      <c r="E168" s="326">
        <v>0</v>
      </c>
      <c r="F168" s="326">
        <v>0</v>
      </c>
      <c r="G168" s="326">
        <f>C168+D168+E168</f>
        <v>0</v>
      </c>
    </row>
    <row r="169" spans="1:7" s="24" customFormat="1" ht="33.75" customHeight="1" thickBot="1" x14ac:dyDescent="0.3">
      <c r="A169" s="387" t="s">
        <v>242</v>
      </c>
      <c r="B169" s="388" t="s">
        <v>243</v>
      </c>
      <c r="C169" s="331">
        <f>C170</f>
        <v>0</v>
      </c>
      <c r="D169" s="331">
        <f>D170</f>
        <v>0</v>
      </c>
      <c r="E169" s="331">
        <f>E170</f>
        <v>0</v>
      </c>
      <c r="F169" s="331">
        <v>0</v>
      </c>
      <c r="G169" s="331">
        <f>C169+D169+E169</f>
        <v>0</v>
      </c>
    </row>
    <row r="170" spans="1:7" s="24" customFormat="1" ht="33.75" customHeight="1" x14ac:dyDescent="0.25">
      <c r="A170" s="389" t="s">
        <v>498</v>
      </c>
      <c r="B170" s="390" t="s">
        <v>497</v>
      </c>
      <c r="C170" s="351">
        <v>0</v>
      </c>
      <c r="D170" s="351">
        <v>0</v>
      </c>
      <c r="E170" s="353">
        <v>0</v>
      </c>
      <c r="F170" s="351">
        <v>0</v>
      </c>
      <c r="G170" s="350"/>
    </row>
    <row r="171" spans="1:7" s="24" customFormat="1" ht="33.75" customHeight="1" x14ac:dyDescent="0.25">
      <c r="A171" s="309" t="s">
        <v>244</v>
      </c>
      <c r="B171" s="333" t="s">
        <v>248</v>
      </c>
      <c r="C171" s="323">
        <v>0</v>
      </c>
      <c r="D171" s="323">
        <v>0</v>
      </c>
      <c r="E171" s="323">
        <f>E172+E173</f>
        <v>1361816.4</v>
      </c>
      <c r="F171" s="323">
        <v>0</v>
      </c>
      <c r="G171" s="323">
        <f>C171+D171+E171</f>
        <v>1361816.4</v>
      </c>
    </row>
    <row r="172" spans="1:7" s="24" customFormat="1" ht="33.75" customHeight="1" x14ac:dyDescent="0.2">
      <c r="A172" s="341" t="s">
        <v>325</v>
      </c>
      <c r="B172" s="342" t="s">
        <v>326</v>
      </c>
      <c r="C172" s="353">
        <v>0</v>
      </c>
      <c r="D172" s="353">
        <v>0</v>
      </c>
      <c r="E172" s="353">
        <v>1361816.4</v>
      </c>
      <c r="F172" s="353">
        <v>0</v>
      </c>
      <c r="G172" s="353" cm="1">
        <f t="array" ref="G172">SUM(C172+D172+E172:F172)</f>
        <v>1361816.4</v>
      </c>
    </row>
    <row r="173" spans="1:7" s="24" customFormat="1" ht="33.75" customHeight="1" x14ac:dyDescent="0.2">
      <c r="A173" s="341" t="s">
        <v>454</v>
      </c>
      <c r="B173" s="342" t="s">
        <v>456</v>
      </c>
      <c r="C173" s="354">
        <v>0</v>
      </c>
      <c r="D173" s="354">
        <v>0</v>
      </c>
      <c r="E173" s="353">
        <v>0</v>
      </c>
      <c r="F173" s="354">
        <v>0</v>
      </c>
      <c r="G173" s="353" cm="1">
        <f t="array" ref="G173">SUM(C173+D173+E173:F173)</f>
        <v>0</v>
      </c>
    </row>
    <row r="174" spans="1:7" s="24" customFormat="1" ht="33.75" customHeight="1" thickBot="1" x14ac:dyDescent="0.3">
      <c r="A174" s="309" t="s">
        <v>245</v>
      </c>
      <c r="B174" s="363" t="s">
        <v>247</v>
      </c>
      <c r="C174" s="331">
        <v>0</v>
      </c>
      <c r="D174" s="331">
        <v>0</v>
      </c>
      <c r="E174" s="364">
        <v>0</v>
      </c>
      <c r="F174" s="331">
        <v>0</v>
      </c>
      <c r="G174" s="364" cm="1">
        <f t="array" ref="G174">SUM(C174+D174+E174:F174)</f>
        <v>0</v>
      </c>
    </row>
    <row r="175" spans="1:7" s="24" customFormat="1" ht="33.75" customHeight="1" x14ac:dyDescent="0.2">
      <c r="A175" s="341" t="s">
        <v>327</v>
      </c>
      <c r="B175" s="342" t="s">
        <v>328</v>
      </c>
      <c r="C175" s="326">
        <v>0</v>
      </c>
      <c r="D175" s="326">
        <v>0</v>
      </c>
      <c r="E175" s="483">
        <v>0</v>
      </c>
      <c r="F175" s="353">
        <v>0</v>
      </c>
      <c r="G175" s="353" cm="1">
        <f t="array" ref="G175">SUM(C175+D175+E175:F175)</f>
        <v>0</v>
      </c>
    </row>
    <row r="176" spans="1:7" s="24" customFormat="1" ht="33.75" customHeight="1" thickBot="1" x14ac:dyDescent="0.3">
      <c r="A176" s="309" t="s">
        <v>246</v>
      </c>
      <c r="B176" s="333" t="s">
        <v>249</v>
      </c>
      <c r="C176" s="331">
        <v>0</v>
      </c>
      <c r="D176" s="331">
        <f>D177</f>
        <v>0</v>
      </c>
      <c r="E176" s="331">
        <v>0</v>
      </c>
      <c r="F176" s="331">
        <f>F177</f>
        <v>0</v>
      </c>
      <c r="G176" s="364" cm="1">
        <f t="array" ref="G176">SUM(C176+D176+E176:F176)</f>
        <v>0</v>
      </c>
    </row>
    <row r="177" spans="1:9" s="24" customFormat="1" ht="33.75" customHeight="1" x14ac:dyDescent="0.2">
      <c r="A177" s="324" t="s">
        <v>403</v>
      </c>
      <c r="B177" s="342" t="s">
        <v>404</v>
      </c>
      <c r="C177" s="17">
        <v>0</v>
      </c>
      <c r="D177" s="336">
        <v>0</v>
      </c>
      <c r="E177" s="481">
        <v>0</v>
      </c>
      <c r="F177" s="336">
        <v>0</v>
      </c>
      <c r="G177" s="353" cm="1">
        <f t="array" ref="G177">SUM(C177+D177+E177:F177)</f>
        <v>0</v>
      </c>
    </row>
    <row r="178" spans="1:9" s="24" customFormat="1" ht="33.75" customHeight="1" thickBot="1" x14ac:dyDescent="0.3">
      <c r="A178" s="369" t="s">
        <v>250</v>
      </c>
      <c r="B178" s="361" t="s">
        <v>257</v>
      </c>
      <c r="C178" s="347"/>
      <c r="D178" s="347"/>
      <c r="E178" s="347"/>
      <c r="F178" s="347"/>
      <c r="G178" s="347">
        <f>SUM(C178:F178)</f>
        <v>0</v>
      </c>
    </row>
    <row r="179" spans="1:9" s="24" customFormat="1" ht="33.75" customHeight="1" x14ac:dyDescent="0.2">
      <c r="A179" s="324" t="s">
        <v>251</v>
      </c>
      <c r="B179" s="391" t="s">
        <v>258</v>
      </c>
      <c r="C179" s="326">
        <v>0</v>
      </c>
      <c r="D179" s="326">
        <v>0</v>
      </c>
      <c r="E179" s="326">
        <v>0</v>
      </c>
      <c r="F179" s="326">
        <v>0</v>
      </c>
      <c r="G179" s="326">
        <f>SUM(C179:F179)</f>
        <v>0</v>
      </c>
    </row>
    <row r="180" spans="1:9" s="24" customFormat="1" ht="33.75" customHeight="1" x14ac:dyDescent="0.2">
      <c r="A180" s="324" t="s">
        <v>252</v>
      </c>
      <c r="B180" s="391" t="s">
        <v>259</v>
      </c>
      <c r="C180" s="326">
        <v>0</v>
      </c>
      <c r="D180" s="326">
        <v>0</v>
      </c>
      <c r="E180" s="326">
        <v>0</v>
      </c>
      <c r="F180" s="326">
        <v>0</v>
      </c>
      <c r="G180" s="326">
        <f t="shared" ref="G180:G181" si="12">SUM(C180:F180)</f>
        <v>0</v>
      </c>
    </row>
    <row r="181" spans="1:9" s="24" customFormat="1" ht="33.75" customHeight="1" x14ac:dyDescent="0.2">
      <c r="A181" s="324" t="s">
        <v>253</v>
      </c>
      <c r="B181" s="342" t="s">
        <v>260</v>
      </c>
      <c r="C181" s="326">
        <v>0</v>
      </c>
      <c r="D181" s="326">
        <v>0</v>
      </c>
      <c r="E181" s="326">
        <v>0</v>
      </c>
      <c r="F181" s="326">
        <v>0</v>
      </c>
      <c r="G181" s="326">
        <f t="shared" si="12"/>
        <v>0</v>
      </c>
    </row>
    <row r="182" spans="1:9" s="24" customFormat="1" ht="52.5" customHeight="1" x14ac:dyDescent="0.2">
      <c r="A182" s="324" t="s">
        <v>254</v>
      </c>
      <c r="B182" s="342" t="s">
        <v>261</v>
      </c>
      <c r="C182" s="326">
        <v>0</v>
      </c>
      <c r="D182" s="326">
        <v>0</v>
      </c>
      <c r="E182" s="326">
        <v>0</v>
      </c>
      <c r="F182" s="326">
        <v>0</v>
      </c>
      <c r="G182" s="326">
        <v>0</v>
      </c>
    </row>
    <row r="183" spans="1:9" s="24" customFormat="1" ht="33.75" customHeight="1" thickBot="1" x14ac:dyDescent="0.3">
      <c r="A183" s="369" t="s">
        <v>255</v>
      </c>
      <c r="B183" s="392" t="s">
        <v>287</v>
      </c>
      <c r="C183" s="347">
        <v>0</v>
      </c>
      <c r="D183" s="347">
        <v>0</v>
      </c>
      <c r="E183" s="347"/>
      <c r="F183" s="347">
        <v>0</v>
      </c>
      <c r="G183" s="347">
        <v>0</v>
      </c>
    </row>
    <row r="184" spans="1:9" s="24" customFormat="1" ht="33.75" customHeight="1" x14ac:dyDescent="0.2">
      <c r="A184" s="324" t="s">
        <v>256</v>
      </c>
      <c r="B184" s="355" t="s">
        <v>271</v>
      </c>
      <c r="C184" s="326">
        <v>0</v>
      </c>
      <c r="D184" s="326">
        <v>0</v>
      </c>
      <c r="E184" s="326">
        <v>0</v>
      </c>
      <c r="F184" s="326">
        <v>0</v>
      </c>
      <c r="G184" s="326">
        <v>0</v>
      </c>
    </row>
    <row r="185" spans="1:9" s="24" customFormat="1" ht="33.75" customHeight="1" x14ac:dyDescent="0.2">
      <c r="A185" s="324" t="s">
        <v>262</v>
      </c>
      <c r="B185" s="342" t="s">
        <v>288</v>
      </c>
      <c r="C185" s="326">
        <v>0</v>
      </c>
      <c r="D185" s="326">
        <v>0</v>
      </c>
      <c r="E185" s="326">
        <v>0</v>
      </c>
      <c r="F185" s="326">
        <v>0</v>
      </c>
      <c r="G185" s="326">
        <v>0</v>
      </c>
    </row>
    <row r="186" spans="1:9" s="24" customFormat="1" ht="33.75" customHeight="1" thickBot="1" x14ac:dyDescent="0.3">
      <c r="A186" s="369" t="s">
        <v>263</v>
      </c>
      <c r="B186" s="392" t="s">
        <v>276</v>
      </c>
      <c r="C186" s="347">
        <v>0</v>
      </c>
      <c r="D186" s="347">
        <v>0</v>
      </c>
      <c r="E186" s="347">
        <v>0</v>
      </c>
      <c r="F186" s="347">
        <v>0</v>
      </c>
      <c r="G186" s="347">
        <v>0</v>
      </c>
    </row>
    <row r="187" spans="1:9" s="24" customFormat="1" ht="33.75" customHeight="1" x14ac:dyDescent="0.2">
      <c r="A187" s="324" t="s">
        <v>264</v>
      </c>
      <c r="B187" s="342" t="s">
        <v>375</v>
      </c>
      <c r="C187" s="326">
        <v>0</v>
      </c>
      <c r="D187" s="326">
        <v>0</v>
      </c>
      <c r="E187" s="326">
        <v>0</v>
      </c>
      <c r="F187" s="326">
        <v>0</v>
      </c>
      <c r="G187" s="326">
        <v>0</v>
      </c>
    </row>
    <row r="188" spans="1:9" s="24" customFormat="1" ht="33.75" customHeight="1" x14ac:dyDescent="0.2">
      <c r="A188" s="324" t="s">
        <v>265</v>
      </c>
      <c r="B188" s="342" t="s">
        <v>376</v>
      </c>
      <c r="C188" s="326">
        <v>0</v>
      </c>
      <c r="D188" s="326">
        <v>0</v>
      </c>
      <c r="E188" s="326">
        <v>0</v>
      </c>
      <c r="F188" s="326">
        <v>0</v>
      </c>
      <c r="G188" s="326">
        <v>0</v>
      </c>
    </row>
    <row r="189" spans="1:9" s="24" customFormat="1" ht="33.75" customHeight="1" x14ac:dyDescent="0.25">
      <c r="A189" s="324" t="s">
        <v>266</v>
      </c>
      <c r="B189" s="342" t="s">
        <v>377</v>
      </c>
      <c r="C189" s="326">
        <v>0</v>
      </c>
      <c r="D189" s="326">
        <v>0</v>
      </c>
      <c r="E189" s="326">
        <v>0</v>
      </c>
      <c r="F189" s="326">
        <v>0</v>
      </c>
      <c r="G189" s="326">
        <v>0</v>
      </c>
      <c r="H189" s="348"/>
    </row>
    <row r="190" spans="1:9" s="24" customFormat="1" ht="33.75" customHeight="1" x14ac:dyDescent="0.25">
      <c r="A190" s="393"/>
      <c r="B190" s="394" t="s">
        <v>492</v>
      </c>
      <c r="C190" s="316">
        <f>C142+C120+C76+C33+C14+C133</f>
        <v>253687.19</v>
      </c>
      <c r="D190" s="316">
        <f>D142+D120+D76+D33+D14+D133</f>
        <v>12170.99</v>
      </c>
      <c r="E190" s="316">
        <f>E14+E33+E76+E133+E142</f>
        <v>132824378.32999998</v>
      </c>
      <c r="F190" s="316">
        <f>+F14+F33+F76+F120+F142</f>
        <v>0</v>
      </c>
      <c r="G190" s="316">
        <f>SUM(C190:F190)</f>
        <v>133090236.50999999</v>
      </c>
      <c r="H190" s="395"/>
      <c r="I190" s="395"/>
    </row>
    <row r="191" spans="1:9" s="24" customFormat="1" ht="33.75" customHeight="1" x14ac:dyDescent="0.25">
      <c r="A191" s="309" t="s">
        <v>267</v>
      </c>
      <c r="B191" s="396" t="s">
        <v>277</v>
      </c>
      <c r="C191" s="326">
        <v>0</v>
      </c>
      <c r="D191" s="326">
        <v>0</v>
      </c>
      <c r="E191" s="326">
        <v>0</v>
      </c>
      <c r="F191" s="326">
        <v>0</v>
      </c>
      <c r="G191" s="326"/>
      <c r="H191" s="349">
        <f>H190-E190</f>
        <v>-132824378.32999998</v>
      </c>
    </row>
    <row r="192" spans="1:9" s="24" customFormat="1" ht="33.75" customHeight="1" thickBot="1" x14ac:dyDescent="0.3">
      <c r="A192" s="369" t="s">
        <v>268</v>
      </c>
      <c r="B192" s="392" t="s">
        <v>278</v>
      </c>
      <c r="C192" s="347">
        <v>0</v>
      </c>
      <c r="D192" s="347">
        <v>0</v>
      </c>
      <c r="E192" s="347">
        <v>0</v>
      </c>
      <c r="F192" s="347">
        <v>0</v>
      </c>
      <c r="G192" s="347">
        <v>0</v>
      </c>
    </row>
    <row r="193" spans="1:8" s="24" customFormat="1" ht="33.75" customHeight="1" x14ac:dyDescent="0.2">
      <c r="A193" s="324" t="s">
        <v>269</v>
      </c>
      <c r="B193" s="342" t="s">
        <v>279</v>
      </c>
      <c r="C193" s="326">
        <v>0</v>
      </c>
      <c r="D193" s="326">
        <v>0</v>
      </c>
      <c r="E193" s="326">
        <v>0</v>
      </c>
      <c r="F193" s="326">
        <v>0</v>
      </c>
      <c r="G193" s="326">
        <v>0</v>
      </c>
    </row>
    <row r="194" spans="1:8" s="24" customFormat="1" ht="33.75" customHeight="1" x14ac:dyDescent="0.2">
      <c r="A194" s="324" t="s">
        <v>270</v>
      </c>
      <c r="B194" s="342" t="s">
        <v>280</v>
      </c>
      <c r="C194" s="326">
        <v>0</v>
      </c>
      <c r="D194" s="326">
        <v>0</v>
      </c>
      <c r="E194" s="326">
        <v>0</v>
      </c>
      <c r="F194" s="326">
        <v>0</v>
      </c>
      <c r="G194" s="326">
        <v>0</v>
      </c>
    </row>
    <row r="195" spans="1:8" s="24" customFormat="1" ht="33.75" customHeight="1" thickBot="1" x14ac:dyDescent="0.3">
      <c r="A195" s="369" t="s">
        <v>491</v>
      </c>
      <c r="B195" s="392" t="s">
        <v>281</v>
      </c>
      <c r="C195" s="347">
        <v>0</v>
      </c>
      <c r="D195" s="347">
        <v>0</v>
      </c>
      <c r="E195" s="347">
        <v>0</v>
      </c>
      <c r="F195" s="347">
        <v>0</v>
      </c>
      <c r="G195" s="347">
        <v>0</v>
      </c>
    </row>
    <row r="196" spans="1:8" s="24" customFormat="1" ht="33.75" customHeight="1" x14ac:dyDescent="0.2">
      <c r="A196" s="324" t="s">
        <v>272</v>
      </c>
      <c r="B196" s="342" t="s">
        <v>282</v>
      </c>
      <c r="C196" s="326">
        <v>0</v>
      </c>
      <c r="D196" s="326">
        <v>0</v>
      </c>
      <c r="E196" s="326">
        <v>0</v>
      </c>
      <c r="F196" s="326">
        <v>0</v>
      </c>
      <c r="G196" s="326">
        <v>0</v>
      </c>
    </row>
    <row r="197" spans="1:8" s="24" customFormat="1" ht="33.75" customHeight="1" x14ac:dyDescent="0.2">
      <c r="A197" s="324" t="s">
        <v>273</v>
      </c>
      <c r="B197" s="342" t="s">
        <v>283</v>
      </c>
      <c r="C197" s="326">
        <v>0</v>
      </c>
      <c r="D197" s="326">
        <v>0</v>
      </c>
      <c r="E197" s="326">
        <v>0</v>
      </c>
      <c r="F197" s="326">
        <v>0</v>
      </c>
      <c r="G197" s="326">
        <v>0</v>
      </c>
    </row>
    <row r="198" spans="1:8" s="24" customFormat="1" ht="33.75" customHeight="1" thickBot="1" x14ac:dyDescent="0.3">
      <c r="A198" s="369" t="s">
        <v>274</v>
      </c>
      <c r="B198" s="392" t="s">
        <v>284</v>
      </c>
      <c r="C198" s="347">
        <v>0</v>
      </c>
      <c r="D198" s="347">
        <v>0</v>
      </c>
      <c r="E198" s="347">
        <v>0</v>
      </c>
      <c r="F198" s="347">
        <v>0</v>
      </c>
      <c r="G198" s="347">
        <v>0</v>
      </c>
    </row>
    <row r="199" spans="1:8" s="24" customFormat="1" ht="33.75" customHeight="1" x14ac:dyDescent="0.2">
      <c r="A199" s="324" t="s">
        <v>275</v>
      </c>
      <c r="B199" s="342" t="s">
        <v>285</v>
      </c>
      <c r="C199" s="326">
        <v>0</v>
      </c>
      <c r="D199" s="326">
        <v>0</v>
      </c>
      <c r="E199" s="326">
        <v>0</v>
      </c>
      <c r="F199" s="326">
        <v>0</v>
      </c>
      <c r="G199" s="326">
        <v>0</v>
      </c>
    </row>
    <row r="200" spans="1:8" s="24" customFormat="1" ht="33.75" customHeight="1" x14ac:dyDescent="0.2">
      <c r="A200" s="324"/>
      <c r="B200" s="342" t="s">
        <v>289</v>
      </c>
      <c r="C200" s="326">
        <v>0</v>
      </c>
      <c r="D200" s="326">
        <v>0</v>
      </c>
      <c r="E200" s="326">
        <v>0</v>
      </c>
      <c r="F200" s="326">
        <v>0</v>
      </c>
      <c r="G200" s="326">
        <v>0</v>
      </c>
      <c r="H200" s="349"/>
    </row>
    <row r="201" spans="1:8" s="24" customFormat="1" ht="43.5" customHeight="1" thickBot="1" x14ac:dyDescent="0.3">
      <c r="A201" s="397"/>
      <c r="B201" s="392" t="s">
        <v>576</v>
      </c>
      <c r="C201" s="398">
        <f>C190</f>
        <v>253687.19</v>
      </c>
      <c r="D201" s="398">
        <f>D190</f>
        <v>12170.99</v>
      </c>
      <c r="E201" s="398">
        <f>E190</f>
        <v>132824378.32999998</v>
      </c>
      <c r="F201" s="398">
        <f>F190</f>
        <v>0</v>
      </c>
      <c r="G201" s="398">
        <f>G190</f>
        <v>133090236.50999999</v>
      </c>
      <c r="H201" s="430"/>
    </row>
    <row r="202" spans="1:8" s="24" customFormat="1" ht="27.75" customHeight="1" thickTop="1" x14ac:dyDescent="0.25">
      <c r="A202" s="400"/>
      <c r="B202" s="401"/>
      <c r="C202" s="317"/>
      <c r="D202" s="317"/>
      <c r="E202" s="482"/>
      <c r="F202" s="317"/>
      <c r="G202" s="317"/>
      <c r="H202" s="431"/>
    </row>
    <row r="203" spans="1:8" s="24" customFormat="1" ht="27.75" customHeight="1" x14ac:dyDescent="0.25">
      <c r="A203" s="100"/>
      <c r="B203" s="121" t="s">
        <v>7</v>
      </c>
      <c r="E203" s="721" t="s">
        <v>8</v>
      </c>
      <c r="F203" s="721"/>
      <c r="G203" s="399"/>
    </row>
    <row r="204" spans="1:8" s="24" customFormat="1" ht="24.75" customHeight="1" x14ac:dyDescent="0.25">
      <c r="A204" s="100"/>
      <c r="B204" s="121"/>
      <c r="E204" s="59"/>
      <c r="F204" s="59"/>
      <c r="G204" s="399"/>
    </row>
    <row r="205" spans="1:8" ht="24.75" customHeight="1" x14ac:dyDescent="0.25">
      <c r="A205" s="13"/>
      <c r="B205" s="150"/>
      <c r="C205" s="150"/>
      <c r="D205" s="402"/>
      <c r="E205" s="403"/>
      <c r="F205" s="403"/>
      <c r="G205" s="403"/>
    </row>
    <row r="206" spans="1:8" ht="24.75" customHeight="1" thickBot="1" x14ac:dyDescent="0.3">
      <c r="A206" s="304"/>
      <c r="B206" s="404"/>
      <c r="E206" s="720"/>
      <c r="F206" s="720"/>
      <c r="G206" s="317"/>
    </row>
    <row r="207" spans="1:8" ht="22.5" customHeight="1" x14ac:dyDescent="0.25">
      <c r="B207" s="120" t="s">
        <v>488</v>
      </c>
      <c r="E207" s="59" t="s">
        <v>504</v>
      </c>
      <c r="F207" s="59"/>
      <c r="G207" s="317"/>
    </row>
    <row r="208" spans="1:8" ht="24" customHeight="1" x14ac:dyDescent="0.2">
      <c r="B208" s="120" t="s">
        <v>489</v>
      </c>
      <c r="C208" s="405"/>
      <c r="D208" s="405"/>
      <c r="E208" s="721" t="s">
        <v>484</v>
      </c>
      <c r="F208" s="721"/>
      <c r="G208" s="406"/>
    </row>
    <row r="209" spans="2:7" ht="33.75" customHeight="1" x14ac:dyDescent="0.2">
      <c r="B209" s="407"/>
      <c r="C209" s="405"/>
      <c r="D209" s="405"/>
      <c r="G209" s="406"/>
    </row>
    <row r="210" spans="2:7" ht="33.75" customHeight="1" x14ac:dyDescent="0.2">
      <c r="C210" s="405"/>
      <c r="D210" s="405"/>
      <c r="G210" s="406"/>
    </row>
    <row r="211" spans="2:7" ht="33.75" customHeight="1" x14ac:dyDescent="0.2">
      <c r="B211" s="408"/>
      <c r="C211" s="405"/>
      <c r="D211" s="405"/>
    </row>
    <row r="212" spans="2:7" ht="33.75" customHeight="1" x14ac:dyDescent="0.2">
      <c r="C212" s="405"/>
      <c r="D212" s="405"/>
      <c r="E212" s="405"/>
    </row>
    <row r="213" spans="2:7" ht="33.75" customHeight="1" x14ac:dyDescent="0.2">
      <c r="C213" s="405"/>
      <c r="D213" s="405"/>
      <c r="E213" s="405"/>
    </row>
  </sheetData>
  <sortState xmlns:xlrd2="http://schemas.microsoft.com/office/spreadsheetml/2017/richdata2" ref="A100:VVY100">
    <sortCondition ref="A100"/>
  </sortState>
  <mergeCells count="10">
    <mergeCell ref="E206:F206"/>
    <mergeCell ref="E208:F208"/>
    <mergeCell ref="A10:G10"/>
    <mergeCell ref="A8:G8"/>
    <mergeCell ref="A4:G4"/>
    <mergeCell ref="A5:G5"/>
    <mergeCell ref="A6:G6"/>
    <mergeCell ref="A7:G7"/>
    <mergeCell ref="A9:G9"/>
    <mergeCell ref="E203:F203"/>
  </mergeCells>
  <phoneticPr fontId="60" type="noConversion"/>
  <pageMargins left="0.53" right="0.25" top="0.75" bottom="0.75" header="0.43" footer="0.3"/>
  <pageSetup scale="58" fitToHeight="0" orientation="portrait" r:id="rId1"/>
  <ignoredErrors>
    <ignoredError sqref="G106 G166 G93 E121 E22:G22 E24:F24 D26 D87:E87 E42 D22 F57:G57 D93 G87 G101 E158 G29 F34 F14 G23 G47 F45 G143 D24 E65:F65 F149 D48 G42" formula="1"/>
    <ignoredError sqref="F111 G164 D34 F87" formula="1" formulaRange="1"/>
    <ignoredError sqref="F133 G159 D133 C154:D154 G165 D158 F101 D65 F106 E93 D96" formulaRange="1"/>
    <ignoredError sqref="A178 A191:A194 A186 A142 A133 A183 A195:A199 A120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F1B0A-2EAC-4D4F-94BB-2C88BCCC4687}">
  <sheetPr>
    <tabColor rgb="FF8B254C"/>
  </sheetPr>
  <dimension ref="A1:J206"/>
  <sheetViews>
    <sheetView topLeftCell="A8" zoomScale="59" zoomScaleNormal="59" workbookViewId="0">
      <selection activeCell="D16" sqref="D16:D193"/>
    </sheetView>
  </sheetViews>
  <sheetFormatPr baseColWidth="10" defaultColWidth="11.42578125" defaultRowHeight="34.5" customHeight="1" x14ac:dyDescent="0.2"/>
  <cols>
    <col min="1" max="1" width="20.42578125" style="211" customWidth="1"/>
    <col min="2" max="2" width="25.85546875" style="211" customWidth="1"/>
    <col min="3" max="3" width="59.42578125" style="42" customWidth="1"/>
    <col min="4" max="4" width="24.140625" style="17" customWidth="1"/>
    <col min="5" max="5" width="20.28515625" style="37" customWidth="1"/>
    <col min="6" max="6" width="24.5703125" style="40" customWidth="1"/>
    <col min="7" max="7" width="59.5703125" style="212" customWidth="1"/>
    <col min="8" max="16384" width="11.42578125" style="42"/>
  </cols>
  <sheetData>
    <row r="1" spans="1:7" ht="31.5" customHeight="1" x14ac:dyDescent="0.2"/>
    <row r="2" spans="1:7" ht="27.75" customHeight="1" x14ac:dyDescent="0.2">
      <c r="A2" s="91"/>
      <c r="B2" s="91"/>
      <c r="C2" s="91"/>
      <c r="D2" s="25"/>
      <c r="E2" s="26"/>
      <c r="F2" s="39"/>
      <c r="G2" s="213"/>
    </row>
    <row r="3" spans="1:7" ht="20.25" customHeight="1" x14ac:dyDescent="0.2">
      <c r="A3" s="91"/>
      <c r="B3" s="35"/>
      <c r="C3" s="91"/>
      <c r="D3" s="25"/>
      <c r="E3" s="25"/>
      <c r="F3" s="39"/>
      <c r="G3" s="213"/>
    </row>
    <row r="4" spans="1:7" ht="20.25" customHeight="1" x14ac:dyDescent="0.2">
      <c r="A4" s="91"/>
      <c r="B4" s="35"/>
      <c r="C4" s="91"/>
      <c r="D4" s="25"/>
      <c r="E4" s="25"/>
      <c r="F4" s="39"/>
      <c r="G4" s="213"/>
    </row>
    <row r="5" spans="1:7" s="84" customFormat="1" ht="20.25" customHeight="1" x14ac:dyDescent="0.25">
      <c r="A5" s="726" t="s">
        <v>9</v>
      </c>
      <c r="B5" s="726"/>
      <c r="C5" s="726"/>
      <c r="D5" s="726"/>
      <c r="E5" s="726"/>
      <c r="F5" s="726"/>
      <c r="G5" s="726"/>
    </row>
    <row r="6" spans="1:7" s="504" customFormat="1" ht="20.25" customHeight="1" x14ac:dyDescent="0.3">
      <c r="A6" s="725" t="s">
        <v>10</v>
      </c>
      <c r="B6" s="725"/>
      <c r="C6" s="725"/>
      <c r="D6" s="725"/>
      <c r="E6" s="725"/>
      <c r="F6" s="725"/>
      <c r="G6" s="725"/>
    </row>
    <row r="7" spans="1:7" s="504" customFormat="1" ht="20.25" customHeight="1" x14ac:dyDescent="0.3">
      <c r="A7" s="725" t="s">
        <v>11</v>
      </c>
      <c r="B7" s="725"/>
      <c r="C7" s="725"/>
      <c r="D7" s="725"/>
      <c r="E7" s="725"/>
      <c r="F7" s="725"/>
      <c r="G7" s="725"/>
    </row>
    <row r="8" spans="1:7" s="504" customFormat="1" ht="20.25" customHeight="1" x14ac:dyDescent="0.3">
      <c r="A8" s="727" t="s">
        <v>12</v>
      </c>
      <c r="B8" s="727"/>
      <c r="C8" s="727"/>
      <c r="D8" s="727"/>
      <c r="E8" s="727"/>
      <c r="F8" s="727"/>
      <c r="G8" s="727"/>
    </row>
    <row r="9" spans="1:7" s="504" customFormat="1" ht="20.25" customHeight="1" x14ac:dyDescent="0.3">
      <c r="A9" s="727" t="s">
        <v>446</v>
      </c>
      <c r="B9" s="727"/>
      <c r="C9" s="727"/>
      <c r="D9" s="727"/>
      <c r="E9" s="727"/>
      <c r="F9" s="727"/>
      <c r="G9" s="727"/>
    </row>
    <row r="10" spans="1:7" s="504" customFormat="1" ht="20.25" customHeight="1" x14ac:dyDescent="0.3">
      <c r="A10" s="727" t="s">
        <v>452</v>
      </c>
      <c r="B10" s="727"/>
      <c r="C10" s="727"/>
      <c r="D10" s="727"/>
      <c r="E10" s="727"/>
      <c r="F10" s="727"/>
      <c r="G10" s="727"/>
    </row>
    <row r="11" spans="1:7" s="504" customFormat="1" ht="20.25" customHeight="1" x14ac:dyDescent="0.3">
      <c r="A11" s="728" t="s">
        <v>459</v>
      </c>
      <c r="B11" s="728"/>
      <c r="C11" s="728"/>
      <c r="D11" s="728"/>
      <c r="E11" s="728"/>
      <c r="F11" s="728"/>
      <c r="G11" s="728"/>
    </row>
    <row r="12" spans="1:7" s="504" customFormat="1" ht="20.25" customHeight="1" x14ac:dyDescent="0.3">
      <c r="A12" s="729" t="s">
        <v>593</v>
      </c>
      <c r="B12" s="729"/>
      <c r="C12" s="729"/>
      <c r="D12" s="729"/>
      <c r="E12" s="729"/>
      <c r="F12" s="729"/>
      <c r="G12" s="729"/>
    </row>
    <row r="13" spans="1:7" ht="34.5" customHeight="1" x14ac:dyDescent="0.2">
      <c r="A13" s="94"/>
      <c r="B13" s="94"/>
      <c r="C13" s="95"/>
      <c r="D13" s="14"/>
      <c r="F13" s="65"/>
    </row>
    <row r="14" spans="1:7" ht="36" customHeight="1" x14ac:dyDescent="0.25">
      <c r="A14" s="533" t="s">
        <v>436</v>
      </c>
      <c r="B14" s="533" t="s">
        <v>83</v>
      </c>
      <c r="C14" s="534" t="s">
        <v>2</v>
      </c>
      <c r="D14" s="535" t="s">
        <v>444</v>
      </c>
      <c r="E14" s="535" t="s">
        <v>435</v>
      </c>
      <c r="F14" s="535" t="s">
        <v>445</v>
      </c>
      <c r="G14" s="536" t="s">
        <v>3</v>
      </c>
    </row>
    <row r="15" spans="1:7" ht="42.75" customHeight="1" x14ac:dyDescent="0.25">
      <c r="A15" s="505"/>
      <c r="B15" s="506"/>
      <c r="C15" s="510" t="s">
        <v>679</v>
      </c>
      <c r="D15" s="499"/>
      <c r="E15" s="499"/>
      <c r="F15" s="499">
        <v>3137489.53</v>
      </c>
      <c r="G15" s="510" t="s">
        <v>929</v>
      </c>
    </row>
    <row r="16" spans="1:7" ht="42.75" customHeight="1" x14ac:dyDescent="0.2">
      <c r="A16" s="458">
        <v>45628</v>
      </c>
      <c r="B16" s="461" t="s">
        <v>680</v>
      </c>
      <c r="C16" s="449" t="s">
        <v>681</v>
      </c>
      <c r="D16" s="459">
        <v>18400</v>
      </c>
      <c r="E16" s="459">
        <v>0</v>
      </c>
      <c r="F16" s="495">
        <f>F15+D16-E16</f>
        <v>3155889.53</v>
      </c>
      <c r="G16" s="449" t="s">
        <v>682</v>
      </c>
    </row>
    <row r="17" spans="1:10" ht="42.75" customHeight="1" x14ac:dyDescent="0.2">
      <c r="A17" s="458">
        <v>45628</v>
      </c>
      <c r="B17" s="461" t="s">
        <v>683</v>
      </c>
      <c r="C17" s="449" t="s">
        <v>681</v>
      </c>
      <c r="D17" s="459">
        <v>8000</v>
      </c>
      <c r="E17" s="459">
        <v>0</v>
      </c>
      <c r="F17" s="495">
        <f t="shared" ref="F17:F80" si="0">F16+D17-E17</f>
        <v>3163889.53</v>
      </c>
      <c r="G17" s="449" t="s">
        <v>682</v>
      </c>
    </row>
    <row r="18" spans="1:10" ht="42.75" customHeight="1" x14ac:dyDescent="0.2">
      <c r="A18" s="458">
        <v>45628</v>
      </c>
      <c r="B18" s="461" t="s">
        <v>684</v>
      </c>
      <c r="C18" s="449" t="s">
        <v>681</v>
      </c>
      <c r="D18" s="459">
        <v>5000</v>
      </c>
      <c r="E18" s="459">
        <v>0</v>
      </c>
      <c r="F18" s="495">
        <f t="shared" si="0"/>
        <v>3168889.53</v>
      </c>
      <c r="G18" s="449" t="s">
        <v>682</v>
      </c>
    </row>
    <row r="19" spans="1:10" ht="42.75" customHeight="1" x14ac:dyDescent="0.2">
      <c r="A19" s="458">
        <v>45628</v>
      </c>
      <c r="B19" s="461" t="s">
        <v>685</v>
      </c>
      <c r="C19" s="449" t="s">
        <v>686</v>
      </c>
      <c r="D19" s="459">
        <v>50400</v>
      </c>
      <c r="E19" s="459">
        <v>0</v>
      </c>
      <c r="F19" s="495">
        <f t="shared" si="0"/>
        <v>3219289.53</v>
      </c>
      <c r="G19" s="449" t="s">
        <v>687</v>
      </c>
    </row>
    <row r="20" spans="1:10" ht="42.75" customHeight="1" x14ac:dyDescent="0.2">
      <c r="A20" s="458">
        <v>45628</v>
      </c>
      <c r="B20" s="461" t="s">
        <v>688</v>
      </c>
      <c r="C20" s="449" t="s">
        <v>640</v>
      </c>
      <c r="D20" s="459">
        <v>155</v>
      </c>
      <c r="E20" s="459">
        <v>0</v>
      </c>
      <c r="F20" s="495">
        <f t="shared" si="0"/>
        <v>3219444.53</v>
      </c>
      <c r="G20" s="449" t="s">
        <v>640</v>
      </c>
    </row>
    <row r="21" spans="1:10" ht="41.25" customHeight="1" x14ac:dyDescent="0.2">
      <c r="A21" s="458">
        <v>45628</v>
      </c>
      <c r="B21" s="461" t="s">
        <v>689</v>
      </c>
      <c r="C21" s="449" t="s">
        <v>640</v>
      </c>
      <c r="D21" s="459">
        <v>1655</v>
      </c>
      <c r="E21" s="459">
        <v>0</v>
      </c>
      <c r="F21" s="495">
        <f t="shared" si="0"/>
        <v>3221099.53</v>
      </c>
      <c r="G21" s="449" t="s">
        <v>640</v>
      </c>
    </row>
    <row r="22" spans="1:10" ht="42.75" customHeight="1" x14ac:dyDescent="0.2">
      <c r="A22" s="458">
        <v>45628</v>
      </c>
      <c r="B22" s="461" t="s">
        <v>690</v>
      </c>
      <c r="C22" s="449" t="s">
        <v>691</v>
      </c>
      <c r="D22" s="459">
        <v>500</v>
      </c>
      <c r="E22" s="459">
        <v>0</v>
      </c>
      <c r="F22" s="495">
        <f t="shared" si="0"/>
        <v>3221599.53</v>
      </c>
      <c r="G22" s="449" t="s">
        <v>692</v>
      </c>
    </row>
    <row r="23" spans="1:10" ht="36" customHeight="1" x14ac:dyDescent="0.2">
      <c r="A23" s="458">
        <v>45628</v>
      </c>
      <c r="B23" s="461" t="s">
        <v>693</v>
      </c>
      <c r="C23" s="449" t="s">
        <v>694</v>
      </c>
      <c r="D23" s="459">
        <v>855</v>
      </c>
      <c r="E23" s="459">
        <v>0</v>
      </c>
      <c r="F23" s="495">
        <f t="shared" si="0"/>
        <v>3222454.53</v>
      </c>
      <c r="G23" s="449" t="s">
        <v>640</v>
      </c>
    </row>
    <row r="24" spans="1:10" ht="34.5" customHeight="1" x14ac:dyDescent="0.2">
      <c r="A24" s="458">
        <v>45628</v>
      </c>
      <c r="B24" s="461" t="s">
        <v>695</v>
      </c>
      <c r="C24" s="449" t="s">
        <v>691</v>
      </c>
      <c r="D24" s="459">
        <v>1900</v>
      </c>
      <c r="E24" s="459">
        <v>0</v>
      </c>
      <c r="F24" s="495">
        <f t="shared" si="0"/>
        <v>3224354.53</v>
      </c>
      <c r="G24" s="449" t="s">
        <v>696</v>
      </c>
    </row>
    <row r="25" spans="1:10" ht="32.25" customHeight="1" x14ac:dyDescent="0.2">
      <c r="A25" s="458">
        <v>45629</v>
      </c>
      <c r="B25" s="461" t="s">
        <v>684</v>
      </c>
      <c r="C25" s="449" t="s">
        <v>681</v>
      </c>
      <c r="D25" s="459">
        <v>12300</v>
      </c>
      <c r="E25" s="459">
        <v>0</v>
      </c>
      <c r="F25" s="495">
        <f t="shared" si="0"/>
        <v>3236654.53</v>
      </c>
      <c r="G25" s="449" t="s">
        <v>682</v>
      </c>
    </row>
    <row r="26" spans="1:10" ht="32.25" customHeight="1" x14ac:dyDescent="0.2">
      <c r="A26" s="458">
        <v>45629</v>
      </c>
      <c r="B26" s="461" t="s">
        <v>697</v>
      </c>
      <c r="C26" s="449" t="s">
        <v>698</v>
      </c>
      <c r="D26" s="459">
        <v>3200</v>
      </c>
      <c r="E26" s="459">
        <v>0</v>
      </c>
      <c r="F26" s="495">
        <f t="shared" si="0"/>
        <v>3239854.53</v>
      </c>
      <c r="G26" s="449" t="s">
        <v>699</v>
      </c>
    </row>
    <row r="27" spans="1:10" s="83" customFormat="1" ht="35.25" customHeight="1" x14ac:dyDescent="0.2">
      <c r="A27" s="458">
        <v>45629</v>
      </c>
      <c r="B27" s="461" t="s">
        <v>700</v>
      </c>
      <c r="C27" s="449" t="s">
        <v>686</v>
      </c>
      <c r="D27" s="459">
        <v>51600</v>
      </c>
      <c r="E27" s="459">
        <v>0</v>
      </c>
      <c r="F27" s="495">
        <f t="shared" si="0"/>
        <v>3291454.53</v>
      </c>
      <c r="G27" s="449" t="s">
        <v>687</v>
      </c>
    </row>
    <row r="28" spans="1:10" s="83" customFormat="1" ht="33" customHeight="1" x14ac:dyDescent="0.2">
      <c r="A28" s="458">
        <v>45629</v>
      </c>
      <c r="B28" s="461" t="s">
        <v>701</v>
      </c>
      <c r="C28" s="449" t="s">
        <v>702</v>
      </c>
      <c r="D28" s="459">
        <v>9100</v>
      </c>
      <c r="E28" s="459">
        <v>0</v>
      </c>
      <c r="F28" s="495">
        <f t="shared" si="0"/>
        <v>3300554.53</v>
      </c>
      <c r="G28" s="449" t="s">
        <v>703</v>
      </c>
    </row>
    <row r="29" spans="1:10" s="24" customFormat="1" ht="45.75" customHeight="1" x14ac:dyDescent="0.2">
      <c r="A29" s="458">
        <v>45629</v>
      </c>
      <c r="B29" s="461" t="s">
        <v>704</v>
      </c>
      <c r="C29" s="449" t="s">
        <v>705</v>
      </c>
      <c r="D29" s="459">
        <v>30000</v>
      </c>
      <c r="E29" s="459">
        <v>0</v>
      </c>
      <c r="F29" s="495">
        <f t="shared" si="0"/>
        <v>3330554.53</v>
      </c>
      <c r="G29" s="449" t="s">
        <v>706</v>
      </c>
      <c r="H29" s="10"/>
      <c r="I29" s="10"/>
      <c r="J29" s="10"/>
    </row>
    <row r="30" spans="1:10" s="24" customFormat="1" ht="48.75" customHeight="1" x14ac:dyDescent="0.2">
      <c r="A30" s="458">
        <v>45629</v>
      </c>
      <c r="B30" s="461" t="s">
        <v>707</v>
      </c>
      <c r="C30" s="449" t="s">
        <v>702</v>
      </c>
      <c r="D30" s="459">
        <v>2000</v>
      </c>
      <c r="E30" s="459">
        <v>0</v>
      </c>
      <c r="F30" s="495">
        <f t="shared" si="0"/>
        <v>3332554.53</v>
      </c>
      <c r="G30" s="449" t="s">
        <v>703</v>
      </c>
      <c r="H30" s="10"/>
      <c r="I30" s="10"/>
      <c r="J30" s="10"/>
    </row>
    <row r="31" spans="1:10" s="24" customFormat="1" ht="39.75" customHeight="1" x14ac:dyDescent="0.2">
      <c r="A31" s="458">
        <v>45629</v>
      </c>
      <c r="B31" s="461" t="s">
        <v>708</v>
      </c>
      <c r="C31" s="449" t="s">
        <v>686</v>
      </c>
      <c r="D31" s="459">
        <v>3500</v>
      </c>
      <c r="E31" s="459">
        <v>0</v>
      </c>
      <c r="F31" s="495">
        <f t="shared" si="0"/>
        <v>3336054.53</v>
      </c>
      <c r="G31" s="449" t="s">
        <v>687</v>
      </c>
      <c r="H31" s="10"/>
      <c r="I31" s="10"/>
      <c r="J31" s="10"/>
    </row>
    <row r="32" spans="1:10" ht="34.5" customHeight="1" x14ac:dyDescent="0.2">
      <c r="A32" s="458">
        <v>45629</v>
      </c>
      <c r="B32" s="461" t="s">
        <v>709</v>
      </c>
      <c r="C32" s="449" t="s">
        <v>686</v>
      </c>
      <c r="D32" s="459">
        <v>15500</v>
      </c>
      <c r="E32" s="459">
        <v>0</v>
      </c>
      <c r="F32" s="495">
        <f t="shared" si="0"/>
        <v>3351554.53</v>
      </c>
      <c r="G32" s="449" t="s">
        <v>687</v>
      </c>
    </row>
    <row r="33" spans="1:7" ht="34.5" customHeight="1" x14ac:dyDescent="0.2">
      <c r="A33" s="458">
        <v>45629</v>
      </c>
      <c r="B33" s="461" t="s">
        <v>710</v>
      </c>
      <c r="C33" s="449" t="s">
        <v>686</v>
      </c>
      <c r="D33" s="459">
        <v>18500</v>
      </c>
      <c r="E33" s="459">
        <v>0</v>
      </c>
      <c r="F33" s="495">
        <f t="shared" si="0"/>
        <v>3370054.53</v>
      </c>
      <c r="G33" s="449" t="s">
        <v>687</v>
      </c>
    </row>
    <row r="34" spans="1:7" ht="40.5" customHeight="1" x14ac:dyDescent="0.2">
      <c r="A34" s="458">
        <v>45629</v>
      </c>
      <c r="B34" s="461" t="s">
        <v>711</v>
      </c>
      <c r="C34" s="449" t="s">
        <v>702</v>
      </c>
      <c r="D34" s="459">
        <v>10000</v>
      </c>
      <c r="E34" s="459">
        <v>0</v>
      </c>
      <c r="F34" s="495">
        <f t="shared" si="0"/>
        <v>3380054.53</v>
      </c>
      <c r="G34" s="449" t="s">
        <v>703</v>
      </c>
    </row>
    <row r="35" spans="1:7" ht="43.5" customHeight="1" x14ac:dyDescent="0.2">
      <c r="A35" s="458">
        <v>45629</v>
      </c>
      <c r="B35" s="461" t="s">
        <v>712</v>
      </c>
      <c r="C35" s="449" t="s">
        <v>702</v>
      </c>
      <c r="D35" s="459">
        <v>10700</v>
      </c>
      <c r="E35" s="459">
        <v>0</v>
      </c>
      <c r="F35" s="495">
        <f t="shared" si="0"/>
        <v>3390754.53</v>
      </c>
      <c r="G35" s="449" t="s">
        <v>703</v>
      </c>
    </row>
    <row r="36" spans="1:7" ht="42" customHeight="1" x14ac:dyDescent="0.2">
      <c r="A36" s="458">
        <v>45630</v>
      </c>
      <c r="B36" s="461" t="s">
        <v>713</v>
      </c>
      <c r="C36" s="449" t="s">
        <v>691</v>
      </c>
      <c r="D36" s="459">
        <v>40000</v>
      </c>
      <c r="E36" s="459">
        <v>0</v>
      </c>
      <c r="F36" s="495">
        <f t="shared" si="0"/>
        <v>3430754.53</v>
      </c>
      <c r="G36" s="449" t="s">
        <v>714</v>
      </c>
    </row>
    <row r="37" spans="1:7" ht="34.5" customHeight="1" x14ac:dyDescent="0.2">
      <c r="A37" s="458">
        <v>45630</v>
      </c>
      <c r="B37" s="461" t="s">
        <v>715</v>
      </c>
      <c r="C37" s="449" t="s">
        <v>716</v>
      </c>
      <c r="D37" s="459">
        <v>4200</v>
      </c>
      <c r="E37" s="459">
        <v>0</v>
      </c>
      <c r="F37" s="495">
        <f t="shared" si="0"/>
        <v>3434954.53</v>
      </c>
      <c r="G37" s="449" t="s">
        <v>717</v>
      </c>
    </row>
    <row r="38" spans="1:7" ht="43.5" customHeight="1" x14ac:dyDescent="0.2">
      <c r="A38" s="458">
        <v>45630</v>
      </c>
      <c r="B38" s="461" t="s">
        <v>718</v>
      </c>
      <c r="C38" s="449" t="s">
        <v>702</v>
      </c>
      <c r="D38" s="459">
        <v>12000</v>
      </c>
      <c r="E38" s="459">
        <v>0</v>
      </c>
      <c r="F38" s="495">
        <f t="shared" si="0"/>
        <v>3446954.53</v>
      </c>
      <c r="G38" s="449" t="s">
        <v>703</v>
      </c>
    </row>
    <row r="39" spans="1:7" ht="34.5" customHeight="1" x14ac:dyDescent="0.2">
      <c r="A39" s="458">
        <v>45630</v>
      </c>
      <c r="B39" s="461" t="s">
        <v>719</v>
      </c>
      <c r="C39" s="449" t="s">
        <v>720</v>
      </c>
      <c r="D39" s="459">
        <v>750</v>
      </c>
      <c r="E39" s="459">
        <v>0</v>
      </c>
      <c r="F39" s="495">
        <f t="shared" si="0"/>
        <v>3447704.53</v>
      </c>
      <c r="G39" s="449" t="s">
        <v>640</v>
      </c>
    </row>
    <row r="40" spans="1:7" ht="45" customHeight="1" x14ac:dyDescent="0.2">
      <c r="A40" s="458">
        <v>45630</v>
      </c>
      <c r="B40" s="461" t="s">
        <v>684</v>
      </c>
      <c r="C40" s="449" t="s">
        <v>681</v>
      </c>
      <c r="D40" s="459">
        <v>1500</v>
      </c>
      <c r="E40" s="459">
        <v>0</v>
      </c>
      <c r="F40" s="495">
        <f t="shared" si="0"/>
        <v>3449204.53</v>
      </c>
      <c r="G40" s="449" t="s">
        <v>682</v>
      </c>
    </row>
    <row r="41" spans="1:7" ht="34.5" customHeight="1" x14ac:dyDescent="0.2">
      <c r="A41" s="458">
        <v>45631</v>
      </c>
      <c r="B41" s="461" t="s">
        <v>721</v>
      </c>
      <c r="C41" s="449" t="s">
        <v>640</v>
      </c>
      <c r="D41" s="459">
        <v>240</v>
      </c>
      <c r="E41" s="459">
        <v>0</v>
      </c>
      <c r="F41" s="495">
        <f t="shared" si="0"/>
        <v>3449444.53</v>
      </c>
      <c r="G41" s="449" t="s">
        <v>640</v>
      </c>
    </row>
    <row r="42" spans="1:7" ht="42" customHeight="1" x14ac:dyDescent="0.2">
      <c r="A42" s="458">
        <v>45631</v>
      </c>
      <c r="B42" s="461" t="s">
        <v>722</v>
      </c>
      <c r="C42" s="449" t="s">
        <v>686</v>
      </c>
      <c r="D42" s="459">
        <v>14800</v>
      </c>
      <c r="E42" s="459">
        <v>0</v>
      </c>
      <c r="F42" s="495">
        <f t="shared" si="0"/>
        <v>3464244.53</v>
      </c>
      <c r="G42" s="449" t="s">
        <v>687</v>
      </c>
    </row>
    <row r="43" spans="1:7" ht="45" customHeight="1" x14ac:dyDescent="0.2">
      <c r="A43" s="458">
        <v>45631</v>
      </c>
      <c r="B43" s="461" t="s">
        <v>723</v>
      </c>
      <c r="C43" s="449" t="s">
        <v>716</v>
      </c>
      <c r="D43" s="459">
        <v>1400</v>
      </c>
      <c r="E43" s="459">
        <v>0</v>
      </c>
      <c r="F43" s="495">
        <f t="shared" si="0"/>
        <v>3465644.53</v>
      </c>
      <c r="G43" s="449" t="s">
        <v>717</v>
      </c>
    </row>
    <row r="44" spans="1:7" ht="45" customHeight="1" x14ac:dyDescent="0.2">
      <c r="A44" s="458">
        <v>45631</v>
      </c>
      <c r="B44" s="461" t="s">
        <v>724</v>
      </c>
      <c r="C44" s="449" t="s">
        <v>702</v>
      </c>
      <c r="D44" s="459">
        <v>5200</v>
      </c>
      <c r="E44" s="459">
        <v>0</v>
      </c>
      <c r="F44" s="495">
        <f t="shared" si="0"/>
        <v>3470844.53</v>
      </c>
      <c r="G44" s="449" t="s">
        <v>703</v>
      </c>
    </row>
    <row r="45" spans="1:7" ht="45" customHeight="1" x14ac:dyDescent="0.2">
      <c r="A45" s="458">
        <v>45631</v>
      </c>
      <c r="B45" s="461" t="s">
        <v>684</v>
      </c>
      <c r="C45" s="449" t="s">
        <v>681</v>
      </c>
      <c r="D45" s="459">
        <v>1900</v>
      </c>
      <c r="E45" s="459">
        <v>0</v>
      </c>
      <c r="F45" s="495">
        <f t="shared" si="0"/>
        <v>3472744.53</v>
      </c>
      <c r="G45" s="449" t="s">
        <v>682</v>
      </c>
    </row>
    <row r="46" spans="1:7" ht="36" customHeight="1" x14ac:dyDescent="0.2">
      <c r="A46" s="458">
        <v>45631</v>
      </c>
      <c r="B46" s="461" t="s">
        <v>725</v>
      </c>
      <c r="C46" s="449" t="s">
        <v>640</v>
      </c>
      <c r="D46" s="459">
        <v>40</v>
      </c>
      <c r="E46" s="459">
        <v>0</v>
      </c>
      <c r="F46" s="495">
        <f t="shared" si="0"/>
        <v>3472784.53</v>
      </c>
      <c r="G46" s="449" t="s">
        <v>640</v>
      </c>
    </row>
    <row r="47" spans="1:7" ht="37.5" customHeight="1" x14ac:dyDescent="0.2">
      <c r="A47" s="458">
        <v>45631</v>
      </c>
      <c r="B47" s="461" t="s">
        <v>726</v>
      </c>
      <c r="C47" s="449" t="s">
        <v>686</v>
      </c>
      <c r="D47" s="459">
        <v>40100</v>
      </c>
      <c r="E47" s="459">
        <v>0</v>
      </c>
      <c r="F47" s="495">
        <f t="shared" si="0"/>
        <v>3512884.53</v>
      </c>
      <c r="G47" s="449" t="s">
        <v>687</v>
      </c>
    </row>
    <row r="48" spans="1:7" ht="37.5" customHeight="1" x14ac:dyDescent="0.2">
      <c r="A48" s="458">
        <v>45632</v>
      </c>
      <c r="B48" s="461" t="s">
        <v>727</v>
      </c>
      <c r="C48" s="449" t="s">
        <v>686</v>
      </c>
      <c r="D48" s="459">
        <v>13400</v>
      </c>
      <c r="E48" s="459">
        <v>0</v>
      </c>
      <c r="F48" s="495">
        <f t="shared" si="0"/>
        <v>3526284.53</v>
      </c>
      <c r="G48" s="449" t="s">
        <v>687</v>
      </c>
    </row>
    <row r="49" spans="1:7" ht="37.5" customHeight="1" x14ac:dyDescent="0.2">
      <c r="A49" s="458">
        <v>45632</v>
      </c>
      <c r="B49" s="461" t="s">
        <v>728</v>
      </c>
      <c r="C49" s="449" t="s">
        <v>729</v>
      </c>
      <c r="D49" s="459">
        <v>600</v>
      </c>
      <c r="E49" s="459">
        <v>0</v>
      </c>
      <c r="F49" s="495">
        <f t="shared" si="0"/>
        <v>3526884.53</v>
      </c>
      <c r="G49" s="449" t="s">
        <v>730</v>
      </c>
    </row>
    <row r="50" spans="1:7" ht="37.5" customHeight="1" x14ac:dyDescent="0.2">
      <c r="A50" s="458">
        <v>45632</v>
      </c>
      <c r="B50" s="461" t="s">
        <v>731</v>
      </c>
      <c r="C50" s="449" t="s">
        <v>691</v>
      </c>
      <c r="D50" s="459">
        <v>500</v>
      </c>
      <c r="E50" s="459">
        <v>0</v>
      </c>
      <c r="F50" s="495">
        <f t="shared" si="0"/>
        <v>3527384.53</v>
      </c>
      <c r="G50" s="449" t="s">
        <v>732</v>
      </c>
    </row>
    <row r="51" spans="1:7" ht="37.5" customHeight="1" x14ac:dyDescent="0.2">
      <c r="A51" s="458">
        <v>45632</v>
      </c>
      <c r="B51" s="461" t="s">
        <v>684</v>
      </c>
      <c r="C51" s="449" t="s">
        <v>681</v>
      </c>
      <c r="D51" s="459">
        <v>7800</v>
      </c>
      <c r="E51" s="459">
        <v>0</v>
      </c>
      <c r="F51" s="495">
        <f t="shared" si="0"/>
        <v>3535184.53</v>
      </c>
      <c r="G51" s="449" t="s">
        <v>682</v>
      </c>
    </row>
    <row r="52" spans="1:7" ht="37.5" customHeight="1" x14ac:dyDescent="0.2">
      <c r="A52" s="458">
        <v>45632</v>
      </c>
      <c r="B52" s="461" t="s">
        <v>733</v>
      </c>
      <c r="C52" s="449" t="s">
        <v>734</v>
      </c>
      <c r="D52" s="459">
        <v>7200</v>
      </c>
      <c r="E52" s="459">
        <v>0</v>
      </c>
      <c r="F52" s="495">
        <f t="shared" si="0"/>
        <v>3542384.53</v>
      </c>
      <c r="G52" s="449" t="s">
        <v>735</v>
      </c>
    </row>
    <row r="53" spans="1:7" ht="45" customHeight="1" x14ac:dyDescent="0.2">
      <c r="A53" s="458">
        <v>45635</v>
      </c>
      <c r="B53" s="461" t="s">
        <v>736</v>
      </c>
      <c r="C53" s="449" t="s">
        <v>702</v>
      </c>
      <c r="D53" s="459">
        <v>1500</v>
      </c>
      <c r="E53" s="459">
        <v>0</v>
      </c>
      <c r="F53" s="495">
        <f t="shared" si="0"/>
        <v>3543884.53</v>
      </c>
      <c r="G53" s="449" t="s">
        <v>703</v>
      </c>
    </row>
    <row r="54" spans="1:7" ht="45" customHeight="1" x14ac:dyDescent="0.2">
      <c r="A54" s="458">
        <v>45635</v>
      </c>
      <c r="B54" s="461" t="s">
        <v>737</v>
      </c>
      <c r="C54" s="449" t="s">
        <v>702</v>
      </c>
      <c r="D54" s="459">
        <v>2500</v>
      </c>
      <c r="E54" s="459">
        <v>0</v>
      </c>
      <c r="F54" s="495">
        <f t="shared" si="0"/>
        <v>3546384.53</v>
      </c>
      <c r="G54" s="449" t="s">
        <v>703</v>
      </c>
    </row>
    <row r="55" spans="1:7" ht="45" customHeight="1" x14ac:dyDescent="0.2">
      <c r="A55" s="458">
        <v>45635</v>
      </c>
      <c r="B55" s="461" t="s">
        <v>738</v>
      </c>
      <c r="C55" s="449" t="s">
        <v>702</v>
      </c>
      <c r="D55" s="459">
        <v>13500</v>
      </c>
      <c r="E55" s="459">
        <v>0</v>
      </c>
      <c r="F55" s="495">
        <f t="shared" si="0"/>
        <v>3559884.53</v>
      </c>
      <c r="G55" s="449" t="s">
        <v>703</v>
      </c>
    </row>
    <row r="56" spans="1:7" ht="45" customHeight="1" x14ac:dyDescent="0.2">
      <c r="A56" s="458">
        <v>45635</v>
      </c>
      <c r="B56" s="461" t="s">
        <v>739</v>
      </c>
      <c r="C56" s="449" t="s">
        <v>702</v>
      </c>
      <c r="D56" s="459">
        <v>14700</v>
      </c>
      <c r="E56" s="459">
        <v>0</v>
      </c>
      <c r="F56" s="495">
        <f t="shared" si="0"/>
        <v>3574584.53</v>
      </c>
      <c r="G56" s="449" t="s">
        <v>703</v>
      </c>
    </row>
    <row r="57" spans="1:7" ht="43.5" customHeight="1" x14ac:dyDescent="0.2">
      <c r="A57" s="458">
        <v>45635</v>
      </c>
      <c r="B57" s="461" t="s">
        <v>740</v>
      </c>
      <c r="C57" s="449" t="s">
        <v>741</v>
      </c>
      <c r="D57" s="459">
        <v>3600</v>
      </c>
      <c r="E57" s="459">
        <v>0</v>
      </c>
      <c r="F57" s="495">
        <f t="shared" si="0"/>
        <v>3578184.53</v>
      </c>
      <c r="G57" s="449" t="s">
        <v>742</v>
      </c>
    </row>
    <row r="58" spans="1:7" ht="36" customHeight="1" x14ac:dyDescent="0.2">
      <c r="A58" s="458">
        <v>45635</v>
      </c>
      <c r="B58" s="461" t="s">
        <v>683</v>
      </c>
      <c r="C58" s="449" t="s">
        <v>681</v>
      </c>
      <c r="D58" s="459">
        <v>20500</v>
      </c>
      <c r="E58" s="459">
        <v>0</v>
      </c>
      <c r="F58" s="495">
        <f t="shared" si="0"/>
        <v>3598684.53</v>
      </c>
      <c r="G58" s="449" t="s">
        <v>682</v>
      </c>
    </row>
    <row r="59" spans="1:7" ht="36" customHeight="1" x14ac:dyDescent="0.2">
      <c r="A59" s="458">
        <v>45635</v>
      </c>
      <c r="B59" s="461" t="s">
        <v>684</v>
      </c>
      <c r="C59" s="449" t="s">
        <v>681</v>
      </c>
      <c r="D59" s="459">
        <v>3900</v>
      </c>
      <c r="E59" s="459">
        <v>0</v>
      </c>
      <c r="F59" s="495">
        <f t="shared" si="0"/>
        <v>3602584.53</v>
      </c>
      <c r="G59" s="449" t="s">
        <v>682</v>
      </c>
    </row>
    <row r="60" spans="1:7" ht="43.5" customHeight="1" x14ac:dyDescent="0.2">
      <c r="A60" s="458">
        <v>45635</v>
      </c>
      <c r="B60" s="461" t="s">
        <v>743</v>
      </c>
      <c r="C60" s="449" t="s">
        <v>744</v>
      </c>
      <c r="D60" s="459">
        <v>12000</v>
      </c>
      <c r="E60" s="459">
        <v>0</v>
      </c>
      <c r="F60" s="495">
        <f t="shared" si="0"/>
        <v>3614584.53</v>
      </c>
      <c r="G60" s="449" t="s">
        <v>745</v>
      </c>
    </row>
    <row r="61" spans="1:7" ht="43.5" customHeight="1" x14ac:dyDescent="0.2">
      <c r="A61" s="458">
        <v>45636</v>
      </c>
      <c r="B61" s="461">
        <v>31818</v>
      </c>
      <c r="C61" s="449" t="s">
        <v>507</v>
      </c>
      <c r="D61" s="459">
        <v>0</v>
      </c>
      <c r="E61" s="459">
        <v>0</v>
      </c>
      <c r="F61" s="495">
        <f t="shared" si="0"/>
        <v>3614584.53</v>
      </c>
      <c r="G61" s="449" t="s">
        <v>597</v>
      </c>
    </row>
    <row r="62" spans="1:7" ht="43.5" customHeight="1" x14ac:dyDescent="0.2">
      <c r="A62" s="458">
        <v>45636</v>
      </c>
      <c r="B62" s="461" t="s">
        <v>746</v>
      </c>
      <c r="C62" s="449" t="s">
        <v>686</v>
      </c>
      <c r="D62" s="459">
        <v>56600</v>
      </c>
      <c r="E62" s="459">
        <v>0</v>
      </c>
      <c r="F62" s="495">
        <f t="shared" si="0"/>
        <v>3671184.53</v>
      </c>
      <c r="G62" s="449" t="s">
        <v>687</v>
      </c>
    </row>
    <row r="63" spans="1:7" ht="43.5" customHeight="1" x14ac:dyDescent="0.2">
      <c r="A63" s="458">
        <v>45636</v>
      </c>
      <c r="B63" s="461" t="s">
        <v>747</v>
      </c>
      <c r="C63" s="449" t="s">
        <v>702</v>
      </c>
      <c r="D63" s="459">
        <v>9200</v>
      </c>
      <c r="E63" s="459">
        <v>0</v>
      </c>
      <c r="F63" s="495">
        <f t="shared" si="0"/>
        <v>3680384.53</v>
      </c>
      <c r="G63" s="449" t="s">
        <v>703</v>
      </c>
    </row>
    <row r="64" spans="1:7" ht="43.5" customHeight="1" x14ac:dyDescent="0.2">
      <c r="A64" s="458">
        <v>45636</v>
      </c>
      <c r="B64" s="461" t="s">
        <v>684</v>
      </c>
      <c r="C64" s="449" t="s">
        <v>681</v>
      </c>
      <c r="D64" s="459">
        <v>22500</v>
      </c>
      <c r="E64" s="459">
        <v>0</v>
      </c>
      <c r="F64" s="495">
        <f t="shared" si="0"/>
        <v>3702884.53</v>
      </c>
      <c r="G64" s="449" t="s">
        <v>682</v>
      </c>
    </row>
    <row r="65" spans="1:7" ht="43.5" customHeight="1" x14ac:dyDescent="0.2">
      <c r="A65" s="458">
        <v>45636</v>
      </c>
      <c r="B65" s="461" t="s">
        <v>684</v>
      </c>
      <c r="C65" s="449" t="s">
        <v>681</v>
      </c>
      <c r="D65" s="459">
        <v>4000</v>
      </c>
      <c r="E65" s="459">
        <v>0</v>
      </c>
      <c r="F65" s="495">
        <f t="shared" si="0"/>
        <v>3706884.53</v>
      </c>
      <c r="G65" s="449" t="s">
        <v>682</v>
      </c>
    </row>
    <row r="66" spans="1:7" ht="34.5" customHeight="1" x14ac:dyDescent="0.2">
      <c r="A66" s="458">
        <v>45636</v>
      </c>
      <c r="B66" s="461" t="s">
        <v>748</v>
      </c>
      <c r="C66" s="449" t="s">
        <v>691</v>
      </c>
      <c r="D66" s="459">
        <v>1000</v>
      </c>
      <c r="E66" s="459">
        <v>0</v>
      </c>
      <c r="F66" s="495">
        <f t="shared" si="0"/>
        <v>3707884.53</v>
      </c>
      <c r="G66" s="449" t="s">
        <v>749</v>
      </c>
    </row>
    <row r="67" spans="1:7" ht="34.5" customHeight="1" x14ac:dyDescent="0.2">
      <c r="A67" s="458">
        <v>45636</v>
      </c>
      <c r="B67" s="461" t="s">
        <v>750</v>
      </c>
      <c r="C67" s="449" t="s">
        <v>640</v>
      </c>
      <c r="D67" s="459">
        <v>31433</v>
      </c>
      <c r="E67" s="459">
        <v>0</v>
      </c>
      <c r="F67" s="495">
        <f t="shared" si="0"/>
        <v>3739317.53</v>
      </c>
      <c r="G67" s="449" t="s">
        <v>640</v>
      </c>
    </row>
    <row r="68" spans="1:7" ht="34.5" customHeight="1" x14ac:dyDescent="0.2">
      <c r="A68" s="458">
        <v>45636</v>
      </c>
      <c r="B68" s="461" t="s">
        <v>751</v>
      </c>
      <c r="C68" s="449" t="s">
        <v>640</v>
      </c>
      <c r="D68" s="459">
        <v>133</v>
      </c>
      <c r="E68" s="459">
        <v>0</v>
      </c>
      <c r="F68" s="495">
        <f t="shared" si="0"/>
        <v>3739450.53</v>
      </c>
      <c r="G68" s="449" t="s">
        <v>640</v>
      </c>
    </row>
    <row r="69" spans="1:7" ht="45" customHeight="1" x14ac:dyDescent="0.2">
      <c r="A69" s="458">
        <v>45636</v>
      </c>
      <c r="B69" s="461" t="s">
        <v>752</v>
      </c>
      <c r="C69" s="449" t="s">
        <v>686</v>
      </c>
      <c r="D69" s="459">
        <v>17000</v>
      </c>
      <c r="E69" s="459">
        <v>0</v>
      </c>
      <c r="F69" s="495">
        <f t="shared" si="0"/>
        <v>3756450.53</v>
      </c>
      <c r="G69" s="449" t="s">
        <v>687</v>
      </c>
    </row>
    <row r="70" spans="1:7" ht="43.5" customHeight="1" x14ac:dyDescent="0.2">
      <c r="A70" s="458">
        <v>45636</v>
      </c>
      <c r="B70" s="461" t="s">
        <v>753</v>
      </c>
      <c r="C70" s="449" t="s">
        <v>686</v>
      </c>
      <c r="D70" s="459">
        <v>24500</v>
      </c>
      <c r="E70" s="459">
        <v>0</v>
      </c>
      <c r="F70" s="495">
        <f t="shared" si="0"/>
        <v>3780950.53</v>
      </c>
      <c r="G70" s="449" t="s">
        <v>687</v>
      </c>
    </row>
    <row r="71" spans="1:7" ht="45" customHeight="1" x14ac:dyDescent="0.2">
      <c r="A71" s="458">
        <v>45636</v>
      </c>
      <c r="B71" s="461" t="s">
        <v>754</v>
      </c>
      <c r="C71" s="449" t="s">
        <v>686</v>
      </c>
      <c r="D71" s="459">
        <v>30500</v>
      </c>
      <c r="E71" s="459">
        <v>0</v>
      </c>
      <c r="F71" s="495">
        <f t="shared" si="0"/>
        <v>3811450.53</v>
      </c>
      <c r="G71" s="449" t="s">
        <v>687</v>
      </c>
    </row>
    <row r="72" spans="1:7" ht="81.75" customHeight="1" x14ac:dyDescent="0.2">
      <c r="A72" s="458">
        <v>45637</v>
      </c>
      <c r="B72" s="461">
        <v>31819</v>
      </c>
      <c r="C72" s="449" t="s">
        <v>507</v>
      </c>
      <c r="D72" s="459">
        <v>0</v>
      </c>
      <c r="E72" s="459">
        <v>32500</v>
      </c>
      <c r="F72" s="495">
        <f t="shared" si="0"/>
        <v>3778950.53</v>
      </c>
      <c r="G72" s="449" t="s">
        <v>598</v>
      </c>
    </row>
    <row r="73" spans="1:7" ht="42" customHeight="1" x14ac:dyDescent="0.2">
      <c r="A73" s="458">
        <v>45637</v>
      </c>
      <c r="B73" s="461" t="s">
        <v>755</v>
      </c>
      <c r="C73" s="449" t="s">
        <v>702</v>
      </c>
      <c r="D73" s="459">
        <v>9400</v>
      </c>
      <c r="E73" s="459">
        <v>0</v>
      </c>
      <c r="F73" s="495">
        <f t="shared" si="0"/>
        <v>3788350.53</v>
      </c>
      <c r="G73" s="449" t="s">
        <v>703</v>
      </c>
    </row>
    <row r="74" spans="1:7" ht="42" customHeight="1" x14ac:dyDescent="0.2">
      <c r="A74" s="458">
        <v>45637</v>
      </c>
      <c r="B74" s="461" t="s">
        <v>756</v>
      </c>
      <c r="C74" s="449" t="s">
        <v>686</v>
      </c>
      <c r="D74" s="459">
        <v>46100</v>
      </c>
      <c r="E74" s="459">
        <v>0</v>
      </c>
      <c r="F74" s="495">
        <f t="shared" si="0"/>
        <v>3834450.53</v>
      </c>
      <c r="G74" s="449" t="s">
        <v>687</v>
      </c>
    </row>
    <row r="75" spans="1:7" ht="34.5" customHeight="1" x14ac:dyDescent="0.2">
      <c r="A75" s="458">
        <v>45637</v>
      </c>
      <c r="B75" s="461" t="s">
        <v>757</v>
      </c>
      <c r="C75" s="449" t="s">
        <v>640</v>
      </c>
      <c r="D75" s="459">
        <v>120</v>
      </c>
      <c r="E75" s="459">
        <v>0</v>
      </c>
      <c r="F75" s="495">
        <f t="shared" si="0"/>
        <v>3834570.53</v>
      </c>
      <c r="G75" s="449" t="s">
        <v>640</v>
      </c>
    </row>
    <row r="76" spans="1:7" ht="34.5" customHeight="1" x14ac:dyDescent="0.2">
      <c r="A76" s="458">
        <v>45637</v>
      </c>
      <c r="B76" s="461" t="s">
        <v>758</v>
      </c>
      <c r="C76" s="449" t="s">
        <v>640</v>
      </c>
      <c r="D76" s="459">
        <v>120</v>
      </c>
      <c r="E76" s="459">
        <v>0</v>
      </c>
      <c r="F76" s="495">
        <f t="shared" si="0"/>
        <v>3834690.53</v>
      </c>
      <c r="G76" s="449" t="s">
        <v>640</v>
      </c>
    </row>
    <row r="77" spans="1:7" ht="34.5" customHeight="1" x14ac:dyDescent="0.2">
      <c r="A77" s="458">
        <v>45637</v>
      </c>
      <c r="B77" s="461" t="s">
        <v>684</v>
      </c>
      <c r="C77" s="449" t="s">
        <v>681</v>
      </c>
      <c r="D77" s="459">
        <v>7400</v>
      </c>
      <c r="E77" s="459">
        <v>0</v>
      </c>
      <c r="F77" s="495">
        <f t="shared" si="0"/>
        <v>3842090.53</v>
      </c>
      <c r="G77" s="449" t="s">
        <v>682</v>
      </c>
    </row>
    <row r="78" spans="1:7" ht="34.5" customHeight="1" x14ac:dyDescent="0.2">
      <c r="A78" s="458">
        <v>45637</v>
      </c>
      <c r="B78" s="461" t="s">
        <v>759</v>
      </c>
      <c r="C78" s="449" t="s">
        <v>760</v>
      </c>
      <c r="D78" s="459">
        <v>111200</v>
      </c>
      <c r="E78" s="459">
        <v>0</v>
      </c>
      <c r="F78" s="495">
        <f t="shared" si="0"/>
        <v>3953290.53</v>
      </c>
      <c r="G78" s="449" t="s">
        <v>761</v>
      </c>
    </row>
    <row r="79" spans="1:7" ht="34.5" customHeight="1" x14ac:dyDescent="0.2">
      <c r="A79" s="458">
        <v>45638</v>
      </c>
      <c r="B79" s="461" t="s">
        <v>762</v>
      </c>
      <c r="C79" s="449" t="s">
        <v>640</v>
      </c>
      <c r="D79" s="459">
        <v>85</v>
      </c>
      <c r="E79" s="459">
        <v>0</v>
      </c>
      <c r="F79" s="495">
        <f t="shared" si="0"/>
        <v>3953375.53</v>
      </c>
      <c r="G79" s="449" t="s">
        <v>640</v>
      </c>
    </row>
    <row r="80" spans="1:7" ht="40.5" customHeight="1" x14ac:dyDescent="0.2">
      <c r="A80" s="458">
        <v>45638</v>
      </c>
      <c r="B80" s="461" t="s">
        <v>763</v>
      </c>
      <c r="C80" s="449" t="s">
        <v>716</v>
      </c>
      <c r="D80" s="459">
        <v>1400</v>
      </c>
      <c r="E80" s="459">
        <v>0</v>
      </c>
      <c r="F80" s="495">
        <f t="shared" si="0"/>
        <v>3954775.53</v>
      </c>
      <c r="G80" s="449" t="s">
        <v>717</v>
      </c>
    </row>
    <row r="81" spans="1:7" ht="40.5" customHeight="1" x14ac:dyDescent="0.2">
      <c r="A81" s="458">
        <v>45638</v>
      </c>
      <c r="B81" s="461" t="s">
        <v>764</v>
      </c>
      <c r="C81" s="449" t="s">
        <v>702</v>
      </c>
      <c r="D81" s="459">
        <v>14900</v>
      </c>
      <c r="E81" s="459">
        <v>0</v>
      </c>
      <c r="F81" s="495">
        <f t="shared" ref="F81:F144" si="1">F80+D81-E81</f>
        <v>3969675.53</v>
      </c>
      <c r="G81" s="449" t="s">
        <v>703</v>
      </c>
    </row>
    <row r="82" spans="1:7" ht="40.5" customHeight="1" x14ac:dyDescent="0.2">
      <c r="A82" s="458">
        <v>45638</v>
      </c>
      <c r="B82" s="461" t="s">
        <v>765</v>
      </c>
      <c r="C82" s="449" t="s">
        <v>766</v>
      </c>
      <c r="D82" s="459">
        <v>10000</v>
      </c>
      <c r="E82" s="459">
        <v>0</v>
      </c>
      <c r="F82" s="495">
        <f t="shared" si="1"/>
        <v>3979675.53</v>
      </c>
      <c r="G82" s="449" t="s">
        <v>767</v>
      </c>
    </row>
    <row r="83" spans="1:7" ht="40.5" customHeight="1" x14ac:dyDescent="0.2">
      <c r="A83" s="458">
        <v>45638</v>
      </c>
      <c r="B83" s="461" t="s">
        <v>768</v>
      </c>
      <c r="C83" s="449" t="s">
        <v>686</v>
      </c>
      <c r="D83" s="459">
        <v>74100</v>
      </c>
      <c r="E83" s="459">
        <v>0</v>
      </c>
      <c r="F83" s="495">
        <f t="shared" si="1"/>
        <v>4053775.53</v>
      </c>
      <c r="G83" s="449" t="s">
        <v>687</v>
      </c>
    </row>
    <row r="84" spans="1:7" ht="38.25" customHeight="1" x14ac:dyDescent="0.2">
      <c r="A84" s="458">
        <v>45638</v>
      </c>
      <c r="B84" s="461" t="s">
        <v>769</v>
      </c>
      <c r="C84" s="449" t="s">
        <v>640</v>
      </c>
      <c r="D84" s="459">
        <v>55.32</v>
      </c>
      <c r="E84" s="459">
        <v>0</v>
      </c>
      <c r="F84" s="495">
        <f t="shared" si="1"/>
        <v>4053830.8499999996</v>
      </c>
      <c r="G84" s="449" t="s">
        <v>640</v>
      </c>
    </row>
    <row r="85" spans="1:7" ht="34.5" customHeight="1" x14ac:dyDescent="0.2">
      <c r="A85" s="458">
        <v>45638</v>
      </c>
      <c r="B85" s="461" t="s">
        <v>684</v>
      </c>
      <c r="C85" s="449" t="s">
        <v>681</v>
      </c>
      <c r="D85" s="459">
        <v>5400</v>
      </c>
      <c r="E85" s="459">
        <v>0</v>
      </c>
      <c r="F85" s="495">
        <f t="shared" si="1"/>
        <v>4059230.8499999996</v>
      </c>
      <c r="G85" s="449" t="s">
        <v>682</v>
      </c>
    </row>
    <row r="86" spans="1:7" ht="40.5" customHeight="1" x14ac:dyDescent="0.2">
      <c r="A86" s="458">
        <v>45638</v>
      </c>
      <c r="B86" s="461" t="s">
        <v>770</v>
      </c>
      <c r="C86" s="449" t="s">
        <v>771</v>
      </c>
      <c r="D86" s="459">
        <v>2000</v>
      </c>
      <c r="E86" s="459">
        <v>0</v>
      </c>
      <c r="F86" s="495">
        <f t="shared" si="1"/>
        <v>4061230.8499999996</v>
      </c>
      <c r="G86" s="449" t="s">
        <v>772</v>
      </c>
    </row>
    <row r="87" spans="1:7" ht="34.5" customHeight="1" x14ac:dyDescent="0.2">
      <c r="A87" s="458">
        <v>45639</v>
      </c>
      <c r="B87" s="461" t="s">
        <v>773</v>
      </c>
      <c r="C87" s="449" t="s">
        <v>691</v>
      </c>
      <c r="D87" s="459">
        <v>500</v>
      </c>
      <c r="E87" s="459">
        <v>0</v>
      </c>
      <c r="F87" s="495">
        <f t="shared" si="1"/>
        <v>4061730.8499999996</v>
      </c>
      <c r="G87" s="449" t="s">
        <v>774</v>
      </c>
    </row>
    <row r="88" spans="1:7" ht="34.5" customHeight="1" x14ac:dyDescent="0.2">
      <c r="A88" s="458">
        <v>45639</v>
      </c>
      <c r="B88" s="461" t="s">
        <v>684</v>
      </c>
      <c r="C88" s="449" t="s">
        <v>681</v>
      </c>
      <c r="D88" s="459">
        <v>5400</v>
      </c>
      <c r="E88" s="459">
        <v>0</v>
      </c>
      <c r="F88" s="495">
        <f t="shared" si="1"/>
        <v>4067130.8499999996</v>
      </c>
      <c r="G88" s="449" t="s">
        <v>682</v>
      </c>
    </row>
    <row r="89" spans="1:7" ht="34.5" customHeight="1" x14ac:dyDescent="0.2">
      <c r="A89" s="458">
        <v>45639</v>
      </c>
      <c r="B89" s="461" t="s">
        <v>775</v>
      </c>
      <c r="C89" s="449" t="s">
        <v>776</v>
      </c>
      <c r="D89" s="459">
        <v>4400</v>
      </c>
      <c r="E89" s="459">
        <v>0</v>
      </c>
      <c r="F89" s="495">
        <f t="shared" si="1"/>
        <v>4071530.8499999996</v>
      </c>
      <c r="G89" s="449" t="s">
        <v>777</v>
      </c>
    </row>
    <row r="90" spans="1:7" ht="63.75" customHeight="1" x14ac:dyDescent="0.2">
      <c r="A90" s="458">
        <v>45642</v>
      </c>
      <c r="B90" s="461">
        <v>31820</v>
      </c>
      <c r="C90" s="449" t="s">
        <v>599</v>
      </c>
      <c r="D90" s="459">
        <v>0</v>
      </c>
      <c r="E90" s="459">
        <v>32500</v>
      </c>
      <c r="F90" s="495">
        <f t="shared" si="1"/>
        <v>4039030.8499999996</v>
      </c>
      <c r="G90" s="449" t="s">
        <v>600</v>
      </c>
    </row>
    <row r="91" spans="1:7" ht="80.25" customHeight="1" x14ac:dyDescent="0.2">
      <c r="A91" s="458">
        <v>45642</v>
      </c>
      <c r="B91" s="461">
        <v>31821</v>
      </c>
      <c r="C91" s="449" t="s">
        <v>599</v>
      </c>
      <c r="D91" s="459">
        <v>0</v>
      </c>
      <c r="E91" s="459">
        <v>32500</v>
      </c>
      <c r="F91" s="495">
        <f t="shared" si="1"/>
        <v>4006530.8499999996</v>
      </c>
      <c r="G91" s="449" t="s">
        <v>601</v>
      </c>
    </row>
    <row r="92" spans="1:7" ht="56.25" customHeight="1" x14ac:dyDescent="0.2">
      <c r="A92" s="458">
        <v>45642</v>
      </c>
      <c r="B92" s="461">
        <v>31822</v>
      </c>
      <c r="C92" s="449" t="s">
        <v>602</v>
      </c>
      <c r="D92" s="459">
        <v>0</v>
      </c>
      <c r="E92" s="459">
        <v>101928.2</v>
      </c>
      <c r="F92" s="495">
        <f t="shared" si="1"/>
        <v>3904602.6499999994</v>
      </c>
      <c r="G92" s="449" t="s">
        <v>603</v>
      </c>
    </row>
    <row r="93" spans="1:7" ht="42" customHeight="1" x14ac:dyDescent="0.2">
      <c r="A93" s="458">
        <v>45642</v>
      </c>
      <c r="B93" s="461">
        <v>31823</v>
      </c>
      <c r="C93" s="449" t="s">
        <v>604</v>
      </c>
      <c r="D93" s="459">
        <v>0</v>
      </c>
      <c r="E93" s="459">
        <v>10736.9</v>
      </c>
      <c r="F93" s="495">
        <f t="shared" si="1"/>
        <v>3893865.7499999995</v>
      </c>
      <c r="G93" s="449" t="s">
        <v>605</v>
      </c>
    </row>
    <row r="94" spans="1:7" ht="40.5" customHeight="1" x14ac:dyDescent="0.2">
      <c r="A94" s="458">
        <v>45642</v>
      </c>
      <c r="B94" s="461" t="s">
        <v>778</v>
      </c>
      <c r="C94" s="449" t="s">
        <v>779</v>
      </c>
      <c r="D94" s="459">
        <v>7500</v>
      </c>
      <c r="E94" s="459">
        <v>0</v>
      </c>
      <c r="F94" s="495">
        <f t="shared" si="1"/>
        <v>3901365.7499999995</v>
      </c>
      <c r="G94" s="449" t="s">
        <v>780</v>
      </c>
    </row>
    <row r="95" spans="1:7" ht="40.5" customHeight="1" x14ac:dyDescent="0.2">
      <c r="A95" s="458">
        <v>45642</v>
      </c>
      <c r="B95" s="461" t="s">
        <v>680</v>
      </c>
      <c r="C95" s="449" t="s">
        <v>681</v>
      </c>
      <c r="D95" s="459">
        <v>18700</v>
      </c>
      <c r="E95" s="459">
        <v>0</v>
      </c>
      <c r="F95" s="495">
        <f t="shared" si="1"/>
        <v>3920065.7499999995</v>
      </c>
      <c r="G95" s="449" t="s">
        <v>682</v>
      </c>
    </row>
    <row r="96" spans="1:7" ht="40.5" customHeight="1" x14ac:dyDescent="0.2">
      <c r="A96" s="458">
        <v>45642</v>
      </c>
      <c r="B96" s="461" t="s">
        <v>683</v>
      </c>
      <c r="C96" s="449" t="s">
        <v>681</v>
      </c>
      <c r="D96" s="459">
        <v>12000</v>
      </c>
      <c r="E96" s="459">
        <v>0</v>
      </c>
      <c r="F96" s="495">
        <f t="shared" si="1"/>
        <v>3932065.7499999995</v>
      </c>
      <c r="G96" s="449" t="s">
        <v>682</v>
      </c>
    </row>
    <row r="97" spans="1:7" ht="34.5" customHeight="1" x14ac:dyDescent="0.2">
      <c r="A97" s="458">
        <v>45642</v>
      </c>
      <c r="B97" s="461" t="s">
        <v>684</v>
      </c>
      <c r="C97" s="449" t="s">
        <v>681</v>
      </c>
      <c r="D97" s="459">
        <v>1000</v>
      </c>
      <c r="E97" s="459">
        <v>0</v>
      </c>
      <c r="F97" s="495">
        <f t="shared" si="1"/>
        <v>3933065.7499999995</v>
      </c>
      <c r="G97" s="449" t="s">
        <v>682</v>
      </c>
    </row>
    <row r="98" spans="1:7" ht="34.5" customHeight="1" x14ac:dyDescent="0.2">
      <c r="A98" s="458">
        <v>45642</v>
      </c>
      <c r="B98" s="461" t="s">
        <v>781</v>
      </c>
      <c r="C98" s="449" t="s">
        <v>686</v>
      </c>
      <c r="D98" s="459">
        <v>31800</v>
      </c>
      <c r="E98" s="459">
        <v>0</v>
      </c>
      <c r="F98" s="495">
        <f t="shared" si="1"/>
        <v>3964865.7499999995</v>
      </c>
      <c r="G98" s="449" t="s">
        <v>687</v>
      </c>
    </row>
    <row r="99" spans="1:7" ht="34.5" customHeight="1" x14ac:dyDescent="0.2">
      <c r="A99" s="458">
        <v>45642</v>
      </c>
      <c r="B99" s="461" t="s">
        <v>782</v>
      </c>
      <c r="C99" s="449" t="s">
        <v>702</v>
      </c>
      <c r="D99" s="459">
        <v>500</v>
      </c>
      <c r="E99" s="459">
        <v>0</v>
      </c>
      <c r="F99" s="495">
        <f t="shared" si="1"/>
        <v>3965365.7499999995</v>
      </c>
      <c r="G99" s="449" t="s">
        <v>703</v>
      </c>
    </row>
    <row r="100" spans="1:7" ht="34.5" customHeight="1" x14ac:dyDescent="0.2">
      <c r="A100" s="458">
        <v>45642</v>
      </c>
      <c r="B100" s="461" t="s">
        <v>783</v>
      </c>
      <c r="C100" s="449" t="s">
        <v>702</v>
      </c>
      <c r="D100" s="459">
        <v>2400</v>
      </c>
      <c r="E100" s="459">
        <v>0</v>
      </c>
      <c r="F100" s="495">
        <f t="shared" si="1"/>
        <v>3967765.7499999995</v>
      </c>
      <c r="G100" s="449" t="s">
        <v>703</v>
      </c>
    </row>
    <row r="101" spans="1:7" ht="40.5" customHeight="1" x14ac:dyDescent="0.2">
      <c r="A101" s="458">
        <v>45642</v>
      </c>
      <c r="B101" s="461" t="s">
        <v>784</v>
      </c>
      <c r="C101" s="449" t="s">
        <v>702</v>
      </c>
      <c r="D101" s="459">
        <v>20700</v>
      </c>
      <c r="E101" s="459">
        <v>0</v>
      </c>
      <c r="F101" s="495">
        <f t="shared" si="1"/>
        <v>3988465.7499999995</v>
      </c>
      <c r="G101" s="449" t="s">
        <v>703</v>
      </c>
    </row>
    <row r="102" spans="1:7" ht="45.75" customHeight="1" x14ac:dyDescent="0.2">
      <c r="A102" s="458">
        <v>45642</v>
      </c>
      <c r="B102" s="461" t="s">
        <v>785</v>
      </c>
      <c r="C102" s="449" t="s">
        <v>702</v>
      </c>
      <c r="D102" s="459">
        <v>5900</v>
      </c>
      <c r="E102" s="459">
        <v>0</v>
      </c>
      <c r="F102" s="495">
        <f t="shared" si="1"/>
        <v>3994365.7499999995</v>
      </c>
      <c r="G102" s="449" t="s">
        <v>703</v>
      </c>
    </row>
    <row r="103" spans="1:7" ht="35.25" customHeight="1" x14ac:dyDescent="0.2">
      <c r="A103" s="458">
        <v>45642</v>
      </c>
      <c r="B103" s="461" t="s">
        <v>786</v>
      </c>
      <c r="C103" s="449" t="s">
        <v>691</v>
      </c>
      <c r="D103" s="459">
        <v>1000</v>
      </c>
      <c r="E103" s="459">
        <v>0</v>
      </c>
      <c r="F103" s="495">
        <f t="shared" si="1"/>
        <v>3995365.7499999995</v>
      </c>
      <c r="G103" s="449" t="s">
        <v>787</v>
      </c>
    </row>
    <row r="104" spans="1:7" ht="38.25" customHeight="1" x14ac:dyDescent="0.2">
      <c r="A104" s="458">
        <v>45642</v>
      </c>
      <c r="B104" s="461" t="s">
        <v>788</v>
      </c>
      <c r="C104" s="449" t="s">
        <v>686</v>
      </c>
      <c r="D104" s="459">
        <v>56700</v>
      </c>
      <c r="E104" s="459">
        <v>0</v>
      </c>
      <c r="F104" s="495">
        <f t="shared" si="1"/>
        <v>4052065.7499999995</v>
      </c>
      <c r="G104" s="449" t="s">
        <v>687</v>
      </c>
    </row>
    <row r="105" spans="1:7" ht="36" customHeight="1" x14ac:dyDescent="0.2">
      <c r="A105" s="458">
        <v>45642</v>
      </c>
      <c r="B105" s="461" t="s">
        <v>789</v>
      </c>
      <c r="C105" s="449" t="s">
        <v>640</v>
      </c>
      <c r="D105" s="459">
        <v>840</v>
      </c>
      <c r="E105" s="459">
        <v>0</v>
      </c>
      <c r="F105" s="495">
        <f t="shared" si="1"/>
        <v>4052905.7499999995</v>
      </c>
      <c r="G105" s="449" t="s">
        <v>640</v>
      </c>
    </row>
    <row r="106" spans="1:7" ht="34.5" customHeight="1" x14ac:dyDescent="0.2">
      <c r="A106" s="458">
        <v>45642</v>
      </c>
      <c r="B106" s="461" t="s">
        <v>790</v>
      </c>
      <c r="C106" s="449" t="s">
        <v>791</v>
      </c>
      <c r="D106" s="459">
        <v>895</v>
      </c>
      <c r="E106" s="459">
        <v>0</v>
      </c>
      <c r="F106" s="495">
        <f t="shared" si="1"/>
        <v>4053800.7499999995</v>
      </c>
      <c r="G106" s="449" t="s">
        <v>792</v>
      </c>
    </row>
    <row r="107" spans="1:7" ht="34.5" customHeight="1" x14ac:dyDescent="0.2">
      <c r="A107" s="458">
        <v>45642</v>
      </c>
      <c r="B107" s="461" t="s">
        <v>793</v>
      </c>
      <c r="C107" s="449" t="s">
        <v>794</v>
      </c>
      <c r="D107" s="459">
        <v>15000</v>
      </c>
      <c r="E107" s="459">
        <v>0</v>
      </c>
      <c r="F107" s="495">
        <f t="shared" si="1"/>
        <v>4068800.7499999995</v>
      </c>
      <c r="G107" s="449" t="s">
        <v>795</v>
      </c>
    </row>
    <row r="108" spans="1:7" ht="38.25" customHeight="1" x14ac:dyDescent="0.2">
      <c r="A108" s="458">
        <v>45642</v>
      </c>
      <c r="B108" s="461" t="s">
        <v>796</v>
      </c>
      <c r="C108" s="449" t="s">
        <v>794</v>
      </c>
      <c r="D108" s="459">
        <v>7500</v>
      </c>
      <c r="E108" s="459">
        <v>0</v>
      </c>
      <c r="F108" s="495">
        <f t="shared" si="1"/>
        <v>4076300.7499999995</v>
      </c>
      <c r="G108" s="449" t="s">
        <v>797</v>
      </c>
    </row>
    <row r="109" spans="1:7" ht="34.5" customHeight="1" x14ac:dyDescent="0.2">
      <c r="A109" s="458">
        <v>45642</v>
      </c>
      <c r="B109" s="461" t="s">
        <v>798</v>
      </c>
      <c r="C109" s="449" t="s">
        <v>794</v>
      </c>
      <c r="D109" s="459">
        <v>7500</v>
      </c>
      <c r="E109" s="459">
        <v>0</v>
      </c>
      <c r="F109" s="495">
        <f t="shared" si="1"/>
        <v>4083800.7499999995</v>
      </c>
      <c r="G109" s="449" t="s">
        <v>799</v>
      </c>
    </row>
    <row r="110" spans="1:7" ht="34.5" customHeight="1" x14ac:dyDescent="0.2">
      <c r="A110" s="458">
        <v>45642</v>
      </c>
      <c r="B110" s="461" t="s">
        <v>800</v>
      </c>
      <c r="C110" s="449" t="s">
        <v>794</v>
      </c>
      <c r="D110" s="459">
        <v>3750</v>
      </c>
      <c r="E110" s="459">
        <v>0</v>
      </c>
      <c r="F110" s="495">
        <f t="shared" si="1"/>
        <v>4087550.7499999995</v>
      </c>
      <c r="G110" s="449" t="s">
        <v>801</v>
      </c>
    </row>
    <row r="111" spans="1:7" ht="34.5" customHeight="1" x14ac:dyDescent="0.2">
      <c r="A111" s="458">
        <v>45642</v>
      </c>
      <c r="B111" s="461" t="s">
        <v>802</v>
      </c>
      <c r="C111" s="449" t="s">
        <v>794</v>
      </c>
      <c r="D111" s="459">
        <v>11250</v>
      </c>
      <c r="E111" s="459">
        <v>0</v>
      </c>
      <c r="F111" s="495">
        <f t="shared" si="1"/>
        <v>4098800.7499999995</v>
      </c>
      <c r="G111" s="449" t="s">
        <v>803</v>
      </c>
    </row>
    <row r="112" spans="1:7" ht="34.5" customHeight="1" x14ac:dyDescent="0.2">
      <c r="A112" s="458">
        <v>45642</v>
      </c>
      <c r="B112" s="461" t="s">
        <v>804</v>
      </c>
      <c r="C112" s="449" t="s">
        <v>794</v>
      </c>
      <c r="D112" s="459">
        <v>15000</v>
      </c>
      <c r="E112" s="459">
        <v>0</v>
      </c>
      <c r="F112" s="495">
        <f t="shared" si="1"/>
        <v>4113800.7499999995</v>
      </c>
      <c r="G112" s="449" t="s">
        <v>805</v>
      </c>
    </row>
    <row r="113" spans="1:7" ht="34.5" customHeight="1" x14ac:dyDescent="0.2">
      <c r="A113" s="458">
        <v>45643</v>
      </c>
      <c r="B113" s="461" t="s">
        <v>806</v>
      </c>
      <c r="C113" s="449" t="s">
        <v>686</v>
      </c>
      <c r="D113" s="459">
        <v>39400</v>
      </c>
      <c r="E113" s="459">
        <v>0</v>
      </c>
      <c r="F113" s="495">
        <f t="shared" si="1"/>
        <v>4153200.7499999995</v>
      </c>
      <c r="G113" s="449" t="s">
        <v>687</v>
      </c>
    </row>
    <row r="114" spans="1:7" ht="40.5" customHeight="1" x14ac:dyDescent="0.2">
      <c r="A114" s="458">
        <v>45643</v>
      </c>
      <c r="B114" s="461" t="s">
        <v>807</v>
      </c>
      <c r="C114" s="449" t="s">
        <v>702</v>
      </c>
      <c r="D114" s="459">
        <v>14600</v>
      </c>
      <c r="E114" s="459">
        <v>0</v>
      </c>
      <c r="F114" s="495">
        <f t="shared" si="1"/>
        <v>4167800.7499999995</v>
      </c>
      <c r="G114" s="449" t="s">
        <v>703</v>
      </c>
    </row>
    <row r="115" spans="1:7" ht="34.5" customHeight="1" x14ac:dyDescent="0.2">
      <c r="A115" s="458">
        <v>45643</v>
      </c>
      <c r="B115" s="461" t="s">
        <v>808</v>
      </c>
      <c r="C115" s="449" t="s">
        <v>640</v>
      </c>
      <c r="D115" s="459">
        <v>10463</v>
      </c>
      <c r="E115" s="459">
        <v>0</v>
      </c>
      <c r="F115" s="495">
        <f t="shared" si="1"/>
        <v>4178263.7499999995</v>
      </c>
      <c r="G115" s="449" t="s">
        <v>640</v>
      </c>
    </row>
    <row r="116" spans="1:7" ht="30.75" customHeight="1" x14ac:dyDescent="0.2">
      <c r="A116" s="458">
        <v>45643</v>
      </c>
      <c r="B116" s="461" t="s">
        <v>684</v>
      </c>
      <c r="C116" s="449" t="s">
        <v>681</v>
      </c>
      <c r="D116" s="459">
        <v>16900</v>
      </c>
      <c r="E116" s="459">
        <v>0</v>
      </c>
      <c r="F116" s="495">
        <f t="shared" si="1"/>
        <v>4195163.75</v>
      </c>
      <c r="G116" s="449" t="s">
        <v>682</v>
      </c>
    </row>
    <row r="117" spans="1:7" ht="34.5" customHeight="1" x14ac:dyDescent="0.2">
      <c r="A117" s="458">
        <v>45643</v>
      </c>
      <c r="B117" s="461" t="s">
        <v>809</v>
      </c>
      <c r="C117" s="449" t="s">
        <v>705</v>
      </c>
      <c r="D117" s="459">
        <v>34400</v>
      </c>
      <c r="E117" s="459">
        <v>0</v>
      </c>
      <c r="F117" s="495">
        <f t="shared" si="1"/>
        <v>4229563.75</v>
      </c>
      <c r="G117" s="449" t="s">
        <v>706</v>
      </c>
    </row>
    <row r="118" spans="1:7" ht="41.25" customHeight="1" x14ac:dyDescent="0.2">
      <c r="A118" s="458">
        <v>45643</v>
      </c>
      <c r="B118" s="461" t="s">
        <v>810</v>
      </c>
      <c r="C118" s="449" t="s">
        <v>686</v>
      </c>
      <c r="D118" s="459">
        <v>6500</v>
      </c>
      <c r="E118" s="459">
        <v>0</v>
      </c>
      <c r="F118" s="495">
        <f t="shared" si="1"/>
        <v>4236063.75</v>
      </c>
      <c r="G118" s="449" t="s">
        <v>687</v>
      </c>
    </row>
    <row r="119" spans="1:7" ht="41.25" customHeight="1" x14ac:dyDescent="0.2">
      <c r="A119" s="458">
        <v>45643</v>
      </c>
      <c r="B119" s="461" t="s">
        <v>811</v>
      </c>
      <c r="C119" s="449" t="s">
        <v>686</v>
      </c>
      <c r="D119" s="459">
        <v>21800</v>
      </c>
      <c r="E119" s="459">
        <v>0</v>
      </c>
      <c r="F119" s="495">
        <f t="shared" si="1"/>
        <v>4257863.75</v>
      </c>
      <c r="G119" s="449" t="s">
        <v>687</v>
      </c>
    </row>
    <row r="120" spans="1:7" ht="34.5" customHeight="1" x14ac:dyDescent="0.2">
      <c r="A120" s="458">
        <v>45643</v>
      </c>
      <c r="B120" s="461" t="s">
        <v>812</v>
      </c>
      <c r="C120" s="449" t="s">
        <v>691</v>
      </c>
      <c r="D120" s="459">
        <v>1000</v>
      </c>
      <c r="E120" s="459">
        <v>0</v>
      </c>
      <c r="F120" s="495">
        <f t="shared" si="1"/>
        <v>4258863.75</v>
      </c>
      <c r="G120" s="449" t="s">
        <v>813</v>
      </c>
    </row>
    <row r="121" spans="1:7" ht="34.5" customHeight="1" x14ac:dyDescent="0.2">
      <c r="A121" s="458">
        <v>45644</v>
      </c>
      <c r="B121" s="461" t="s">
        <v>814</v>
      </c>
      <c r="C121" s="449" t="s">
        <v>686</v>
      </c>
      <c r="D121" s="459">
        <v>38800</v>
      </c>
      <c r="E121" s="459">
        <v>0</v>
      </c>
      <c r="F121" s="495">
        <f t="shared" si="1"/>
        <v>4297663.75</v>
      </c>
      <c r="G121" s="449" t="s">
        <v>687</v>
      </c>
    </row>
    <row r="122" spans="1:7" ht="34.5" customHeight="1" x14ac:dyDescent="0.2">
      <c r="A122" s="458">
        <v>45644</v>
      </c>
      <c r="B122" s="461" t="s">
        <v>815</v>
      </c>
      <c r="C122" s="449" t="s">
        <v>702</v>
      </c>
      <c r="D122" s="459">
        <v>23300</v>
      </c>
      <c r="E122" s="459">
        <v>0</v>
      </c>
      <c r="F122" s="495">
        <f t="shared" si="1"/>
        <v>4320963.75</v>
      </c>
      <c r="G122" s="449" t="s">
        <v>703</v>
      </c>
    </row>
    <row r="123" spans="1:7" ht="34.5" customHeight="1" x14ac:dyDescent="0.2">
      <c r="A123" s="458">
        <v>45644</v>
      </c>
      <c r="B123" s="461" t="s">
        <v>816</v>
      </c>
      <c r="C123" s="449" t="s">
        <v>640</v>
      </c>
      <c r="D123" s="459">
        <v>337</v>
      </c>
      <c r="E123" s="459">
        <v>0</v>
      </c>
      <c r="F123" s="495">
        <f t="shared" si="1"/>
        <v>4321300.75</v>
      </c>
      <c r="G123" s="449" t="s">
        <v>640</v>
      </c>
    </row>
    <row r="124" spans="1:7" ht="34.5" customHeight="1" x14ac:dyDescent="0.2">
      <c r="A124" s="458">
        <v>45644</v>
      </c>
      <c r="B124" s="461" t="s">
        <v>684</v>
      </c>
      <c r="C124" s="449" t="s">
        <v>681</v>
      </c>
      <c r="D124" s="459">
        <v>6000</v>
      </c>
      <c r="E124" s="459">
        <v>0</v>
      </c>
      <c r="F124" s="495">
        <f t="shared" si="1"/>
        <v>4327300.75</v>
      </c>
      <c r="G124" s="449" t="s">
        <v>640</v>
      </c>
    </row>
    <row r="125" spans="1:7" ht="38.25" customHeight="1" x14ac:dyDescent="0.2">
      <c r="A125" s="458">
        <v>45644</v>
      </c>
      <c r="B125" s="461" t="s">
        <v>817</v>
      </c>
      <c r="C125" s="449" t="s">
        <v>640</v>
      </c>
      <c r="D125" s="459">
        <v>50</v>
      </c>
      <c r="E125" s="459">
        <v>0</v>
      </c>
      <c r="F125" s="495">
        <f t="shared" si="1"/>
        <v>4327350.75</v>
      </c>
      <c r="G125" s="449" t="s">
        <v>640</v>
      </c>
    </row>
    <row r="126" spans="1:7" ht="38.25" customHeight="1" x14ac:dyDescent="0.2">
      <c r="A126" s="458">
        <v>45644</v>
      </c>
      <c r="B126" s="461" t="s">
        <v>818</v>
      </c>
      <c r="C126" s="449" t="s">
        <v>640</v>
      </c>
      <c r="D126" s="459">
        <v>1250</v>
      </c>
      <c r="E126" s="459">
        <v>0</v>
      </c>
      <c r="F126" s="495">
        <f t="shared" si="1"/>
        <v>4328600.75</v>
      </c>
      <c r="G126" s="449" t="s">
        <v>640</v>
      </c>
    </row>
    <row r="127" spans="1:7" ht="38.25" customHeight="1" x14ac:dyDescent="0.2">
      <c r="A127" s="458">
        <v>45644</v>
      </c>
      <c r="B127" s="461" t="s">
        <v>819</v>
      </c>
      <c r="C127" s="449" t="s">
        <v>771</v>
      </c>
      <c r="D127" s="459">
        <v>14800</v>
      </c>
      <c r="E127" s="459">
        <v>0</v>
      </c>
      <c r="F127" s="495">
        <f t="shared" si="1"/>
        <v>4343400.75</v>
      </c>
      <c r="G127" s="449" t="s">
        <v>772</v>
      </c>
    </row>
    <row r="128" spans="1:7" ht="38.25" customHeight="1" x14ac:dyDescent="0.2">
      <c r="A128" s="458">
        <v>45645</v>
      </c>
      <c r="B128" s="461">
        <v>31824</v>
      </c>
      <c r="C128" s="500" t="s">
        <v>599</v>
      </c>
      <c r="D128" s="459">
        <v>0</v>
      </c>
      <c r="E128" s="459">
        <v>21583.33</v>
      </c>
      <c r="F128" s="495">
        <f t="shared" si="1"/>
        <v>4321817.42</v>
      </c>
      <c r="G128" s="449" t="s">
        <v>820</v>
      </c>
    </row>
    <row r="129" spans="1:7" ht="38.25" customHeight="1" x14ac:dyDescent="0.2">
      <c r="A129" s="458">
        <v>45645</v>
      </c>
      <c r="B129" s="461">
        <v>31825</v>
      </c>
      <c r="C129" s="449" t="s">
        <v>607</v>
      </c>
      <c r="D129" s="459">
        <v>0</v>
      </c>
      <c r="E129" s="459">
        <v>0</v>
      </c>
      <c r="F129" s="495">
        <f t="shared" si="1"/>
        <v>4321817.42</v>
      </c>
      <c r="G129" s="449" t="s">
        <v>821</v>
      </c>
    </row>
    <row r="130" spans="1:7" ht="38.25" customHeight="1" x14ac:dyDescent="0.2">
      <c r="A130" s="458">
        <v>45645</v>
      </c>
      <c r="B130" s="461" t="s">
        <v>822</v>
      </c>
      <c r="C130" s="449" t="s">
        <v>686</v>
      </c>
      <c r="D130" s="459">
        <v>25200</v>
      </c>
      <c r="E130" s="459">
        <v>0</v>
      </c>
      <c r="F130" s="495">
        <f t="shared" si="1"/>
        <v>4347017.42</v>
      </c>
      <c r="G130" s="449" t="s">
        <v>687</v>
      </c>
    </row>
    <row r="131" spans="1:7" ht="38.25" customHeight="1" x14ac:dyDescent="0.2">
      <c r="A131" s="458">
        <v>45645</v>
      </c>
      <c r="B131" s="461" t="s">
        <v>684</v>
      </c>
      <c r="C131" s="449" t="s">
        <v>681</v>
      </c>
      <c r="D131" s="459">
        <v>4000</v>
      </c>
      <c r="E131" s="459">
        <v>0</v>
      </c>
      <c r="F131" s="495">
        <f t="shared" si="1"/>
        <v>4351017.42</v>
      </c>
      <c r="G131" s="449" t="s">
        <v>821</v>
      </c>
    </row>
    <row r="132" spans="1:7" ht="34.5" customHeight="1" x14ac:dyDescent="0.2">
      <c r="A132" s="458">
        <v>45646</v>
      </c>
      <c r="B132" s="461">
        <v>31826</v>
      </c>
      <c r="C132" s="500" t="s">
        <v>599</v>
      </c>
      <c r="D132" s="459">
        <v>0</v>
      </c>
      <c r="E132" s="459">
        <v>12416.67</v>
      </c>
      <c r="F132" s="495">
        <f t="shared" si="1"/>
        <v>4338600.75</v>
      </c>
      <c r="G132" s="449" t="s">
        <v>609</v>
      </c>
    </row>
    <row r="133" spans="1:7" ht="45" customHeight="1" x14ac:dyDescent="0.2">
      <c r="A133" s="458">
        <v>45646</v>
      </c>
      <c r="B133" s="461" t="s">
        <v>823</v>
      </c>
      <c r="C133" s="449" t="s">
        <v>824</v>
      </c>
      <c r="D133" s="459">
        <v>500</v>
      </c>
      <c r="E133" s="459"/>
      <c r="F133" s="495">
        <f t="shared" si="1"/>
        <v>4339100.75</v>
      </c>
      <c r="G133" s="449" t="s">
        <v>825</v>
      </c>
    </row>
    <row r="134" spans="1:7" ht="41.25" customHeight="1" x14ac:dyDescent="0.2">
      <c r="A134" s="49">
        <v>45636</v>
      </c>
      <c r="B134" s="208">
        <v>31818</v>
      </c>
      <c r="C134" s="48" t="s">
        <v>507</v>
      </c>
      <c r="D134" s="31">
        <v>0</v>
      </c>
      <c r="E134" s="31">
        <v>140000</v>
      </c>
      <c r="F134" s="210">
        <f t="shared" si="1"/>
        <v>4199100.75</v>
      </c>
      <c r="G134" s="48" t="s">
        <v>597</v>
      </c>
    </row>
    <row r="135" spans="1:7" ht="34.5" customHeight="1" x14ac:dyDescent="0.2">
      <c r="A135" s="458">
        <v>45646</v>
      </c>
      <c r="B135" s="461" t="s">
        <v>684</v>
      </c>
      <c r="C135" s="449" t="s">
        <v>681</v>
      </c>
      <c r="D135" s="459">
        <v>1900</v>
      </c>
      <c r="E135" s="459">
        <v>0</v>
      </c>
      <c r="F135" s="495">
        <f t="shared" si="1"/>
        <v>4201000.75</v>
      </c>
      <c r="G135" s="449" t="s">
        <v>682</v>
      </c>
    </row>
    <row r="136" spans="1:7" ht="34.5" customHeight="1" x14ac:dyDescent="0.2">
      <c r="A136" s="458">
        <v>45646</v>
      </c>
      <c r="B136" s="461" t="s">
        <v>826</v>
      </c>
      <c r="C136" s="449" t="s">
        <v>640</v>
      </c>
      <c r="D136" s="459">
        <v>13435</v>
      </c>
      <c r="E136" s="459">
        <v>0</v>
      </c>
      <c r="F136" s="495">
        <f t="shared" si="1"/>
        <v>4214435.75</v>
      </c>
      <c r="G136" s="449" t="s">
        <v>640</v>
      </c>
    </row>
    <row r="137" spans="1:7" ht="34.5" customHeight="1" x14ac:dyDescent="0.2">
      <c r="A137" s="458">
        <v>45646</v>
      </c>
      <c r="B137" s="461" t="s">
        <v>827</v>
      </c>
      <c r="C137" s="449" t="s">
        <v>691</v>
      </c>
      <c r="D137" s="459">
        <v>1000</v>
      </c>
      <c r="E137" s="459">
        <v>0</v>
      </c>
      <c r="F137" s="495">
        <f t="shared" si="1"/>
        <v>4215435.75</v>
      </c>
      <c r="G137" s="449" t="s">
        <v>640</v>
      </c>
    </row>
    <row r="138" spans="1:7" ht="34.5" customHeight="1" x14ac:dyDescent="0.2">
      <c r="A138" s="458">
        <v>45646</v>
      </c>
      <c r="B138" s="461" t="s">
        <v>828</v>
      </c>
      <c r="C138" s="449" t="s">
        <v>734</v>
      </c>
      <c r="D138" s="459">
        <v>6800</v>
      </c>
      <c r="E138" s="459">
        <v>0</v>
      </c>
      <c r="F138" s="495">
        <f t="shared" si="1"/>
        <v>4222235.75</v>
      </c>
      <c r="G138" s="449" t="s">
        <v>735</v>
      </c>
    </row>
    <row r="139" spans="1:7" ht="41.25" customHeight="1" x14ac:dyDescent="0.2">
      <c r="A139" s="458">
        <v>45646</v>
      </c>
      <c r="B139" s="461" t="s">
        <v>829</v>
      </c>
      <c r="C139" s="449" t="s">
        <v>830</v>
      </c>
      <c r="D139" s="459">
        <v>2200</v>
      </c>
      <c r="E139" s="459">
        <v>0</v>
      </c>
      <c r="F139" s="495">
        <f t="shared" si="1"/>
        <v>4224435.75</v>
      </c>
      <c r="G139" s="449" t="s">
        <v>831</v>
      </c>
    </row>
    <row r="140" spans="1:7" ht="36.75" customHeight="1" x14ac:dyDescent="0.2">
      <c r="A140" s="458">
        <v>45649</v>
      </c>
      <c r="B140" s="461" t="s">
        <v>832</v>
      </c>
      <c r="C140" s="449" t="s">
        <v>833</v>
      </c>
      <c r="D140" s="459">
        <v>2700</v>
      </c>
      <c r="E140" s="459">
        <v>0</v>
      </c>
      <c r="F140" s="495">
        <f t="shared" si="1"/>
        <v>4227135.75</v>
      </c>
      <c r="G140" s="449" t="s">
        <v>834</v>
      </c>
    </row>
    <row r="141" spans="1:7" ht="34.5" customHeight="1" x14ac:dyDescent="0.2">
      <c r="A141" s="458">
        <v>45649</v>
      </c>
      <c r="B141" s="461" t="s">
        <v>680</v>
      </c>
      <c r="C141" s="449" t="s">
        <v>681</v>
      </c>
      <c r="D141" s="459">
        <v>28000</v>
      </c>
      <c r="E141" s="459">
        <v>0</v>
      </c>
      <c r="F141" s="495">
        <f t="shared" si="1"/>
        <v>4255135.75</v>
      </c>
      <c r="G141" s="449" t="s">
        <v>682</v>
      </c>
    </row>
    <row r="142" spans="1:7" ht="34.5" customHeight="1" x14ac:dyDescent="0.2">
      <c r="A142" s="458">
        <v>45649</v>
      </c>
      <c r="B142" s="461" t="s">
        <v>683</v>
      </c>
      <c r="C142" s="449" t="s">
        <v>681</v>
      </c>
      <c r="D142" s="459">
        <v>3500</v>
      </c>
      <c r="E142" s="459">
        <v>0</v>
      </c>
      <c r="F142" s="495">
        <f t="shared" si="1"/>
        <v>4258635.75</v>
      </c>
      <c r="G142" s="449" t="s">
        <v>682</v>
      </c>
    </row>
    <row r="143" spans="1:7" ht="34.5" customHeight="1" x14ac:dyDescent="0.2">
      <c r="A143" s="458">
        <v>45649</v>
      </c>
      <c r="B143" s="461" t="s">
        <v>684</v>
      </c>
      <c r="C143" s="449" t="s">
        <v>681</v>
      </c>
      <c r="D143" s="459">
        <v>1900</v>
      </c>
      <c r="E143" s="459">
        <v>0</v>
      </c>
      <c r="F143" s="495">
        <f t="shared" si="1"/>
        <v>4260535.75</v>
      </c>
      <c r="G143" s="449" t="s">
        <v>682</v>
      </c>
    </row>
    <row r="144" spans="1:7" ht="34.5" customHeight="1" x14ac:dyDescent="0.2">
      <c r="A144" s="458">
        <v>45649</v>
      </c>
      <c r="B144" s="461" t="s">
        <v>835</v>
      </c>
      <c r="C144" s="449" t="s">
        <v>776</v>
      </c>
      <c r="D144" s="459">
        <v>3600</v>
      </c>
      <c r="E144" s="459">
        <v>0</v>
      </c>
      <c r="F144" s="495">
        <f t="shared" si="1"/>
        <v>4264135.75</v>
      </c>
      <c r="G144" s="449" t="s">
        <v>777</v>
      </c>
    </row>
    <row r="145" spans="1:7" ht="34.5" customHeight="1" x14ac:dyDescent="0.2">
      <c r="A145" s="458">
        <v>45649</v>
      </c>
      <c r="B145" s="461" t="s">
        <v>836</v>
      </c>
      <c r="C145" s="449" t="s">
        <v>686</v>
      </c>
      <c r="D145" s="459">
        <v>30300</v>
      </c>
      <c r="E145" s="459">
        <v>0</v>
      </c>
      <c r="F145" s="495">
        <f t="shared" ref="F145:F194" si="2">F144+D145-E145</f>
        <v>4294435.75</v>
      </c>
      <c r="G145" s="449" t="s">
        <v>687</v>
      </c>
    </row>
    <row r="146" spans="1:7" ht="34.5" customHeight="1" x14ac:dyDescent="0.2">
      <c r="A146" s="458">
        <v>45649</v>
      </c>
      <c r="B146" s="461" t="s">
        <v>837</v>
      </c>
      <c r="C146" s="449" t="s">
        <v>838</v>
      </c>
      <c r="D146" s="459">
        <v>1800</v>
      </c>
      <c r="E146" s="459">
        <v>0</v>
      </c>
      <c r="F146" s="495">
        <f t="shared" si="2"/>
        <v>4296235.75</v>
      </c>
      <c r="G146" s="449" t="s">
        <v>839</v>
      </c>
    </row>
    <row r="147" spans="1:7" ht="34.5" customHeight="1" x14ac:dyDescent="0.2">
      <c r="A147" s="458">
        <v>45650</v>
      </c>
      <c r="B147" s="461" t="s">
        <v>840</v>
      </c>
      <c r="C147" s="449" t="s">
        <v>691</v>
      </c>
      <c r="D147" s="459">
        <v>1000</v>
      </c>
      <c r="E147" s="459">
        <v>0</v>
      </c>
      <c r="F147" s="495">
        <f t="shared" si="2"/>
        <v>4297235.75</v>
      </c>
      <c r="G147" s="449" t="s">
        <v>841</v>
      </c>
    </row>
    <row r="148" spans="1:7" ht="34.5" customHeight="1" x14ac:dyDescent="0.2">
      <c r="A148" s="458">
        <v>45650</v>
      </c>
      <c r="B148" s="461" t="s">
        <v>684</v>
      </c>
      <c r="C148" s="449" t="s">
        <v>681</v>
      </c>
      <c r="D148" s="459">
        <v>6400</v>
      </c>
      <c r="E148" s="459">
        <v>0</v>
      </c>
      <c r="F148" s="495">
        <f t="shared" si="2"/>
        <v>4303635.75</v>
      </c>
      <c r="G148" s="449" t="s">
        <v>682</v>
      </c>
    </row>
    <row r="149" spans="1:7" ht="34.5" customHeight="1" x14ac:dyDescent="0.2">
      <c r="A149" s="458">
        <v>45650</v>
      </c>
      <c r="B149" s="461" t="s">
        <v>842</v>
      </c>
      <c r="C149" s="449" t="s">
        <v>776</v>
      </c>
      <c r="D149" s="459">
        <v>800</v>
      </c>
      <c r="E149" s="459">
        <v>0</v>
      </c>
      <c r="F149" s="495">
        <f t="shared" si="2"/>
        <v>4304435.75</v>
      </c>
      <c r="G149" s="449" t="s">
        <v>777</v>
      </c>
    </row>
    <row r="150" spans="1:7" ht="34.5" customHeight="1" x14ac:dyDescent="0.2">
      <c r="A150" s="458">
        <v>45650</v>
      </c>
      <c r="B150" s="461" t="s">
        <v>843</v>
      </c>
      <c r="C150" s="449" t="s">
        <v>776</v>
      </c>
      <c r="D150" s="459">
        <v>17600</v>
      </c>
      <c r="E150" s="459">
        <v>0</v>
      </c>
      <c r="F150" s="495">
        <f t="shared" si="2"/>
        <v>4322035.75</v>
      </c>
      <c r="G150" s="449" t="s">
        <v>777</v>
      </c>
    </row>
    <row r="151" spans="1:7" ht="34.5" customHeight="1" x14ac:dyDescent="0.2">
      <c r="A151" s="458">
        <v>45650</v>
      </c>
      <c r="B151" s="461" t="s">
        <v>844</v>
      </c>
      <c r="C151" s="449" t="s">
        <v>845</v>
      </c>
      <c r="D151" s="459">
        <v>27600</v>
      </c>
      <c r="E151" s="459">
        <v>0</v>
      </c>
      <c r="F151" s="495">
        <f t="shared" si="2"/>
        <v>4349635.75</v>
      </c>
      <c r="G151" s="449" t="s">
        <v>846</v>
      </c>
    </row>
    <row r="152" spans="1:7" ht="34.5" customHeight="1" x14ac:dyDescent="0.2">
      <c r="A152" s="458">
        <v>45650</v>
      </c>
      <c r="B152" s="461" t="s">
        <v>847</v>
      </c>
      <c r="C152" s="449" t="s">
        <v>771</v>
      </c>
      <c r="D152" s="459">
        <v>18800</v>
      </c>
      <c r="E152" s="459">
        <v>0</v>
      </c>
      <c r="F152" s="495">
        <f t="shared" si="2"/>
        <v>4368435.75</v>
      </c>
      <c r="G152" s="449" t="s">
        <v>772</v>
      </c>
    </row>
    <row r="153" spans="1:7" ht="39.75" customHeight="1" x14ac:dyDescent="0.2">
      <c r="A153" s="458">
        <v>45650</v>
      </c>
      <c r="B153" s="461" t="s">
        <v>848</v>
      </c>
      <c r="C153" s="449" t="s">
        <v>771</v>
      </c>
      <c r="D153" s="459">
        <v>1600</v>
      </c>
      <c r="E153" s="459">
        <v>0</v>
      </c>
      <c r="F153" s="495">
        <f t="shared" si="2"/>
        <v>4370035.75</v>
      </c>
      <c r="G153" s="449" t="s">
        <v>772</v>
      </c>
    </row>
    <row r="154" spans="1:7" ht="39.75" customHeight="1" x14ac:dyDescent="0.2">
      <c r="A154" s="458">
        <v>45650</v>
      </c>
      <c r="B154" s="461" t="s">
        <v>849</v>
      </c>
      <c r="C154" s="449" t="s">
        <v>771</v>
      </c>
      <c r="D154" s="459">
        <v>3200</v>
      </c>
      <c r="E154" s="459">
        <v>0</v>
      </c>
      <c r="F154" s="495">
        <f t="shared" si="2"/>
        <v>4373235.75</v>
      </c>
      <c r="G154" s="449" t="s">
        <v>772</v>
      </c>
    </row>
    <row r="155" spans="1:7" ht="39.75" customHeight="1" x14ac:dyDescent="0.2">
      <c r="A155" s="458">
        <v>45650</v>
      </c>
      <c r="B155" s="461" t="s">
        <v>850</v>
      </c>
      <c r="C155" s="449" t="s">
        <v>771</v>
      </c>
      <c r="D155" s="459">
        <v>20000</v>
      </c>
      <c r="E155" s="459">
        <v>0</v>
      </c>
      <c r="F155" s="495">
        <f t="shared" si="2"/>
        <v>4393235.75</v>
      </c>
      <c r="G155" s="449" t="s">
        <v>772</v>
      </c>
    </row>
    <row r="156" spans="1:7" ht="39.75" customHeight="1" x14ac:dyDescent="0.2">
      <c r="A156" s="458">
        <v>45650</v>
      </c>
      <c r="B156" s="461" t="s">
        <v>851</v>
      </c>
      <c r="C156" s="449" t="s">
        <v>771</v>
      </c>
      <c r="D156" s="459">
        <v>19600</v>
      </c>
      <c r="E156" s="459">
        <v>0</v>
      </c>
      <c r="F156" s="495">
        <f t="shared" si="2"/>
        <v>4412835.75</v>
      </c>
      <c r="G156" s="449" t="s">
        <v>772</v>
      </c>
    </row>
    <row r="157" spans="1:7" ht="39.75" customHeight="1" x14ac:dyDescent="0.2">
      <c r="A157" s="458">
        <v>45650</v>
      </c>
      <c r="B157" s="461" t="s">
        <v>852</v>
      </c>
      <c r="C157" s="449" t="s">
        <v>771</v>
      </c>
      <c r="D157" s="459">
        <v>18800</v>
      </c>
      <c r="E157" s="459">
        <v>0</v>
      </c>
      <c r="F157" s="495">
        <f t="shared" si="2"/>
        <v>4431635.75</v>
      </c>
      <c r="G157" s="449" t="s">
        <v>772</v>
      </c>
    </row>
    <row r="158" spans="1:7" ht="39.75" customHeight="1" x14ac:dyDescent="0.2">
      <c r="A158" s="458">
        <v>45650</v>
      </c>
      <c r="B158" s="461" t="s">
        <v>853</v>
      </c>
      <c r="C158" s="449" t="s">
        <v>771</v>
      </c>
      <c r="D158" s="459">
        <v>1600</v>
      </c>
      <c r="E158" s="459">
        <v>0</v>
      </c>
      <c r="F158" s="495">
        <f t="shared" si="2"/>
        <v>4433235.75</v>
      </c>
      <c r="G158" s="449" t="s">
        <v>772</v>
      </c>
    </row>
    <row r="159" spans="1:7" ht="39.75" customHeight="1" x14ac:dyDescent="0.2">
      <c r="A159" s="458">
        <v>45650</v>
      </c>
      <c r="B159" s="461" t="s">
        <v>854</v>
      </c>
      <c r="C159" s="449" t="s">
        <v>702</v>
      </c>
      <c r="D159" s="459">
        <v>500</v>
      </c>
      <c r="E159" s="459">
        <v>0</v>
      </c>
      <c r="F159" s="495">
        <f t="shared" si="2"/>
        <v>4433735.75</v>
      </c>
      <c r="G159" s="449" t="s">
        <v>703</v>
      </c>
    </row>
    <row r="160" spans="1:7" ht="34.5" customHeight="1" x14ac:dyDescent="0.2">
      <c r="A160" s="458">
        <v>45650</v>
      </c>
      <c r="B160" s="461" t="s">
        <v>855</v>
      </c>
      <c r="C160" s="449" t="s">
        <v>702</v>
      </c>
      <c r="D160" s="459">
        <v>4100</v>
      </c>
      <c r="E160" s="459">
        <v>0</v>
      </c>
      <c r="F160" s="495">
        <f t="shared" si="2"/>
        <v>4437835.75</v>
      </c>
      <c r="G160" s="449" t="s">
        <v>703</v>
      </c>
    </row>
    <row r="161" spans="1:7" ht="34.5" customHeight="1" x14ac:dyDescent="0.2">
      <c r="A161" s="458">
        <v>45650</v>
      </c>
      <c r="B161" s="461" t="s">
        <v>856</v>
      </c>
      <c r="C161" s="449" t="s">
        <v>702</v>
      </c>
      <c r="D161" s="459">
        <v>12500</v>
      </c>
      <c r="E161" s="459">
        <v>0</v>
      </c>
      <c r="F161" s="495">
        <f t="shared" si="2"/>
        <v>4450335.75</v>
      </c>
      <c r="G161" s="449" t="s">
        <v>703</v>
      </c>
    </row>
    <row r="162" spans="1:7" ht="34.5" customHeight="1" x14ac:dyDescent="0.2">
      <c r="A162" s="458">
        <v>45650</v>
      </c>
      <c r="B162" s="461" t="s">
        <v>857</v>
      </c>
      <c r="C162" s="449" t="s">
        <v>686</v>
      </c>
      <c r="D162" s="459">
        <v>4000</v>
      </c>
      <c r="E162" s="459">
        <v>0</v>
      </c>
      <c r="F162" s="495">
        <f t="shared" si="2"/>
        <v>4454335.75</v>
      </c>
      <c r="G162" s="449" t="s">
        <v>687</v>
      </c>
    </row>
    <row r="163" spans="1:7" ht="34.5" customHeight="1" x14ac:dyDescent="0.2">
      <c r="A163" s="458">
        <v>45650</v>
      </c>
      <c r="B163" s="461" t="s">
        <v>858</v>
      </c>
      <c r="C163" s="449" t="s">
        <v>686</v>
      </c>
      <c r="D163" s="459">
        <v>20100</v>
      </c>
      <c r="E163" s="459">
        <v>0</v>
      </c>
      <c r="F163" s="495">
        <f t="shared" si="2"/>
        <v>4474435.75</v>
      </c>
      <c r="G163" s="449" t="s">
        <v>687</v>
      </c>
    </row>
    <row r="164" spans="1:7" ht="34.5" customHeight="1" x14ac:dyDescent="0.2">
      <c r="A164" s="458">
        <v>45650</v>
      </c>
      <c r="B164" s="461" t="s">
        <v>859</v>
      </c>
      <c r="C164" s="449" t="s">
        <v>686</v>
      </c>
      <c r="D164" s="459">
        <v>32400</v>
      </c>
      <c r="E164" s="459">
        <v>0</v>
      </c>
      <c r="F164" s="495">
        <f t="shared" si="2"/>
        <v>4506835.75</v>
      </c>
      <c r="G164" s="449" t="s">
        <v>687</v>
      </c>
    </row>
    <row r="165" spans="1:7" ht="34.5" customHeight="1" x14ac:dyDescent="0.2">
      <c r="A165" s="458">
        <v>45650</v>
      </c>
      <c r="B165" s="461" t="s">
        <v>860</v>
      </c>
      <c r="C165" s="449" t="s">
        <v>640</v>
      </c>
      <c r="D165" s="459">
        <v>38650</v>
      </c>
      <c r="E165" s="459">
        <v>0</v>
      </c>
      <c r="F165" s="495">
        <f t="shared" si="2"/>
        <v>4545485.75</v>
      </c>
      <c r="G165" s="449" t="s">
        <v>640</v>
      </c>
    </row>
    <row r="166" spans="1:7" ht="34.5" customHeight="1" x14ac:dyDescent="0.2">
      <c r="A166" s="458">
        <v>45652</v>
      </c>
      <c r="B166" s="461" t="s">
        <v>861</v>
      </c>
      <c r="C166" s="449" t="s">
        <v>862</v>
      </c>
      <c r="D166" s="459">
        <v>84800</v>
      </c>
      <c r="E166" s="459">
        <v>0</v>
      </c>
      <c r="F166" s="495">
        <f t="shared" si="2"/>
        <v>4630285.75</v>
      </c>
      <c r="G166" s="449" t="s">
        <v>863</v>
      </c>
    </row>
    <row r="167" spans="1:7" ht="34.5" customHeight="1" x14ac:dyDescent="0.2">
      <c r="A167" s="458">
        <v>45652</v>
      </c>
      <c r="B167" s="461" t="s">
        <v>864</v>
      </c>
      <c r="C167" s="449" t="s">
        <v>686</v>
      </c>
      <c r="D167" s="459">
        <v>2500</v>
      </c>
      <c r="E167" s="459">
        <v>0</v>
      </c>
      <c r="F167" s="495">
        <f t="shared" si="2"/>
        <v>4632785.75</v>
      </c>
      <c r="G167" s="449" t="s">
        <v>687</v>
      </c>
    </row>
    <row r="168" spans="1:7" ht="39.75" customHeight="1" x14ac:dyDescent="0.2">
      <c r="A168" s="458">
        <v>45652</v>
      </c>
      <c r="B168" s="461" t="s">
        <v>865</v>
      </c>
      <c r="C168" s="449" t="s">
        <v>686</v>
      </c>
      <c r="D168" s="459">
        <v>14000</v>
      </c>
      <c r="E168" s="459">
        <v>0</v>
      </c>
      <c r="F168" s="495">
        <f t="shared" si="2"/>
        <v>4646785.75</v>
      </c>
      <c r="G168" s="449" t="s">
        <v>687</v>
      </c>
    </row>
    <row r="169" spans="1:7" ht="34.5" customHeight="1" x14ac:dyDescent="0.2">
      <c r="A169" s="458">
        <v>45652</v>
      </c>
      <c r="B169" s="461" t="s">
        <v>866</v>
      </c>
      <c r="C169" s="449" t="s">
        <v>702</v>
      </c>
      <c r="D169" s="459">
        <v>11300</v>
      </c>
      <c r="E169" s="459">
        <v>0</v>
      </c>
      <c r="F169" s="495">
        <f t="shared" si="2"/>
        <v>4658085.75</v>
      </c>
      <c r="G169" s="449" t="s">
        <v>703</v>
      </c>
    </row>
    <row r="170" spans="1:7" ht="34.5" customHeight="1" x14ac:dyDescent="0.2">
      <c r="A170" s="458">
        <v>45652</v>
      </c>
      <c r="B170" s="461" t="s">
        <v>867</v>
      </c>
      <c r="C170" s="449" t="s">
        <v>702</v>
      </c>
      <c r="D170" s="459">
        <v>4800</v>
      </c>
      <c r="E170" s="459">
        <v>0</v>
      </c>
      <c r="F170" s="495">
        <f t="shared" si="2"/>
        <v>4662885.75</v>
      </c>
      <c r="G170" s="449" t="s">
        <v>703</v>
      </c>
    </row>
    <row r="171" spans="1:7" ht="34.5" customHeight="1" x14ac:dyDescent="0.2">
      <c r="A171" s="458">
        <v>45652</v>
      </c>
      <c r="B171" s="461" t="s">
        <v>684</v>
      </c>
      <c r="C171" s="449" t="s">
        <v>681</v>
      </c>
      <c r="D171" s="459">
        <v>500</v>
      </c>
      <c r="E171" s="459">
        <v>0</v>
      </c>
      <c r="F171" s="495">
        <f t="shared" si="2"/>
        <v>4663385.75</v>
      </c>
      <c r="G171" s="449" t="s">
        <v>682</v>
      </c>
    </row>
    <row r="172" spans="1:7" ht="34.5" customHeight="1" x14ac:dyDescent="0.2">
      <c r="A172" s="458">
        <v>45652</v>
      </c>
      <c r="B172" s="461" t="s">
        <v>868</v>
      </c>
      <c r="C172" s="449" t="s">
        <v>869</v>
      </c>
      <c r="D172" s="459">
        <v>20800</v>
      </c>
      <c r="E172" s="459">
        <v>0</v>
      </c>
      <c r="F172" s="495">
        <f t="shared" si="2"/>
        <v>4684185.75</v>
      </c>
      <c r="G172" s="449" t="s">
        <v>870</v>
      </c>
    </row>
    <row r="173" spans="1:7" ht="34.5" customHeight="1" x14ac:dyDescent="0.2">
      <c r="A173" s="458">
        <v>45652</v>
      </c>
      <c r="B173" s="461" t="s">
        <v>871</v>
      </c>
      <c r="C173" s="449" t="s">
        <v>686</v>
      </c>
      <c r="D173" s="459">
        <v>33000</v>
      </c>
      <c r="E173" s="459">
        <v>0</v>
      </c>
      <c r="F173" s="495">
        <f t="shared" si="2"/>
        <v>4717185.75</v>
      </c>
      <c r="G173" s="449" t="s">
        <v>687</v>
      </c>
    </row>
    <row r="174" spans="1:7" ht="43.5" customHeight="1" x14ac:dyDescent="0.2">
      <c r="A174" s="458">
        <v>45652</v>
      </c>
      <c r="B174" s="461" t="s">
        <v>872</v>
      </c>
      <c r="C174" s="449" t="s">
        <v>702</v>
      </c>
      <c r="D174" s="459">
        <v>16800</v>
      </c>
      <c r="E174" s="459">
        <v>0</v>
      </c>
      <c r="F174" s="495">
        <f t="shared" si="2"/>
        <v>4733985.75</v>
      </c>
      <c r="G174" s="449" t="s">
        <v>703</v>
      </c>
    </row>
    <row r="175" spans="1:7" ht="50.25" customHeight="1" x14ac:dyDescent="0.2">
      <c r="A175" s="458">
        <v>45653</v>
      </c>
      <c r="B175" s="461" t="s">
        <v>873</v>
      </c>
      <c r="C175" s="449" t="s">
        <v>874</v>
      </c>
      <c r="D175" s="459">
        <v>34000</v>
      </c>
      <c r="E175" s="459">
        <v>0</v>
      </c>
      <c r="F175" s="495">
        <f t="shared" si="2"/>
        <v>4767985.75</v>
      </c>
      <c r="G175" s="449" t="s">
        <v>875</v>
      </c>
    </row>
    <row r="176" spans="1:7" ht="34.5" customHeight="1" x14ac:dyDescent="0.2">
      <c r="A176" s="458">
        <v>45653</v>
      </c>
      <c r="B176" s="461" t="s">
        <v>684</v>
      </c>
      <c r="C176" s="449" t="s">
        <v>681</v>
      </c>
      <c r="D176" s="459">
        <v>3500</v>
      </c>
      <c r="E176" s="459">
        <v>0</v>
      </c>
      <c r="F176" s="495">
        <f t="shared" si="2"/>
        <v>4771485.75</v>
      </c>
      <c r="G176" s="449" t="s">
        <v>682</v>
      </c>
    </row>
    <row r="177" spans="1:7" ht="34.5" customHeight="1" x14ac:dyDescent="0.2">
      <c r="A177" s="458">
        <v>45653</v>
      </c>
      <c r="B177" s="461" t="s">
        <v>876</v>
      </c>
      <c r="C177" s="449" t="s">
        <v>716</v>
      </c>
      <c r="D177" s="459">
        <v>1400</v>
      </c>
      <c r="E177" s="459">
        <v>0</v>
      </c>
      <c r="F177" s="495">
        <f t="shared" si="2"/>
        <v>4772885.75</v>
      </c>
      <c r="G177" s="449" t="s">
        <v>717</v>
      </c>
    </row>
    <row r="178" spans="1:7" ht="34.5" customHeight="1" x14ac:dyDescent="0.2">
      <c r="A178" s="458">
        <v>45653</v>
      </c>
      <c r="B178" s="461" t="s">
        <v>877</v>
      </c>
      <c r="C178" s="449" t="s">
        <v>878</v>
      </c>
      <c r="D178" s="459">
        <v>1600</v>
      </c>
      <c r="E178" s="459">
        <v>0</v>
      </c>
      <c r="F178" s="495">
        <f t="shared" si="2"/>
        <v>4774485.75</v>
      </c>
      <c r="G178" s="449" t="s">
        <v>879</v>
      </c>
    </row>
    <row r="179" spans="1:7" ht="34.5" customHeight="1" x14ac:dyDescent="0.2">
      <c r="A179" s="458">
        <v>45653</v>
      </c>
      <c r="B179" s="461" t="s">
        <v>880</v>
      </c>
      <c r="C179" s="449" t="s">
        <v>640</v>
      </c>
      <c r="D179" s="459">
        <v>2590</v>
      </c>
      <c r="E179" s="459">
        <v>0</v>
      </c>
      <c r="F179" s="495">
        <f t="shared" si="2"/>
        <v>4777075.75</v>
      </c>
      <c r="G179" s="449" t="s">
        <v>640</v>
      </c>
    </row>
    <row r="180" spans="1:7" ht="34.5" customHeight="1" x14ac:dyDescent="0.2">
      <c r="A180" s="458">
        <v>45653</v>
      </c>
      <c r="B180" s="461" t="s">
        <v>881</v>
      </c>
      <c r="C180" s="449" t="s">
        <v>640</v>
      </c>
      <c r="D180" s="459">
        <v>50</v>
      </c>
      <c r="E180" s="459">
        <v>0</v>
      </c>
      <c r="F180" s="495">
        <f t="shared" si="2"/>
        <v>4777125.75</v>
      </c>
      <c r="G180" s="449" t="s">
        <v>640</v>
      </c>
    </row>
    <row r="181" spans="1:7" ht="34.5" customHeight="1" x14ac:dyDescent="0.2">
      <c r="A181" s="458">
        <v>45653</v>
      </c>
      <c r="B181" s="461" t="s">
        <v>882</v>
      </c>
      <c r="C181" s="449" t="s">
        <v>698</v>
      </c>
      <c r="D181" s="459">
        <v>5600</v>
      </c>
      <c r="E181" s="459">
        <v>0</v>
      </c>
      <c r="F181" s="495">
        <f t="shared" si="2"/>
        <v>4782725.75</v>
      </c>
      <c r="G181" s="449" t="s">
        <v>699</v>
      </c>
    </row>
    <row r="182" spans="1:7" ht="34.5" customHeight="1" x14ac:dyDescent="0.2">
      <c r="A182" s="458">
        <v>45653</v>
      </c>
      <c r="B182" s="461" t="s">
        <v>883</v>
      </c>
      <c r="C182" s="449" t="s">
        <v>640</v>
      </c>
      <c r="D182" s="459">
        <v>410</v>
      </c>
      <c r="E182" s="459">
        <v>0</v>
      </c>
      <c r="F182" s="495">
        <f t="shared" si="2"/>
        <v>4783135.75</v>
      </c>
      <c r="G182" s="449" t="s">
        <v>640</v>
      </c>
    </row>
    <row r="183" spans="1:7" ht="34.5" customHeight="1" x14ac:dyDescent="0.2">
      <c r="A183" s="458">
        <v>45656</v>
      </c>
      <c r="B183" s="461" t="s">
        <v>884</v>
      </c>
      <c r="C183" s="449" t="s">
        <v>691</v>
      </c>
      <c r="D183" s="459">
        <v>40000</v>
      </c>
      <c r="E183" s="459">
        <v>0</v>
      </c>
      <c r="F183" s="495">
        <f t="shared" si="2"/>
        <v>4823135.75</v>
      </c>
      <c r="G183" s="449" t="s">
        <v>885</v>
      </c>
    </row>
    <row r="184" spans="1:7" ht="34.5" customHeight="1" x14ac:dyDescent="0.2">
      <c r="A184" s="458">
        <v>45656</v>
      </c>
      <c r="B184" s="461" t="s">
        <v>680</v>
      </c>
      <c r="C184" s="449" t="s">
        <v>681</v>
      </c>
      <c r="D184" s="459">
        <v>18500</v>
      </c>
      <c r="E184" s="459">
        <v>0</v>
      </c>
      <c r="F184" s="495">
        <f t="shared" si="2"/>
        <v>4841635.75</v>
      </c>
      <c r="G184" s="449" t="s">
        <v>682</v>
      </c>
    </row>
    <row r="185" spans="1:7" ht="34.5" customHeight="1" x14ac:dyDescent="0.2">
      <c r="A185" s="458">
        <v>45656</v>
      </c>
      <c r="B185" s="461" t="s">
        <v>683</v>
      </c>
      <c r="C185" s="449" t="s">
        <v>681</v>
      </c>
      <c r="D185" s="459">
        <v>11000</v>
      </c>
      <c r="E185" s="459">
        <v>0</v>
      </c>
      <c r="F185" s="495">
        <f t="shared" si="2"/>
        <v>4852635.75</v>
      </c>
      <c r="G185" s="449" t="s">
        <v>682</v>
      </c>
    </row>
    <row r="186" spans="1:7" ht="34.5" customHeight="1" x14ac:dyDescent="0.2">
      <c r="A186" s="458">
        <v>45656</v>
      </c>
      <c r="B186" s="461" t="s">
        <v>684</v>
      </c>
      <c r="C186" s="449" t="s">
        <v>681</v>
      </c>
      <c r="D186" s="459">
        <v>5500</v>
      </c>
      <c r="E186" s="459">
        <v>0</v>
      </c>
      <c r="F186" s="495">
        <f t="shared" si="2"/>
        <v>4858135.75</v>
      </c>
      <c r="G186" s="449" t="s">
        <v>682</v>
      </c>
    </row>
    <row r="187" spans="1:7" ht="34.5" customHeight="1" x14ac:dyDescent="0.2">
      <c r="A187" s="458">
        <v>45656</v>
      </c>
      <c r="B187" s="461" t="s">
        <v>886</v>
      </c>
      <c r="C187" s="449" t="s">
        <v>705</v>
      </c>
      <c r="D187" s="459">
        <v>70400</v>
      </c>
      <c r="E187" s="459">
        <v>0</v>
      </c>
      <c r="F187" s="495">
        <f t="shared" si="2"/>
        <v>4928535.75</v>
      </c>
      <c r="G187" s="449" t="s">
        <v>706</v>
      </c>
    </row>
    <row r="188" spans="1:7" ht="34.5" customHeight="1" x14ac:dyDescent="0.2">
      <c r="A188" s="458">
        <v>45656</v>
      </c>
      <c r="B188" s="461" t="s">
        <v>887</v>
      </c>
      <c r="C188" s="449" t="s">
        <v>640</v>
      </c>
      <c r="D188" s="459">
        <v>60</v>
      </c>
      <c r="E188" s="459">
        <v>0</v>
      </c>
      <c r="F188" s="495">
        <f t="shared" si="2"/>
        <v>4928595.75</v>
      </c>
      <c r="G188" s="449" t="s">
        <v>640</v>
      </c>
    </row>
    <row r="189" spans="1:7" ht="34.5" customHeight="1" x14ac:dyDescent="0.2">
      <c r="A189" s="458">
        <v>45656</v>
      </c>
      <c r="B189" s="461" t="s">
        <v>888</v>
      </c>
      <c r="C189" s="449" t="s">
        <v>889</v>
      </c>
      <c r="D189" s="459">
        <v>9300</v>
      </c>
      <c r="E189" s="459">
        <v>0</v>
      </c>
      <c r="F189" s="495">
        <f t="shared" si="2"/>
        <v>4937895.75</v>
      </c>
      <c r="G189" s="449" t="s">
        <v>890</v>
      </c>
    </row>
    <row r="190" spans="1:7" ht="38.25" customHeight="1" x14ac:dyDescent="0.2">
      <c r="A190" s="458">
        <v>45656</v>
      </c>
      <c r="B190" s="461" t="s">
        <v>891</v>
      </c>
      <c r="C190" s="449" t="s">
        <v>892</v>
      </c>
      <c r="D190" s="459">
        <v>6800</v>
      </c>
      <c r="E190" s="459">
        <v>0</v>
      </c>
      <c r="F190" s="495">
        <f t="shared" si="2"/>
        <v>4944695.75</v>
      </c>
      <c r="G190" s="449" t="s">
        <v>893</v>
      </c>
    </row>
    <row r="191" spans="1:7" ht="34.5" customHeight="1" x14ac:dyDescent="0.2">
      <c r="A191" s="458">
        <v>45656</v>
      </c>
      <c r="B191" s="461" t="s">
        <v>894</v>
      </c>
      <c r="C191" s="449" t="s">
        <v>895</v>
      </c>
      <c r="D191" s="459">
        <v>2000</v>
      </c>
      <c r="E191" s="459">
        <v>0</v>
      </c>
      <c r="F191" s="495">
        <f t="shared" si="2"/>
        <v>4946695.75</v>
      </c>
      <c r="G191" s="449" t="s">
        <v>896</v>
      </c>
    </row>
    <row r="192" spans="1:7" ht="34.5" customHeight="1" x14ac:dyDescent="0.2">
      <c r="A192" s="458">
        <v>45656</v>
      </c>
      <c r="B192" s="461" t="s">
        <v>897</v>
      </c>
      <c r="C192" s="449" t="s">
        <v>640</v>
      </c>
      <c r="D192" s="459">
        <v>515</v>
      </c>
      <c r="E192" s="459">
        <v>0</v>
      </c>
      <c r="F192" s="495">
        <f t="shared" si="2"/>
        <v>4947210.75</v>
      </c>
      <c r="G192" s="449" t="s">
        <v>640</v>
      </c>
    </row>
    <row r="193" spans="1:7" ht="34.5" customHeight="1" x14ac:dyDescent="0.2">
      <c r="A193" s="496">
        <v>45657</v>
      </c>
      <c r="B193" s="507" t="s">
        <v>684</v>
      </c>
      <c r="C193" s="500" t="s">
        <v>681</v>
      </c>
      <c r="D193" s="497">
        <v>7000</v>
      </c>
      <c r="E193" s="459">
        <v>0</v>
      </c>
      <c r="F193" s="495">
        <f t="shared" si="2"/>
        <v>4954210.75</v>
      </c>
      <c r="G193" s="500" t="s">
        <v>682</v>
      </c>
    </row>
    <row r="194" spans="1:7" ht="34.5" customHeight="1" x14ac:dyDescent="0.25">
      <c r="A194" s="496">
        <v>45657</v>
      </c>
      <c r="B194" s="506" t="s">
        <v>563</v>
      </c>
      <c r="C194" s="501" t="s">
        <v>898</v>
      </c>
      <c r="D194" s="498">
        <v>0</v>
      </c>
      <c r="E194" s="498">
        <v>1022.09</v>
      </c>
      <c r="F194" s="495">
        <f t="shared" si="2"/>
        <v>4953188.66</v>
      </c>
      <c r="G194" s="502" t="s">
        <v>899</v>
      </c>
    </row>
    <row r="195" spans="1:7" ht="34.5" customHeight="1" x14ac:dyDescent="0.25">
      <c r="A195" s="496">
        <v>45657</v>
      </c>
      <c r="B195" s="506" t="s">
        <v>676</v>
      </c>
      <c r="C195" s="394" t="s">
        <v>900</v>
      </c>
      <c r="D195" s="508"/>
      <c r="E195" s="508">
        <v>0</v>
      </c>
      <c r="F195" s="196">
        <f t="shared" ref="F195" si="3">F194+D195-E195</f>
        <v>4953188.66</v>
      </c>
      <c r="G195" s="559" t="s">
        <v>900</v>
      </c>
    </row>
    <row r="196" spans="1:7" ht="34.5" customHeight="1" thickBot="1" x14ac:dyDescent="0.3">
      <c r="A196" s="505"/>
      <c r="B196" s="506"/>
      <c r="C196" s="456" t="s">
        <v>573</v>
      </c>
      <c r="D196" s="509">
        <f>SUM(D16:D194)</f>
        <v>2200886.3199999998</v>
      </c>
      <c r="E196" s="532">
        <f>SUM(E16:E194)</f>
        <v>385187.19</v>
      </c>
      <c r="F196" s="498"/>
      <c r="G196" s="501"/>
    </row>
    <row r="197" spans="1:7" ht="34.5" customHeight="1" thickTop="1" x14ac:dyDescent="0.2">
      <c r="A197" s="101"/>
      <c r="B197" s="206"/>
      <c r="C197" s="179"/>
      <c r="D197" s="181"/>
      <c r="E197" s="181"/>
      <c r="F197" s="181"/>
      <c r="G197" s="179"/>
    </row>
    <row r="198" spans="1:7" ht="34.5" customHeight="1" x14ac:dyDescent="0.25">
      <c r="A198" s="205"/>
      <c r="B198" s="205"/>
      <c r="C198" s="172"/>
      <c r="D198" s="180"/>
      <c r="E198" s="180"/>
      <c r="F198" s="180"/>
      <c r="G198" s="172"/>
    </row>
    <row r="199" spans="1:7" ht="34.5" customHeight="1" x14ac:dyDescent="0.2">
      <c r="A199" s="724" t="s">
        <v>7</v>
      </c>
      <c r="B199" s="724"/>
      <c r="C199" s="724"/>
      <c r="D199" s="80"/>
      <c r="E199" s="724"/>
      <c r="F199" s="724"/>
      <c r="G199" s="724"/>
    </row>
    <row r="200" spans="1:7" ht="34.5" customHeight="1" x14ac:dyDescent="0.2">
      <c r="A200" s="215"/>
      <c r="B200" s="215"/>
      <c r="C200" s="19"/>
      <c r="D200" s="80"/>
      <c r="E200" s="19"/>
      <c r="F200" s="19"/>
      <c r="G200" s="19"/>
    </row>
    <row r="201" spans="1:7" ht="34.5" customHeight="1" x14ac:dyDescent="0.25">
      <c r="A201" s="101"/>
      <c r="B201" s="101"/>
      <c r="C201" s="171"/>
      <c r="D201" s="216"/>
      <c r="E201" s="216"/>
      <c r="F201" s="24"/>
      <c r="G201" s="172"/>
    </row>
    <row r="202" spans="1:7" ht="34.5" customHeight="1" thickBot="1" x14ac:dyDescent="0.25">
      <c r="B202" s="35"/>
      <c r="C202" s="105" t="s">
        <v>373</v>
      </c>
      <c r="D202" s="503"/>
      <c r="E202" s="5"/>
      <c r="F202" s="83"/>
      <c r="G202" s="105" t="s">
        <v>500</v>
      </c>
    </row>
    <row r="203" spans="1:7" ht="34.5" customHeight="1" x14ac:dyDescent="0.2">
      <c r="B203" s="724" t="s">
        <v>374</v>
      </c>
      <c r="C203" s="724"/>
      <c r="D203" s="724"/>
      <c r="E203" s="20"/>
      <c r="F203" s="83"/>
      <c r="G203" s="109" t="s">
        <v>485</v>
      </c>
    </row>
    <row r="205" spans="1:7" ht="34.5" customHeight="1" x14ac:dyDescent="0.25">
      <c r="D205" s="265"/>
      <c r="E205" s="530"/>
      <c r="F205" s="531"/>
    </row>
    <row r="206" spans="1:7" ht="34.5" customHeight="1" x14ac:dyDescent="0.25">
      <c r="D206" s="265"/>
      <c r="E206" s="530"/>
      <c r="F206" s="531"/>
    </row>
  </sheetData>
  <mergeCells count="11">
    <mergeCell ref="A199:C199"/>
    <mergeCell ref="E199:G199"/>
    <mergeCell ref="B203:D203"/>
    <mergeCell ref="A7:G7"/>
    <mergeCell ref="A5:G5"/>
    <mergeCell ref="A6:G6"/>
    <mergeCell ref="A8:G8"/>
    <mergeCell ref="A9:G9"/>
    <mergeCell ref="A10:G10"/>
    <mergeCell ref="A11:G11"/>
    <mergeCell ref="A12:G12"/>
  </mergeCells>
  <pageMargins left="0.55000000000000004" right="0.25" top="0.56000000000000005" bottom="0.75" header="0.3" footer="0.3"/>
  <pageSetup scale="55" fitToWidth="0" fitToHeight="0" orientation="landscape" r:id="rId1"/>
  <ignoredErrors>
    <ignoredError sqref="B16:B86 B87:B193" numberStoredAsText="1"/>
    <ignoredError sqref="E196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A7E05-8730-4DAD-8E98-BC7A41920B68}">
  <sheetPr>
    <tabColor rgb="FF8B254C"/>
    <pageSetUpPr fitToPage="1"/>
  </sheetPr>
  <dimension ref="A1:G38"/>
  <sheetViews>
    <sheetView topLeftCell="A4" zoomScale="66" zoomScaleNormal="66" workbookViewId="0">
      <selection activeCell="E28" sqref="E28"/>
    </sheetView>
  </sheetViews>
  <sheetFormatPr baseColWidth="10" defaultColWidth="11.42578125" defaultRowHeight="45.75" customHeight="1" x14ac:dyDescent="0.2"/>
  <cols>
    <col min="1" max="1" width="20" style="88" customWidth="1"/>
    <col min="2" max="2" width="22" style="439" customWidth="1"/>
    <col min="3" max="3" width="55.42578125" style="42" customWidth="1"/>
    <col min="4" max="4" width="20.140625" style="89" customWidth="1"/>
    <col min="5" max="5" width="21.85546875" style="37" customWidth="1"/>
    <col min="6" max="6" width="24" style="40" customWidth="1"/>
    <col min="7" max="7" width="54.85546875" style="42" customWidth="1"/>
    <col min="8" max="16384" width="11.42578125" style="42"/>
  </cols>
  <sheetData>
    <row r="1" spans="1:7" ht="23.25" customHeight="1" x14ac:dyDescent="0.2"/>
    <row r="2" spans="1:7" ht="23.25" customHeight="1" x14ac:dyDescent="0.2">
      <c r="A2" s="90"/>
      <c r="B2" s="100"/>
      <c r="C2" s="91"/>
      <c r="D2" s="65"/>
      <c r="E2" s="26"/>
      <c r="F2" s="39"/>
      <c r="G2" s="92"/>
    </row>
    <row r="3" spans="1:7" ht="23.25" customHeight="1" x14ac:dyDescent="0.2">
      <c r="A3" s="90"/>
      <c r="B3" s="100"/>
      <c r="C3" s="91"/>
      <c r="D3" s="65"/>
      <c r="E3" s="25"/>
      <c r="F3" s="39"/>
      <c r="G3" s="92"/>
    </row>
    <row r="4" spans="1:7" ht="23.25" customHeight="1" x14ac:dyDescent="0.2">
      <c r="A4" s="90"/>
      <c r="B4" s="100"/>
      <c r="C4" s="91"/>
      <c r="D4" s="65"/>
      <c r="E4" s="25"/>
      <c r="F4" s="39"/>
      <c r="G4" s="92"/>
    </row>
    <row r="5" spans="1:7" ht="23.25" customHeight="1" x14ac:dyDescent="0.2">
      <c r="A5" s="739" t="s">
        <v>9</v>
      </c>
      <c r="B5" s="739"/>
      <c r="C5" s="739"/>
      <c r="D5" s="739"/>
      <c r="E5" s="739"/>
      <c r="F5" s="739"/>
      <c r="G5" s="739"/>
    </row>
    <row r="6" spans="1:7" ht="23.25" customHeight="1" x14ac:dyDescent="0.2">
      <c r="A6" s="739" t="s">
        <v>10</v>
      </c>
      <c r="B6" s="739"/>
      <c r="C6" s="739"/>
      <c r="D6" s="739"/>
      <c r="E6" s="739"/>
      <c r="F6" s="739"/>
      <c r="G6" s="739"/>
    </row>
    <row r="7" spans="1:7" s="84" customFormat="1" ht="23.25" customHeight="1" x14ac:dyDescent="0.25">
      <c r="A7" s="738" t="s">
        <v>11</v>
      </c>
      <c r="B7" s="738"/>
      <c r="C7" s="738"/>
      <c r="D7" s="738"/>
      <c r="E7" s="738"/>
      <c r="F7" s="738"/>
      <c r="G7" s="738"/>
    </row>
    <row r="8" spans="1:7" s="84" customFormat="1" ht="23.25" customHeight="1" x14ac:dyDescent="0.25">
      <c r="A8" s="726" t="s">
        <v>12</v>
      </c>
      <c r="B8" s="726"/>
      <c r="C8" s="726"/>
      <c r="D8" s="726"/>
      <c r="E8" s="726"/>
      <c r="F8" s="726"/>
      <c r="G8" s="726"/>
    </row>
    <row r="9" spans="1:7" s="84" customFormat="1" ht="23.25" customHeight="1" x14ac:dyDescent="0.25">
      <c r="A9" s="726" t="s">
        <v>446</v>
      </c>
      <c r="B9" s="726"/>
      <c r="C9" s="726"/>
      <c r="D9" s="726"/>
      <c r="E9" s="726"/>
      <c r="F9" s="726"/>
      <c r="G9" s="726"/>
    </row>
    <row r="10" spans="1:7" s="84" customFormat="1" ht="23.25" customHeight="1" x14ac:dyDescent="0.25">
      <c r="A10" s="726" t="s">
        <v>482</v>
      </c>
      <c r="B10" s="726"/>
      <c r="C10" s="726"/>
      <c r="D10" s="726"/>
      <c r="E10" s="726"/>
      <c r="F10" s="726"/>
      <c r="G10" s="726"/>
    </row>
    <row r="11" spans="1:7" s="84" customFormat="1" ht="23.25" customHeight="1" x14ac:dyDescent="0.25">
      <c r="A11" s="734" t="s">
        <v>379</v>
      </c>
      <c r="B11" s="734"/>
      <c r="C11" s="734"/>
      <c r="D11" s="734"/>
      <c r="E11" s="734"/>
      <c r="F11" s="734"/>
      <c r="G11" s="734"/>
    </row>
    <row r="12" spans="1:7" s="84" customFormat="1" ht="23.25" customHeight="1" x14ac:dyDescent="0.25">
      <c r="A12" s="733" t="s">
        <v>593</v>
      </c>
      <c r="B12" s="733"/>
      <c r="C12" s="733"/>
      <c r="D12" s="733"/>
      <c r="E12" s="733"/>
      <c r="F12" s="733"/>
      <c r="G12" s="733"/>
    </row>
    <row r="13" spans="1:7" ht="34.5" customHeight="1" x14ac:dyDescent="0.2">
      <c r="A13" s="93"/>
      <c r="B13" s="214"/>
      <c r="C13" s="95"/>
    </row>
    <row r="14" spans="1:7" ht="39" customHeight="1" x14ac:dyDescent="0.25">
      <c r="A14" s="82" t="s">
        <v>0</v>
      </c>
      <c r="B14" s="82" t="s">
        <v>1</v>
      </c>
      <c r="C14" s="82" t="s">
        <v>2</v>
      </c>
      <c r="D14" s="96" t="s">
        <v>4</v>
      </c>
      <c r="E14" s="21" t="s">
        <v>5</v>
      </c>
      <c r="F14" s="419" t="s">
        <v>6</v>
      </c>
      <c r="G14" s="112" t="s">
        <v>3</v>
      </c>
    </row>
    <row r="15" spans="1:7" ht="45.75" customHeight="1" x14ac:dyDescent="0.2">
      <c r="A15" s="49">
        <v>45636</v>
      </c>
      <c r="B15" s="440">
        <v>31818</v>
      </c>
      <c r="C15" s="48" t="s">
        <v>602</v>
      </c>
      <c r="D15" s="72" t="s">
        <v>622</v>
      </c>
      <c r="E15" s="31">
        <v>140000</v>
      </c>
      <c r="F15" s="31">
        <v>140000</v>
      </c>
      <c r="G15" s="48" t="s">
        <v>597</v>
      </c>
    </row>
    <row r="16" spans="1:7" ht="85.5" customHeight="1" x14ac:dyDescent="0.2">
      <c r="A16" s="49">
        <v>45637</v>
      </c>
      <c r="B16" s="440">
        <v>31819</v>
      </c>
      <c r="C16" s="48" t="s">
        <v>507</v>
      </c>
      <c r="D16" s="72" t="s">
        <v>623</v>
      </c>
      <c r="E16" s="31">
        <v>32500</v>
      </c>
      <c r="F16" s="31">
        <v>32500</v>
      </c>
      <c r="G16" s="48" t="s">
        <v>598</v>
      </c>
    </row>
    <row r="17" spans="1:7" ht="60" customHeight="1" x14ac:dyDescent="0.2">
      <c r="A17" s="49">
        <v>45642</v>
      </c>
      <c r="B17" s="440">
        <v>31820</v>
      </c>
      <c r="C17" s="48" t="s">
        <v>599</v>
      </c>
      <c r="D17" s="72" t="s">
        <v>623</v>
      </c>
      <c r="E17" s="31">
        <v>32500</v>
      </c>
      <c r="F17" s="31">
        <v>32500</v>
      </c>
      <c r="G17" s="48" t="s">
        <v>600</v>
      </c>
    </row>
    <row r="18" spans="1:7" ht="90" customHeight="1" x14ac:dyDescent="0.2">
      <c r="A18" s="49">
        <v>45642</v>
      </c>
      <c r="B18" s="440">
        <v>31821</v>
      </c>
      <c r="C18" s="48" t="s">
        <v>599</v>
      </c>
      <c r="D18" s="72" t="s">
        <v>623</v>
      </c>
      <c r="E18" s="31">
        <v>32500</v>
      </c>
      <c r="F18" s="31">
        <v>32500</v>
      </c>
      <c r="G18" s="48" t="s">
        <v>601</v>
      </c>
    </row>
    <row r="19" spans="1:7" ht="57.75" customHeight="1" x14ac:dyDescent="0.2">
      <c r="A19" s="49">
        <v>45642</v>
      </c>
      <c r="B19" s="440">
        <v>31822</v>
      </c>
      <c r="C19" s="48" t="s">
        <v>602</v>
      </c>
      <c r="D19" s="72" t="s">
        <v>618</v>
      </c>
      <c r="E19" s="31">
        <v>120939.1</v>
      </c>
      <c r="F19" s="31">
        <v>101928.2</v>
      </c>
      <c r="G19" s="48" t="s">
        <v>603</v>
      </c>
    </row>
    <row r="20" spans="1:7" ht="48.75" customHeight="1" x14ac:dyDescent="0.2">
      <c r="A20" s="49">
        <v>45642</v>
      </c>
      <c r="B20" s="440">
        <v>31822</v>
      </c>
      <c r="C20" s="48" t="s">
        <v>602</v>
      </c>
      <c r="D20" s="72" t="s">
        <v>619</v>
      </c>
      <c r="E20" s="31">
        <v>-10736.9</v>
      </c>
      <c r="F20" s="441">
        <v>0</v>
      </c>
      <c r="G20" s="48" t="s">
        <v>603</v>
      </c>
    </row>
    <row r="21" spans="1:7" ht="57.75" customHeight="1" x14ac:dyDescent="0.2">
      <c r="A21" s="49">
        <v>45642</v>
      </c>
      <c r="B21" s="440">
        <v>31822</v>
      </c>
      <c r="C21" s="48" t="s">
        <v>602</v>
      </c>
      <c r="D21" s="72" t="s">
        <v>620</v>
      </c>
      <c r="E21" s="31">
        <v>-4256</v>
      </c>
      <c r="F21" s="441">
        <v>0</v>
      </c>
      <c r="G21" s="48" t="s">
        <v>603</v>
      </c>
    </row>
    <row r="22" spans="1:7" ht="57.75" customHeight="1" x14ac:dyDescent="0.2">
      <c r="A22" s="49">
        <v>45642</v>
      </c>
      <c r="B22" s="440">
        <v>31822</v>
      </c>
      <c r="C22" s="48" t="s">
        <v>602</v>
      </c>
      <c r="D22" s="72" t="s">
        <v>621</v>
      </c>
      <c r="E22" s="31">
        <v>-4018</v>
      </c>
      <c r="F22" s="441">
        <v>0</v>
      </c>
      <c r="G22" s="48" t="s">
        <v>603</v>
      </c>
    </row>
    <row r="23" spans="1:7" ht="42.75" customHeight="1" x14ac:dyDescent="0.2">
      <c r="A23" s="49">
        <v>45642</v>
      </c>
      <c r="B23" s="440">
        <v>31823</v>
      </c>
      <c r="C23" s="48" t="s">
        <v>604</v>
      </c>
      <c r="D23" s="72" t="s">
        <v>624</v>
      </c>
      <c r="E23" s="31">
        <v>10736.9</v>
      </c>
      <c r="F23" s="31">
        <v>10736.9</v>
      </c>
      <c r="G23" s="48" t="s">
        <v>605</v>
      </c>
    </row>
    <row r="24" spans="1:7" ht="108" customHeight="1" x14ac:dyDescent="0.2">
      <c r="A24" s="49">
        <v>45645</v>
      </c>
      <c r="B24" s="440">
        <v>31824</v>
      </c>
      <c r="C24" s="48" t="s">
        <v>606</v>
      </c>
      <c r="D24" s="72" t="s">
        <v>676</v>
      </c>
      <c r="E24" s="209">
        <v>0</v>
      </c>
      <c r="F24" s="31">
        <v>0</v>
      </c>
      <c r="G24" s="48" t="s">
        <v>920</v>
      </c>
    </row>
    <row r="25" spans="1:7" ht="36" customHeight="1" x14ac:dyDescent="0.25">
      <c r="A25" s="49">
        <v>45645</v>
      </c>
      <c r="B25" s="440">
        <v>31825</v>
      </c>
      <c r="C25" s="456" t="s">
        <v>607</v>
      </c>
      <c r="D25" s="527" t="s">
        <v>617</v>
      </c>
      <c r="E25" s="37">
        <v>0</v>
      </c>
      <c r="F25" s="31">
        <v>0</v>
      </c>
      <c r="G25" s="48" t="s">
        <v>608</v>
      </c>
    </row>
    <row r="26" spans="1:7" ht="108" customHeight="1" x14ac:dyDescent="0.2">
      <c r="A26" s="49">
        <v>45646</v>
      </c>
      <c r="B26" s="440">
        <v>31826</v>
      </c>
      <c r="C26" s="48" t="s">
        <v>507</v>
      </c>
      <c r="D26" s="72" t="s">
        <v>676</v>
      </c>
      <c r="E26" s="209">
        <v>0</v>
      </c>
      <c r="F26" s="31">
        <v>0</v>
      </c>
      <c r="G26" s="48" t="s">
        <v>921</v>
      </c>
    </row>
    <row r="27" spans="1:7" ht="40.5" customHeight="1" x14ac:dyDescent="0.2">
      <c r="A27" s="49" t="s">
        <v>568</v>
      </c>
      <c r="B27" s="442" t="s">
        <v>563</v>
      </c>
      <c r="C27" s="48" t="s">
        <v>561</v>
      </c>
      <c r="D27" s="72" t="s">
        <v>564</v>
      </c>
      <c r="E27" s="31">
        <v>1022.09</v>
      </c>
      <c r="F27" s="31">
        <v>1022.09</v>
      </c>
      <c r="G27" s="48" t="s">
        <v>569</v>
      </c>
    </row>
    <row r="28" spans="1:7" ht="33" customHeight="1" thickBot="1" x14ac:dyDescent="0.3">
      <c r="C28" s="222" t="s">
        <v>562</v>
      </c>
      <c r="D28" s="223"/>
      <c r="E28" s="224">
        <f>SUM(E15:E27)</f>
        <v>351187.19</v>
      </c>
      <c r="F28" s="225">
        <f>SUM(F15:F27)</f>
        <v>351187.19000000006</v>
      </c>
      <c r="G28" s="222" t="s">
        <v>562</v>
      </c>
    </row>
    <row r="29" spans="1:7" ht="33" customHeight="1" thickTop="1" x14ac:dyDescent="0.25">
      <c r="C29" s="420"/>
      <c r="D29" s="421"/>
      <c r="E29" s="422"/>
      <c r="F29" s="423"/>
      <c r="G29" s="420"/>
    </row>
    <row r="30" spans="1:7" ht="96.75" customHeight="1" x14ac:dyDescent="0.25">
      <c r="C30" s="420"/>
      <c r="D30" s="421"/>
      <c r="E30" s="735" t="s">
        <v>928</v>
      </c>
      <c r="F30" s="736"/>
      <c r="G30" s="737"/>
    </row>
    <row r="31" spans="1:7" ht="27.75" customHeight="1" x14ac:dyDescent="0.2"/>
    <row r="32" spans="1:7" ht="27.75" customHeight="1" x14ac:dyDescent="0.25">
      <c r="A32" s="97"/>
      <c r="B32" s="730" t="s">
        <v>7</v>
      </c>
      <c r="C32" s="730"/>
      <c r="D32" s="730"/>
      <c r="E32" s="219"/>
      <c r="F32" s="220"/>
      <c r="G32" s="178"/>
    </row>
    <row r="33" spans="1:7" ht="27.75" customHeight="1" x14ac:dyDescent="0.3">
      <c r="A33" s="97"/>
      <c r="B33" s="13"/>
      <c r="C33" s="13"/>
      <c r="D33" s="19"/>
      <c r="E33" s="221"/>
      <c r="F33" s="50"/>
      <c r="G33" s="50"/>
    </row>
    <row r="34" spans="1:7" ht="27.75" customHeight="1" x14ac:dyDescent="0.25">
      <c r="A34" s="97"/>
      <c r="B34" s="13"/>
      <c r="C34" s="13"/>
      <c r="D34" s="20"/>
      <c r="E34" s="15"/>
      <c r="F34" s="15"/>
      <c r="G34" s="15"/>
    </row>
    <row r="35" spans="1:7" ht="27.75" customHeight="1" thickBot="1" x14ac:dyDescent="0.3">
      <c r="A35" s="97"/>
      <c r="B35" s="731" t="s">
        <v>373</v>
      </c>
      <c r="C35" s="731"/>
      <c r="D35" s="731"/>
      <c r="E35" s="5"/>
      <c r="F35" s="104"/>
      <c r="G35" s="105" t="s">
        <v>500</v>
      </c>
    </row>
    <row r="36" spans="1:7" ht="27.75" customHeight="1" x14ac:dyDescent="0.25">
      <c r="A36" s="97"/>
      <c r="B36" s="732" t="s">
        <v>374</v>
      </c>
      <c r="C36" s="732"/>
      <c r="D36" s="732"/>
      <c r="E36" s="20"/>
      <c r="F36" s="104"/>
      <c r="G36" s="109" t="s">
        <v>485</v>
      </c>
    </row>
    <row r="37" spans="1:7" ht="26.25" customHeight="1" x14ac:dyDescent="0.25">
      <c r="A37" s="97"/>
      <c r="B37" s="13"/>
      <c r="C37" s="13"/>
      <c r="D37" s="19"/>
      <c r="E37" s="15"/>
      <c r="F37" s="50"/>
      <c r="G37" s="50"/>
    </row>
    <row r="38" spans="1:7" ht="26.25" customHeight="1" x14ac:dyDescent="0.2"/>
  </sheetData>
  <sortState xmlns:xlrd2="http://schemas.microsoft.com/office/spreadsheetml/2017/richdata2" ref="A14:G26">
    <sortCondition ref="B14:B26"/>
  </sortState>
  <mergeCells count="12">
    <mergeCell ref="A10:G10"/>
    <mergeCell ref="A7:G7"/>
    <mergeCell ref="A5:G5"/>
    <mergeCell ref="A6:G6"/>
    <mergeCell ref="A8:G8"/>
    <mergeCell ref="A9:G9"/>
    <mergeCell ref="B32:D32"/>
    <mergeCell ref="B35:D35"/>
    <mergeCell ref="B36:D36"/>
    <mergeCell ref="A12:G12"/>
    <mergeCell ref="A11:G11"/>
    <mergeCell ref="E30:G30"/>
  </mergeCells>
  <phoneticPr fontId="60" type="noConversion"/>
  <pageMargins left="0.49" right="0.44" top="0.63" bottom="0.46" header="0.3" footer="0.12"/>
  <pageSetup scale="60" fitToHeight="0" orientation="landscape" r:id="rId1"/>
  <headerFooter differentOddEven="1"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359D8-FCAC-4FEB-9EBD-F2B6BF514E17}">
  <sheetPr>
    <tabColor rgb="FF8B254C"/>
  </sheetPr>
  <dimension ref="A1:G35"/>
  <sheetViews>
    <sheetView topLeftCell="A14" zoomScale="71" zoomScaleNormal="71" zoomScalePageLayoutView="77" workbookViewId="0">
      <selection activeCell="G28" sqref="G28"/>
    </sheetView>
  </sheetViews>
  <sheetFormatPr baseColWidth="10" defaultColWidth="11.42578125" defaultRowHeight="12.75" x14ac:dyDescent="0.2"/>
  <cols>
    <col min="1" max="1" width="12.85546875" style="3" customWidth="1"/>
    <col min="2" max="2" width="16" style="2" customWidth="1"/>
    <col min="3" max="3" width="30.5703125" style="3" customWidth="1"/>
    <col min="4" max="4" width="35" style="3" customWidth="1"/>
    <col min="5" max="6" width="18.85546875" style="3" customWidth="1"/>
    <col min="7" max="7" width="26.85546875" style="3" customWidth="1"/>
    <col min="8" max="16384" width="11.42578125" style="3"/>
  </cols>
  <sheetData>
    <row r="1" spans="1:7" ht="23.25" customHeight="1" x14ac:dyDescent="0.2">
      <c r="B1" s="3"/>
      <c r="C1" s="2"/>
    </row>
    <row r="2" spans="1:7" ht="15.75" x14ac:dyDescent="0.25">
      <c r="A2" s="5"/>
      <c r="B2" s="32"/>
      <c r="C2" s="6"/>
      <c r="D2" s="6"/>
    </row>
    <row r="3" spans="1:7" ht="15.75" x14ac:dyDescent="0.25">
      <c r="A3" s="5"/>
      <c r="B3" s="32"/>
      <c r="C3" s="6"/>
      <c r="D3" s="6"/>
    </row>
    <row r="4" spans="1:7" ht="15.75" x14ac:dyDescent="0.25">
      <c r="A4" s="5"/>
      <c r="B4" s="32"/>
      <c r="C4" s="6"/>
      <c r="D4" s="6"/>
    </row>
    <row r="5" spans="1:7" ht="15.75" x14ac:dyDescent="0.25">
      <c r="A5" s="743"/>
      <c r="B5" s="743"/>
      <c r="C5" s="743"/>
      <c r="D5" s="743"/>
      <c r="E5" s="743"/>
      <c r="F5" s="743"/>
    </row>
    <row r="6" spans="1:7" ht="20.25" customHeight="1" x14ac:dyDescent="0.25">
      <c r="A6" s="743" t="s">
        <v>9</v>
      </c>
      <c r="B6" s="743"/>
      <c r="C6" s="743"/>
      <c r="D6" s="743"/>
      <c r="E6" s="743"/>
      <c r="F6" s="743"/>
    </row>
    <row r="7" spans="1:7" ht="15.75" x14ac:dyDescent="0.25">
      <c r="A7" s="743" t="s">
        <v>10</v>
      </c>
      <c r="B7" s="743"/>
      <c r="C7" s="743"/>
      <c r="D7" s="743"/>
      <c r="E7" s="743"/>
      <c r="F7" s="743"/>
    </row>
    <row r="8" spans="1:7" ht="20.25" x14ac:dyDescent="0.3">
      <c r="A8" s="742" t="s">
        <v>11</v>
      </c>
      <c r="B8" s="742"/>
      <c r="C8" s="742"/>
      <c r="D8" s="742"/>
      <c r="E8" s="742"/>
      <c r="F8" s="742"/>
    </row>
    <row r="9" spans="1:7" ht="20.25" customHeight="1" x14ac:dyDescent="0.3">
      <c r="A9" s="744" t="s">
        <v>12</v>
      </c>
      <c r="B9" s="744"/>
      <c r="C9" s="744"/>
      <c r="D9" s="744"/>
      <c r="E9" s="744"/>
      <c r="F9" s="744"/>
    </row>
    <row r="10" spans="1:7" ht="20.25" x14ac:dyDescent="0.3">
      <c r="A10" s="712" t="s">
        <v>378</v>
      </c>
      <c r="B10" s="712"/>
      <c r="C10" s="712"/>
      <c r="D10" s="712"/>
      <c r="E10" s="712"/>
      <c r="F10" s="712"/>
    </row>
    <row r="11" spans="1:7" ht="20.25" x14ac:dyDescent="0.3">
      <c r="A11" s="742" t="s">
        <v>625</v>
      </c>
      <c r="B11" s="742"/>
      <c r="C11" s="742"/>
      <c r="D11" s="742"/>
      <c r="E11" s="742"/>
      <c r="F11" s="742"/>
    </row>
    <row r="12" spans="1:7" ht="20.25" x14ac:dyDescent="0.3">
      <c r="A12" s="67"/>
      <c r="B12" s="67"/>
      <c r="C12" s="67"/>
      <c r="D12" s="67"/>
      <c r="E12" s="67"/>
      <c r="F12" s="67"/>
    </row>
    <row r="13" spans="1:7" ht="25.5" customHeight="1" thickBot="1" x14ac:dyDescent="0.35">
      <c r="A13" s="67"/>
      <c r="B13" s="67"/>
      <c r="C13" s="67"/>
      <c r="D13" s="67"/>
      <c r="E13" s="67"/>
      <c r="F13" s="67"/>
    </row>
    <row r="14" spans="1:7" ht="30.75" customHeight="1" x14ac:dyDescent="0.3">
      <c r="A14" s="67"/>
      <c r="B14" s="67"/>
      <c r="C14" s="61" t="s">
        <v>14</v>
      </c>
      <c r="D14" s="62" t="s">
        <v>15</v>
      </c>
      <c r="E14" s="27"/>
      <c r="F14" s="446"/>
      <c r="G14" s="425"/>
    </row>
    <row r="15" spans="1:7" ht="27.75" customHeight="1" x14ac:dyDescent="0.3">
      <c r="A15" s="67"/>
      <c r="B15" s="67"/>
      <c r="C15" s="159" t="s">
        <v>35</v>
      </c>
      <c r="D15" s="161">
        <v>120939.1</v>
      </c>
      <c r="E15" s="27"/>
      <c r="F15" s="283"/>
      <c r="G15" s="426"/>
    </row>
    <row r="16" spans="1:7" ht="27.75" customHeight="1" x14ac:dyDescent="0.3">
      <c r="A16" s="67"/>
      <c r="B16" s="67"/>
      <c r="C16" s="160" t="s">
        <v>417</v>
      </c>
      <c r="D16" s="161">
        <v>140000</v>
      </c>
      <c r="E16" s="27"/>
      <c r="F16" s="283"/>
      <c r="G16" s="426"/>
    </row>
    <row r="17" spans="1:7" ht="27.75" customHeight="1" x14ac:dyDescent="0.3">
      <c r="A17" s="67"/>
      <c r="B17" s="67"/>
      <c r="C17" s="160" t="s">
        <v>104</v>
      </c>
      <c r="D17" s="529">
        <v>97500</v>
      </c>
      <c r="E17" s="27"/>
      <c r="F17" s="283"/>
      <c r="G17" s="426"/>
    </row>
    <row r="18" spans="1:7" ht="27.75" customHeight="1" x14ac:dyDescent="0.3">
      <c r="A18" s="67"/>
      <c r="B18" s="67"/>
      <c r="C18" s="159" t="s">
        <v>31</v>
      </c>
      <c r="D18" s="161">
        <v>-4256</v>
      </c>
      <c r="E18" s="27"/>
      <c r="F18" s="447"/>
      <c r="G18" s="426"/>
    </row>
    <row r="19" spans="1:7" ht="27.75" customHeight="1" x14ac:dyDescent="0.3">
      <c r="A19" s="67"/>
      <c r="B19" s="67"/>
      <c r="C19" s="159" t="s">
        <v>33</v>
      </c>
      <c r="D19" s="161">
        <v>-4018</v>
      </c>
      <c r="E19" s="27"/>
      <c r="F19" s="425"/>
      <c r="G19" s="428"/>
    </row>
    <row r="20" spans="1:7" ht="27.75" customHeight="1" x14ac:dyDescent="0.3">
      <c r="A20" s="67"/>
      <c r="B20" s="67"/>
      <c r="C20" s="159" t="s">
        <v>106</v>
      </c>
      <c r="D20" s="161">
        <v>1022.09</v>
      </c>
      <c r="E20" s="27"/>
      <c r="F20" s="197"/>
      <c r="G20" s="448"/>
    </row>
    <row r="21" spans="1:7" ht="27" customHeight="1" thickBot="1" x14ac:dyDescent="0.35">
      <c r="A21" s="67"/>
      <c r="B21" s="67"/>
      <c r="C21" s="227" t="s">
        <v>574</v>
      </c>
      <c r="D21" s="228">
        <f>SUM(D15:D20)</f>
        <v>351187.19</v>
      </c>
      <c r="E21" s="43" t="s">
        <v>80</v>
      </c>
      <c r="F21" s="197"/>
      <c r="G21" s="444"/>
    </row>
    <row r="22" spans="1:7" ht="27.75" customHeight="1" thickTop="1" x14ac:dyDescent="0.3">
      <c r="A22" s="67"/>
      <c r="B22" s="67"/>
      <c r="E22" s="117"/>
      <c r="F22" s="24"/>
      <c r="G22" s="445"/>
    </row>
    <row r="23" spans="1:7" ht="26.25" customHeight="1" x14ac:dyDescent="0.25">
      <c r="B23" s="103"/>
      <c r="C23" s="33"/>
      <c r="D23" s="35"/>
      <c r="E23" s="41"/>
      <c r="F23" s="110"/>
    </row>
    <row r="24" spans="1:7" ht="76.5" customHeight="1" thickBot="1" x14ac:dyDescent="0.3">
      <c r="A24" s="27"/>
      <c r="B24" s="1"/>
      <c r="C24" s="158" t="s">
        <v>626</v>
      </c>
      <c r="D24" s="71">
        <f>D21</f>
        <v>351187.19</v>
      </c>
      <c r="E24" s="28"/>
      <c r="F24" s="164"/>
    </row>
    <row r="25" spans="1:7" ht="28.5" customHeight="1" thickTop="1" x14ac:dyDescent="0.25">
      <c r="A25" s="27"/>
      <c r="B25" s="1"/>
      <c r="C25" s="563"/>
      <c r="D25" s="564"/>
      <c r="E25" s="28"/>
      <c r="F25" s="164"/>
    </row>
    <row r="26" spans="1:7" ht="26.25" customHeight="1" x14ac:dyDescent="0.25">
      <c r="A26" s="27"/>
      <c r="B26" s="1"/>
      <c r="C26" s="68"/>
      <c r="D26" s="69"/>
      <c r="E26" s="18"/>
    </row>
    <row r="27" spans="1:7" ht="26.25" customHeight="1" x14ac:dyDescent="0.25">
      <c r="A27" s="75" t="s">
        <v>493</v>
      </c>
      <c r="B27" s="73"/>
      <c r="C27" s="70"/>
      <c r="D27" s="4"/>
      <c r="E27" s="74" t="s">
        <v>930</v>
      </c>
    </row>
    <row r="28" spans="1:7" ht="26.25" customHeight="1" x14ac:dyDescent="0.25">
      <c r="A28" s="38"/>
      <c r="B28" s="1"/>
      <c r="C28" s="34"/>
      <c r="D28" s="76"/>
      <c r="E28" s="29"/>
      <c r="G28" s="528"/>
    </row>
    <row r="29" spans="1:7" ht="26.25" customHeight="1" x14ac:dyDescent="0.25">
      <c r="A29" s="38"/>
      <c r="B29" s="1"/>
      <c r="C29" s="34"/>
      <c r="D29" s="77"/>
      <c r="E29" s="29"/>
    </row>
    <row r="30" spans="1:7" ht="26.25" customHeight="1" thickBot="1" x14ac:dyDescent="0.3">
      <c r="A30" s="51"/>
      <c r="B30" s="746"/>
      <c r="C30" s="746"/>
      <c r="D30" s="64"/>
      <c r="E30" s="30"/>
      <c r="F30" s="30"/>
    </row>
    <row r="31" spans="1:7" ht="20.25" customHeight="1" x14ac:dyDescent="0.25">
      <c r="B31" s="745" t="s">
        <v>387</v>
      </c>
      <c r="C31" s="745"/>
      <c r="D31" s="64"/>
      <c r="E31" s="740" t="s">
        <v>495</v>
      </c>
      <c r="F31" s="740"/>
    </row>
    <row r="32" spans="1:7" ht="20.25" customHeight="1" x14ac:dyDescent="0.25">
      <c r="B32" s="741" t="s">
        <v>494</v>
      </c>
      <c r="C32" s="741"/>
      <c r="D32" s="64"/>
      <c r="E32" s="741" t="s">
        <v>484</v>
      </c>
      <c r="F32" s="741"/>
    </row>
    <row r="33" spans="2:5" ht="18" x14ac:dyDescent="0.25">
      <c r="B33" s="3"/>
      <c r="C33" s="111"/>
      <c r="D33" s="64"/>
      <c r="E33" s="79"/>
    </row>
    <row r="34" spans="2:5" ht="18" x14ac:dyDescent="0.25">
      <c r="B34" s="3"/>
      <c r="C34" s="2"/>
      <c r="D34" s="78"/>
    </row>
    <row r="35" spans="2:5" x14ac:dyDescent="0.2">
      <c r="C35" s="2"/>
    </row>
  </sheetData>
  <mergeCells count="12">
    <mergeCell ref="E31:F31"/>
    <mergeCell ref="E32:F32"/>
    <mergeCell ref="A11:F11"/>
    <mergeCell ref="A5:F5"/>
    <mergeCell ref="A8:F8"/>
    <mergeCell ref="A9:F9"/>
    <mergeCell ref="A10:F10"/>
    <mergeCell ref="A6:F6"/>
    <mergeCell ref="A7:F7"/>
    <mergeCell ref="B31:C31"/>
    <mergeCell ref="B32:C32"/>
    <mergeCell ref="B30:C30"/>
  </mergeCells>
  <phoneticPr fontId="80" type="noConversion"/>
  <conditionalFormatting sqref="D34">
    <cfRule type="duplicateValues" dxfId="2" priority="2"/>
  </conditionalFormatting>
  <conditionalFormatting sqref="F24:F25">
    <cfRule type="duplicateValues" dxfId="1" priority="1"/>
  </conditionalFormatting>
  <pageMargins left="0.87" right="0.69" top="0.8" bottom="0.74803149606299213" header="0.39370078740157483" footer="0.31496062992125984"/>
  <pageSetup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8B254C"/>
    <pageSetUpPr fitToPage="1"/>
  </sheetPr>
  <dimension ref="A1:IG134"/>
  <sheetViews>
    <sheetView topLeftCell="A10" zoomScale="62" zoomScaleNormal="62" zoomScalePageLayoutView="48" workbookViewId="0">
      <selection activeCell="D16" sqref="D16:D44"/>
    </sheetView>
  </sheetViews>
  <sheetFormatPr baseColWidth="10" defaultColWidth="35.28515625" defaultRowHeight="27" customHeight="1" x14ac:dyDescent="0.25"/>
  <cols>
    <col min="1" max="1" width="16.5703125" style="35" customWidth="1"/>
    <col min="2" max="2" width="27.28515625" style="69" customWidth="1"/>
    <col min="3" max="3" width="43.140625" style="36" customWidth="1"/>
    <col min="4" max="4" width="18.140625" style="7" customWidth="1"/>
    <col min="5" max="6" width="18.85546875" style="7" customWidth="1"/>
    <col min="7" max="7" width="51" style="195" customWidth="1"/>
    <col min="8" max="9" width="35.28515625" style="17"/>
    <col min="10" max="16384" width="35.28515625" style="24"/>
  </cols>
  <sheetData>
    <row r="1" spans="1:241" ht="27" customHeight="1" x14ac:dyDescent="0.25">
      <c r="B1" s="186"/>
      <c r="C1" s="14"/>
      <c r="D1" s="12"/>
      <c r="E1" s="17"/>
      <c r="F1" s="17"/>
    </row>
    <row r="2" spans="1:241" ht="27" customHeight="1" x14ac:dyDescent="0.25">
      <c r="B2" s="186"/>
      <c r="C2" s="14"/>
      <c r="D2" s="12"/>
      <c r="E2" s="17"/>
      <c r="F2" s="17"/>
    </row>
    <row r="3" spans="1:241" ht="27" customHeight="1" x14ac:dyDescent="0.25">
      <c r="B3" s="186"/>
      <c r="C3" s="14"/>
      <c r="D3" s="12"/>
      <c r="E3" s="17"/>
      <c r="F3" s="17"/>
    </row>
    <row r="4" spans="1:241" ht="27" customHeight="1" x14ac:dyDescent="0.2">
      <c r="A4" s="739" t="s">
        <v>9</v>
      </c>
      <c r="B4" s="739"/>
      <c r="C4" s="739"/>
      <c r="D4" s="739"/>
      <c r="E4" s="739"/>
      <c r="F4" s="739"/>
      <c r="G4" s="739"/>
    </row>
    <row r="5" spans="1:241" ht="27" customHeight="1" x14ac:dyDescent="0.25">
      <c r="A5" s="726" t="s">
        <v>10</v>
      </c>
      <c r="B5" s="726"/>
      <c r="C5" s="726"/>
      <c r="D5" s="726"/>
      <c r="E5" s="726"/>
      <c r="F5" s="726"/>
      <c r="G5" s="726"/>
    </row>
    <row r="6" spans="1:241" s="197" customFormat="1" ht="27" customHeight="1" x14ac:dyDescent="0.25">
      <c r="A6" s="747" t="s">
        <v>11</v>
      </c>
      <c r="B6" s="747"/>
      <c r="C6" s="747"/>
      <c r="D6" s="747"/>
      <c r="E6" s="747"/>
      <c r="F6" s="747"/>
      <c r="G6" s="747"/>
      <c r="H6" s="85"/>
      <c r="I6" s="85"/>
    </row>
    <row r="7" spans="1:241" s="197" customFormat="1" ht="27" customHeight="1" x14ac:dyDescent="0.25">
      <c r="A7" s="726" t="s">
        <v>12</v>
      </c>
      <c r="B7" s="726"/>
      <c r="C7" s="726"/>
      <c r="D7" s="726"/>
      <c r="E7" s="726"/>
      <c r="F7" s="726"/>
      <c r="G7" s="726"/>
      <c r="H7" s="85"/>
      <c r="I7" s="85"/>
    </row>
    <row r="8" spans="1:241" s="197" customFormat="1" ht="27" customHeight="1" x14ac:dyDescent="0.25">
      <c r="A8" s="726" t="s">
        <v>452</v>
      </c>
      <c r="B8" s="726"/>
      <c r="C8" s="726"/>
      <c r="D8" s="726"/>
      <c r="E8" s="726"/>
      <c r="F8" s="726"/>
      <c r="G8" s="726"/>
      <c r="H8" s="85"/>
      <c r="I8" s="85"/>
    </row>
    <row r="9" spans="1:241" s="197" customFormat="1" ht="27" customHeight="1" x14ac:dyDescent="0.25">
      <c r="A9" s="726" t="s">
        <v>13</v>
      </c>
      <c r="B9" s="726"/>
      <c r="C9" s="726"/>
      <c r="D9" s="726"/>
      <c r="E9" s="726"/>
      <c r="F9" s="726"/>
      <c r="G9" s="726"/>
      <c r="J9" s="733"/>
      <c r="K9" s="733"/>
      <c r="L9" s="733"/>
      <c r="M9" s="733"/>
      <c r="N9" s="733"/>
      <c r="O9" s="733"/>
      <c r="P9" s="733"/>
      <c r="Q9" s="733"/>
      <c r="R9" s="733"/>
      <c r="S9" s="733"/>
      <c r="T9" s="733"/>
      <c r="U9" s="733"/>
      <c r="V9" s="733"/>
      <c r="W9" s="733"/>
      <c r="X9" s="733"/>
      <c r="Y9" s="733"/>
      <c r="Z9" s="733"/>
      <c r="AA9" s="733"/>
      <c r="AB9" s="733"/>
      <c r="AC9" s="733"/>
      <c r="AD9" s="733"/>
      <c r="AE9" s="733"/>
      <c r="AF9" s="733"/>
      <c r="AG9" s="733"/>
      <c r="AH9" s="733"/>
      <c r="AI9" s="733"/>
      <c r="AJ9" s="733"/>
      <c r="AK9" s="733"/>
      <c r="AL9" s="733"/>
      <c r="AM9" s="733"/>
      <c r="AN9" s="733"/>
      <c r="AO9" s="733"/>
      <c r="AP9" s="733"/>
      <c r="AQ9" s="733"/>
      <c r="AR9" s="733"/>
      <c r="AS9" s="733"/>
      <c r="AT9" s="733"/>
      <c r="AU9" s="733"/>
      <c r="AV9" s="733"/>
      <c r="AW9" s="733"/>
      <c r="AX9" s="733"/>
      <c r="AY9" s="733"/>
      <c r="AZ9" s="733"/>
      <c r="BA9" s="733"/>
      <c r="BB9" s="733"/>
      <c r="BC9" s="733"/>
      <c r="BD9" s="733"/>
      <c r="BE9" s="733"/>
      <c r="BF9" s="733"/>
      <c r="BG9" s="733"/>
      <c r="BH9" s="733"/>
      <c r="BI9" s="733"/>
      <c r="BJ9" s="733"/>
      <c r="BK9" s="733"/>
      <c r="BL9" s="733"/>
      <c r="BM9" s="733"/>
      <c r="BN9" s="733"/>
      <c r="BO9" s="733"/>
      <c r="BP9" s="733"/>
      <c r="BQ9" s="733"/>
      <c r="BR9" s="733"/>
      <c r="BS9" s="733"/>
      <c r="BT9" s="733"/>
      <c r="BU9" s="733"/>
      <c r="BV9" s="733"/>
      <c r="BW9" s="733"/>
      <c r="BX9" s="733"/>
      <c r="BY9" s="733"/>
      <c r="BZ9" s="733"/>
      <c r="CA9" s="733"/>
      <c r="CB9" s="733"/>
      <c r="CC9" s="733"/>
      <c r="CD9" s="733"/>
      <c r="CE9" s="733"/>
      <c r="CF9" s="733"/>
      <c r="CG9" s="733"/>
      <c r="CH9" s="733"/>
      <c r="CI9" s="733"/>
      <c r="CJ9" s="733"/>
      <c r="CK9" s="733"/>
      <c r="CL9" s="733"/>
      <c r="CM9" s="733"/>
      <c r="CN9" s="733"/>
      <c r="CO9" s="733"/>
      <c r="CP9" s="733"/>
      <c r="CQ9" s="733"/>
      <c r="CR9" s="733"/>
      <c r="CS9" s="733"/>
      <c r="CT9" s="733"/>
      <c r="CU9" s="733"/>
      <c r="CV9" s="733"/>
      <c r="CW9" s="733"/>
      <c r="CX9" s="733"/>
      <c r="CY9" s="733"/>
      <c r="CZ9" s="733"/>
      <c r="DA9" s="733"/>
      <c r="DB9" s="733"/>
      <c r="DC9" s="733"/>
      <c r="DD9" s="733"/>
      <c r="DE9" s="733"/>
      <c r="DF9" s="733"/>
      <c r="DG9" s="733"/>
      <c r="DH9" s="733"/>
      <c r="DI9" s="733"/>
      <c r="DJ9" s="733"/>
      <c r="DK9" s="733"/>
      <c r="DL9" s="733"/>
      <c r="DM9" s="733"/>
      <c r="DN9" s="733"/>
      <c r="DO9" s="733"/>
      <c r="DP9" s="733"/>
      <c r="DQ9" s="733"/>
      <c r="DR9" s="733"/>
      <c r="DS9" s="733"/>
      <c r="DT9" s="733"/>
      <c r="DU9" s="733"/>
      <c r="DV9" s="733"/>
      <c r="DW9" s="733"/>
      <c r="DX9" s="733"/>
      <c r="DY9" s="733"/>
      <c r="DZ9" s="733"/>
      <c r="EA9" s="733"/>
      <c r="EB9" s="733"/>
      <c r="EC9" s="733"/>
      <c r="ED9" s="733"/>
      <c r="EE9" s="733"/>
      <c r="EF9" s="733"/>
      <c r="EG9" s="733"/>
      <c r="EH9" s="733"/>
      <c r="EI9" s="733"/>
      <c r="EJ9" s="733"/>
      <c r="EK9" s="733"/>
      <c r="EL9" s="733"/>
      <c r="EM9" s="733"/>
      <c r="EN9" s="733"/>
      <c r="EO9" s="733"/>
      <c r="EP9" s="733"/>
      <c r="EQ9" s="733"/>
      <c r="ER9" s="733"/>
      <c r="ES9" s="733"/>
      <c r="ET9" s="733"/>
      <c r="EU9" s="733"/>
      <c r="EV9" s="733"/>
      <c r="EW9" s="733"/>
      <c r="EX9" s="733"/>
      <c r="EY9" s="733"/>
      <c r="EZ9" s="733"/>
      <c r="FA9" s="733"/>
      <c r="FB9" s="733"/>
      <c r="FC9" s="733"/>
      <c r="FD9" s="733"/>
      <c r="FE9" s="733"/>
      <c r="FF9" s="733"/>
      <c r="FG9" s="733"/>
      <c r="FH9" s="733"/>
      <c r="FI9" s="733"/>
      <c r="FJ9" s="733"/>
      <c r="FK9" s="733"/>
      <c r="FL9" s="733"/>
      <c r="FM9" s="733"/>
      <c r="FN9" s="733"/>
      <c r="FO9" s="733"/>
      <c r="FP9" s="733"/>
      <c r="FQ9" s="733"/>
      <c r="FR9" s="733"/>
      <c r="FS9" s="733"/>
      <c r="FT9" s="733"/>
      <c r="FU9" s="733"/>
      <c r="FV9" s="733"/>
      <c r="FW9" s="733"/>
      <c r="FX9" s="733"/>
      <c r="FY9" s="733"/>
      <c r="FZ9" s="733"/>
      <c r="GA9" s="733"/>
      <c r="GB9" s="733"/>
      <c r="GC9" s="733"/>
      <c r="GD9" s="733"/>
      <c r="GE9" s="733"/>
      <c r="GF9" s="733"/>
      <c r="GG9" s="733"/>
      <c r="GH9" s="733"/>
      <c r="GI9" s="733"/>
      <c r="GJ9" s="733"/>
      <c r="GK9" s="733"/>
      <c r="GL9" s="733"/>
      <c r="GM9" s="733"/>
      <c r="GN9" s="733"/>
      <c r="GO9" s="733"/>
      <c r="GP9" s="733"/>
      <c r="GQ9" s="733"/>
      <c r="GR9" s="733"/>
      <c r="GS9" s="733"/>
      <c r="GT9" s="733"/>
      <c r="GU9" s="733"/>
      <c r="GV9" s="733"/>
      <c r="GW9" s="733"/>
      <c r="GX9" s="733"/>
      <c r="GY9" s="733"/>
      <c r="GZ9" s="733"/>
      <c r="HA9" s="733"/>
      <c r="HB9" s="733"/>
      <c r="HC9" s="733"/>
      <c r="HD9" s="733"/>
      <c r="HE9" s="733"/>
      <c r="HF9" s="733"/>
      <c r="HG9" s="733"/>
      <c r="HH9" s="733"/>
      <c r="HI9" s="733"/>
      <c r="HJ9" s="733"/>
      <c r="HK9" s="733"/>
      <c r="HL9" s="733"/>
      <c r="HM9" s="733"/>
      <c r="HN9" s="733"/>
      <c r="HO9" s="733"/>
      <c r="HP9" s="733"/>
      <c r="HQ9" s="733"/>
      <c r="HR9" s="733"/>
      <c r="HS9" s="733"/>
      <c r="HT9" s="733"/>
      <c r="HU9" s="733"/>
      <c r="HV9" s="733"/>
      <c r="HW9" s="733"/>
      <c r="HX9" s="733"/>
      <c r="HY9" s="733"/>
      <c r="HZ9" s="733"/>
      <c r="IA9" s="733"/>
      <c r="IB9" s="733"/>
      <c r="IC9" s="733"/>
      <c r="ID9" s="733"/>
      <c r="IE9" s="733"/>
      <c r="IF9" s="733"/>
      <c r="IG9" s="733"/>
    </row>
    <row r="10" spans="1:241" s="197" customFormat="1" ht="27" customHeight="1" x14ac:dyDescent="0.25">
      <c r="A10" s="726" t="s">
        <v>458</v>
      </c>
      <c r="B10" s="726"/>
      <c r="C10" s="726"/>
      <c r="D10" s="726"/>
      <c r="E10" s="726"/>
      <c r="F10" s="726"/>
      <c r="G10" s="726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</row>
    <row r="11" spans="1:241" s="197" customFormat="1" ht="27" customHeight="1" x14ac:dyDescent="0.25">
      <c r="A11" s="726" t="s">
        <v>593</v>
      </c>
      <c r="B11" s="726"/>
      <c r="C11" s="726"/>
      <c r="D11" s="726"/>
      <c r="E11" s="726"/>
      <c r="F11" s="726"/>
      <c r="G11" s="726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</row>
    <row r="12" spans="1:241" s="197" customFormat="1" ht="27" customHeight="1" x14ac:dyDescent="0.25">
      <c r="A12" s="435"/>
      <c r="B12" s="435"/>
      <c r="C12" s="435"/>
      <c r="D12" s="435"/>
      <c r="E12" s="435"/>
      <c r="F12" s="435"/>
      <c r="G12" s="435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</row>
    <row r="13" spans="1:241" ht="27" customHeight="1" x14ac:dyDescent="0.25">
      <c r="A13" s="102"/>
      <c r="B13" s="187"/>
      <c r="C13" s="14"/>
      <c r="D13" s="14"/>
      <c r="E13" s="14"/>
      <c r="F13" s="14"/>
      <c r="G13" s="101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  <c r="BD13" s="100"/>
      <c r="BE13" s="100"/>
      <c r="BF13" s="100"/>
      <c r="BG13" s="100"/>
      <c r="BH13" s="100"/>
      <c r="BI13" s="100"/>
      <c r="BJ13" s="100"/>
      <c r="BK13" s="100"/>
      <c r="BL13" s="100"/>
      <c r="BM13" s="100"/>
      <c r="BN13" s="100"/>
      <c r="BO13" s="100"/>
      <c r="BP13" s="100"/>
      <c r="BQ13" s="100"/>
      <c r="BR13" s="100"/>
      <c r="BS13" s="100"/>
      <c r="BT13" s="100"/>
      <c r="BU13" s="100"/>
      <c r="BV13" s="100"/>
      <c r="BW13" s="100"/>
      <c r="BX13" s="100"/>
      <c r="BY13" s="100"/>
      <c r="BZ13" s="100"/>
      <c r="CA13" s="100"/>
      <c r="CB13" s="100"/>
      <c r="CC13" s="100"/>
      <c r="CD13" s="100"/>
      <c r="CE13" s="100"/>
      <c r="CF13" s="100"/>
      <c r="CG13" s="100"/>
      <c r="CH13" s="100"/>
      <c r="CI13" s="100"/>
      <c r="CJ13" s="100"/>
      <c r="CK13" s="100"/>
      <c r="CL13" s="100"/>
      <c r="CM13" s="100"/>
      <c r="CN13" s="100"/>
      <c r="CO13" s="100"/>
      <c r="CP13" s="100"/>
      <c r="CQ13" s="100"/>
      <c r="CR13" s="100"/>
      <c r="CS13" s="100"/>
      <c r="CT13" s="100"/>
      <c r="CU13" s="100"/>
      <c r="CV13" s="100"/>
      <c r="CW13" s="100"/>
      <c r="CX13" s="100"/>
      <c r="CY13" s="100"/>
      <c r="CZ13" s="100"/>
      <c r="DA13" s="100"/>
      <c r="DB13" s="100"/>
      <c r="DC13" s="100"/>
      <c r="DD13" s="100"/>
      <c r="DE13" s="100"/>
      <c r="DF13" s="100"/>
      <c r="DG13" s="100"/>
      <c r="DH13" s="100"/>
      <c r="DI13" s="100"/>
      <c r="DJ13" s="100"/>
      <c r="DK13" s="100"/>
      <c r="DL13" s="100"/>
      <c r="DM13" s="100"/>
      <c r="DN13" s="100"/>
      <c r="DO13" s="100"/>
      <c r="DP13" s="100"/>
      <c r="DQ13" s="100"/>
      <c r="DR13" s="100"/>
      <c r="DS13" s="100"/>
      <c r="DT13" s="100"/>
      <c r="DU13" s="100"/>
      <c r="DV13" s="100"/>
      <c r="DW13" s="100"/>
      <c r="DX13" s="100"/>
      <c r="DY13" s="100"/>
      <c r="DZ13" s="100"/>
      <c r="EA13" s="100"/>
      <c r="EB13" s="100"/>
      <c r="EC13" s="100"/>
      <c r="ED13" s="100"/>
      <c r="EE13" s="100"/>
      <c r="EF13" s="100"/>
      <c r="EG13" s="100"/>
      <c r="EH13" s="100"/>
      <c r="EI13" s="100"/>
      <c r="EJ13" s="100"/>
      <c r="EK13" s="100"/>
      <c r="EL13" s="100"/>
      <c r="EM13" s="100"/>
      <c r="EN13" s="100"/>
      <c r="EO13" s="100"/>
      <c r="EP13" s="100"/>
      <c r="EQ13" s="100"/>
      <c r="ER13" s="100"/>
      <c r="ES13" s="100"/>
      <c r="ET13" s="100"/>
      <c r="EU13" s="100"/>
      <c r="EV13" s="100"/>
      <c r="EW13" s="100"/>
      <c r="EX13" s="100"/>
      <c r="EY13" s="100"/>
      <c r="EZ13" s="100"/>
      <c r="FA13" s="100"/>
      <c r="FB13" s="100"/>
      <c r="FC13" s="100"/>
      <c r="FD13" s="100"/>
      <c r="FE13" s="100"/>
      <c r="FF13" s="100"/>
      <c r="FG13" s="100"/>
      <c r="FH13" s="100"/>
      <c r="FI13" s="100"/>
      <c r="FJ13" s="100"/>
      <c r="FK13" s="100"/>
      <c r="FL13" s="100"/>
      <c r="FM13" s="100"/>
      <c r="FN13" s="100"/>
      <c r="FO13" s="100"/>
      <c r="FP13" s="100"/>
      <c r="FQ13" s="100"/>
      <c r="FR13" s="100"/>
      <c r="FS13" s="100"/>
      <c r="FT13" s="100"/>
      <c r="FU13" s="100"/>
      <c r="FV13" s="100"/>
      <c r="FW13" s="100"/>
      <c r="FX13" s="100"/>
      <c r="FY13" s="100"/>
      <c r="FZ13" s="100"/>
      <c r="GA13" s="100"/>
      <c r="GB13" s="100"/>
      <c r="GC13" s="100"/>
      <c r="GD13" s="100"/>
      <c r="GE13" s="100"/>
      <c r="GF13" s="100"/>
      <c r="GG13" s="100"/>
      <c r="GH13" s="100"/>
      <c r="GI13" s="100"/>
      <c r="GJ13" s="100"/>
      <c r="GK13" s="100"/>
      <c r="GL13" s="100"/>
      <c r="GM13" s="100"/>
      <c r="GN13" s="100"/>
      <c r="GO13" s="100"/>
      <c r="GP13" s="100"/>
      <c r="GQ13" s="100"/>
      <c r="GR13" s="100"/>
      <c r="GS13" s="100"/>
      <c r="GT13" s="100"/>
      <c r="GU13" s="100"/>
      <c r="GV13" s="100"/>
      <c r="GW13" s="100"/>
      <c r="GX13" s="100"/>
      <c r="GY13" s="100"/>
      <c r="GZ13" s="100"/>
      <c r="HA13" s="100"/>
      <c r="HB13" s="100"/>
      <c r="HC13" s="100"/>
      <c r="HD13" s="100"/>
      <c r="HE13" s="100"/>
      <c r="HF13" s="100"/>
      <c r="HG13" s="100"/>
      <c r="HH13" s="100"/>
      <c r="HI13" s="100"/>
      <c r="HJ13" s="100"/>
      <c r="HK13" s="100"/>
      <c r="HL13" s="100"/>
      <c r="HM13" s="100"/>
      <c r="HN13" s="100"/>
      <c r="HO13" s="100"/>
      <c r="HP13" s="100"/>
      <c r="HQ13" s="100"/>
      <c r="HR13" s="100"/>
      <c r="HS13" s="100"/>
      <c r="HT13" s="100"/>
      <c r="HU13" s="100"/>
      <c r="HV13" s="100"/>
      <c r="HW13" s="100"/>
      <c r="HX13" s="100"/>
      <c r="HY13" s="100"/>
      <c r="HZ13" s="100"/>
      <c r="IA13" s="100"/>
      <c r="IB13" s="100"/>
      <c r="IC13" s="100"/>
      <c r="ID13" s="100"/>
      <c r="IE13" s="100"/>
      <c r="IF13" s="100"/>
      <c r="IG13" s="100"/>
    </row>
    <row r="14" spans="1:241" ht="40.5" customHeight="1" thickBot="1" x14ac:dyDescent="0.3">
      <c r="A14" s="107" t="s">
        <v>436</v>
      </c>
      <c r="B14" s="108" t="s">
        <v>83</v>
      </c>
      <c r="C14" s="113" t="s">
        <v>565</v>
      </c>
      <c r="D14" s="21" t="s">
        <v>444</v>
      </c>
      <c r="E14" s="194" t="s">
        <v>435</v>
      </c>
      <c r="F14" s="194" t="s">
        <v>445</v>
      </c>
      <c r="G14" s="196" t="s">
        <v>3</v>
      </c>
      <c r="H14" s="24"/>
      <c r="I14" s="24"/>
    </row>
    <row r="15" spans="1:241" ht="42.75" customHeight="1" x14ac:dyDescent="0.25">
      <c r="A15" s="451"/>
      <c r="B15" s="452"/>
      <c r="C15" s="24"/>
      <c r="D15" s="453" t="s">
        <v>627</v>
      </c>
      <c r="E15" s="454"/>
      <c r="F15" s="550">
        <v>108183.31</v>
      </c>
      <c r="G15" s="551" t="s">
        <v>628</v>
      </c>
      <c r="H15" s="552"/>
      <c r="I15" s="24"/>
    </row>
    <row r="16" spans="1:241" ht="33" customHeight="1" x14ac:dyDescent="0.25">
      <c r="A16" s="457" t="s">
        <v>629</v>
      </c>
      <c r="B16" s="460" t="s">
        <v>630</v>
      </c>
      <c r="C16" s="553" t="s">
        <v>631</v>
      </c>
      <c r="D16" s="455">
        <v>500</v>
      </c>
      <c r="E16" s="455">
        <v>0</v>
      </c>
      <c r="F16" s="326">
        <f>+F15+D16-E16</f>
        <v>108683.31</v>
      </c>
      <c r="G16" s="449" t="s">
        <v>640</v>
      </c>
      <c r="H16" s="554"/>
      <c r="I16" s="24"/>
    </row>
    <row r="17" spans="1:9" ht="36.75" customHeight="1" x14ac:dyDescent="0.25">
      <c r="A17" s="457" t="s">
        <v>629</v>
      </c>
      <c r="B17" s="460" t="s">
        <v>632</v>
      </c>
      <c r="C17" s="449" t="s">
        <v>633</v>
      </c>
      <c r="D17" s="455">
        <v>840</v>
      </c>
      <c r="E17" s="455">
        <v>0</v>
      </c>
      <c r="F17" s="326">
        <f t="shared" ref="F17:F45" si="0">+F16+D17-E17</f>
        <v>109523.31</v>
      </c>
      <c r="G17" s="449" t="s">
        <v>640</v>
      </c>
      <c r="H17" s="554"/>
      <c r="I17" s="24"/>
    </row>
    <row r="18" spans="1:9" ht="42.75" customHeight="1" x14ac:dyDescent="0.25">
      <c r="A18" s="457" t="s">
        <v>629</v>
      </c>
      <c r="B18" s="460" t="s">
        <v>634</v>
      </c>
      <c r="C18" s="449" t="s">
        <v>633</v>
      </c>
      <c r="D18" s="455">
        <v>725</v>
      </c>
      <c r="E18" s="455">
        <v>0</v>
      </c>
      <c r="F18" s="326">
        <f t="shared" si="0"/>
        <v>110248.31</v>
      </c>
      <c r="G18" s="449" t="s">
        <v>640</v>
      </c>
      <c r="H18" s="554"/>
      <c r="I18" s="24"/>
    </row>
    <row r="19" spans="1:9" ht="44.25" customHeight="1" x14ac:dyDescent="0.25">
      <c r="A19" s="458">
        <v>45629</v>
      </c>
      <c r="B19" s="461" t="s">
        <v>635</v>
      </c>
      <c r="C19" s="449" t="s">
        <v>636</v>
      </c>
      <c r="D19" s="459">
        <v>1400</v>
      </c>
      <c r="E19" s="459">
        <v>0</v>
      </c>
      <c r="F19" s="326">
        <f t="shared" si="0"/>
        <v>111648.31</v>
      </c>
      <c r="G19" s="449" t="s">
        <v>637</v>
      </c>
      <c r="H19" s="554"/>
      <c r="I19" s="24"/>
    </row>
    <row r="20" spans="1:9" ht="48" customHeight="1" x14ac:dyDescent="0.25">
      <c r="A20" s="458">
        <v>45629</v>
      </c>
      <c r="B20" s="461" t="s">
        <v>638</v>
      </c>
      <c r="C20" s="449" t="s">
        <v>636</v>
      </c>
      <c r="D20" s="459">
        <v>5600</v>
      </c>
      <c r="E20" s="459">
        <v>0</v>
      </c>
      <c r="F20" s="326">
        <f t="shared" si="0"/>
        <v>117248.31</v>
      </c>
      <c r="G20" s="449" t="s">
        <v>637</v>
      </c>
      <c r="H20" s="554"/>
      <c r="I20" s="24"/>
    </row>
    <row r="21" spans="1:9" ht="28.5" customHeight="1" x14ac:dyDescent="0.25">
      <c r="A21" s="458">
        <v>45630</v>
      </c>
      <c r="B21" s="461" t="s">
        <v>639</v>
      </c>
      <c r="C21" s="449" t="s">
        <v>640</v>
      </c>
      <c r="D21" s="459">
        <v>1250</v>
      </c>
      <c r="E21" s="459">
        <v>0</v>
      </c>
      <c r="F21" s="326">
        <f t="shared" si="0"/>
        <v>118498.31</v>
      </c>
      <c r="G21" s="449" t="s">
        <v>640</v>
      </c>
      <c r="H21" s="554"/>
      <c r="I21" s="24"/>
    </row>
    <row r="22" spans="1:9" ht="28.5" customHeight="1" x14ac:dyDescent="0.25">
      <c r="A22" s="458">
        <v>45630</v>
      </c>
      <c r="B22" s="461" t="s">
        <v>641</v>
      </c>
      <c r="C22" s="449" t="s">
        <v>640</v>
      </c>
      <c r="D22" s="459">
        <v>2460</v>
      </c>
      <c r="E22" s="459">
        <v>0</v>
      </c>
      <c r="F22" s="326">
        <f t="shared" si="0"/>
        <v>120958.31</v>
      </c>
      <c r="G22" s="449" t="s">
        <v>640</v>
      </c>
      <c r="H22" s="554"/>
      <c r="I22" s="24"/>
    </row>
    <row r="23" spans="1:9" ht="28.5" customHeight="1" x14ac:dyDescent="0.25">
      <c r="A23" s="458">
        <v>45631</v>
      </c>
      <c r="B23" s="461" t="s">
        <v>642</v>
      </c>
      <c r="C23" s="449" t="s">
        <v>640</v>
      </c>
      <c r="D23" s="459">
        <v>1250</v>
      </c>
      <c r="E23" s="459">
        <v>0</v>
      </c>
      <c r="F23" s="326">
        <f t="shared" si="0"/>
        <v>122208.31</v>
      </c>
      <c r="G23" s="449" t="s">
        <v>640</v>
      </c>
      <c r="H23" s="554"/>
      <c r="I23" s="24"/>
    </row>
    <row r="24" spans="1:9" ht="40.5" customHeight="1" x14ac:dyDescent="0.25">
      <c r="A24" s="458">
        <v>45632</v>
      </c>
      <c r="B24" s="461" t="s">
        <v>643</v>
      </c>
      <c r="C24" s="449" t="s">
        <v>633</v>
      </c>
      <c r="D24" s="459">
        <v>165</v>
      </c>
      <c r="E24" s="459">
        <v>0</v>
      </c>
      <c r="F24" s="326">
        <f t="shared" si="0"/>
        <v>122373.31</v>
      </c>
      <c r="G24" s="449" t="s">
        <v>644</v>
      </c>
      <c r="H24" s="554"/>
      <c r="I24" s="24"/>
    </row>
    <row r="25" spans="1:9" ht="40.5" customHeight="1" x14ac:dyDescent="0.25">
      <c r="A25" s="458">
        <v>45635</v>
      </c>
      <c r="B25" s="461" t="s">
        <v>645</v>
      </c>
      <c r="C25" s="449" t="s">
        <v>633</v>
      </c>
      <c r="D25" s="459">
        <v>10785</v>
      </c>
      <c r="E25" s="459">
        <v>0</v>
      </c>
      <c r="F25" s="326">
        <f t="shared" si="0"/>
        <v>133158.31</v>
      </c>
      <c r="G25" s="449" t="s">
        <v>646</v>
      </c>
      <c r="H25" s="554"/>
      <c r="I25" s="24"/>
    </row>
    <row r="26" spans="1:9" ht="40.5" customHeight="1" x14ac:dyDescent="0.25">
      <c r="A26" s="458">
        <v>45635</v>
      </c>
      <c r="B26" s="461" t="s">
        <v>647</v>
      </c>
      <c r="C26" s="449" t="s">
        <v>633</v>
      </c>
      <c r="D26" s="459">
        <v>1195</v>
      </c>
      <c r="E26" s="459">
        <v>0</v>
      </c>
      <c r="F26" s="326">
        <f t="shared" si="0"/>
        <v>134353.31</v>
      </c>
      <c r="G26" s="449" t="s">
        <v>648</v>
      </c>
      <c r="H26" s="554"/>
      <c r="I26" s="24"/>
    </row>
    <row r="27" spans="1:9" ht="34.5" customHeight="1" x14ac:dyDescent="0.25">
      <c r="A27" s="458">
        <v>45636</v>
      </c>
      <c r="B27" s="461" t="s">
        <v>649</v>
      </c>
      <c r="C27" s="449" t="s">
        <v>640</v>
      </c>
      <c r="D27" s="459">
        <v>1250</v>
      </c>
      <c r="E27" s="459">
        <v>0</v>
      </c>
      <c r="F27" s="326">
        <f t="shared" si="0"/>
        <v>135603.31</v>
      </c>
      <c r="G27" s="449" t="s">
        <v>650</v>
      </c>
      <c r="H27" s="554"/>
      <c r="I27" s="24"/>
    </row>
    <row r="28" spans="1:9" ht="34.5" customHeight="1" x14ac:dyDescent="0.25">
      <c r="A28" s="458">
        <v>45636</v>
      </c>
      <c r="B28" s="461" t="s">
        <v>651</v>
      </c>
      <c r="C28" s="449" t="s">
        <v>640</v>
      </c>
      <c r="D28" s="459">
        <v>500</v>
      </c>
      <c r="E28" s="459">
        <v>0</v>
      </c>
      <c r="F28" s="326">
        <f t="shared" si="0"/>
        <v>136103.31</v>
      </c>
      <c r="G28" s="449" t="s">
        <v>650</v>
      </c>
      <c r="H28" s="554"/>
      <c r="I28" s="24"/>
    </row>
    <row r="29" spans="1:9" ht="34.5" customHeight="1" x14ac:dyDescent="0.25">
      <c r="A29" s="458">
        <v>45636</v>
      </c>
      <c r="B29" s="461" t="s">
        <v>652</v>
      </c>
      <c r="C29" s="449" t="s">
        <v>653</v>
      </c>
      <c r="D29" s="459">
        <v>7800</v>
      </c>
      <c r="E29" s="459">
        <v>0</v>
      </c>
      <c r="F29" s="326">
        <f t="shared" si="0"/>
        <v>143903.31</v>
      </c>
      <c r="G29" s="449" t="s">
        <v>654</v>
      </c>
      <c r="H29" s="554"/>
      <c r="I29" s="24"/>
    </row>
    <row r="30" spans="1:9" ht="34.5" customHeight="1" x14ac:dyDescent="0.25">
      <c r="A30" s="458">
        <v>45638</v>
      </c>
      <c r="B30" s="461" t="s">
        <v>655</v>
      </c>
      <c r="C30" s="449" t="s">
        <v>640</v>
      </c>
      <c r="D30" s="459">
        <v>3750</v>
      </c>
      <c r="E30" s="459">
        <v>0</v>
      </c>
      <c r="F30" s="326">
        <f t="shared" si="0"/>
        <v>147653.31</v>
      </c>
      <c r="G30" s="449" t="s">
        <v>640</v>
      </c>
      <c r="H30" s="554"/>
      <c r="I30" s="24"/>
    </row>
    <row r="31" spans="1:9" ht="34.5" customHeight="1" x14ac:dyDescent="0.25">
      <c r="A31" s="458">
        <v>45638</v>
      </c>
      <c r="B31" s="461" t="s">
        <v>656</v>
      </c>
      <c r="C31" s="449" t="s">
        <v>640</v>
      </c>
      <c r="D31" s="459">
        <v>70</v>
      </c>
      <c r="E31" s="459">
        <v>0</v>
      </c>
      <c r="F31" s="326">
        <f t="shared" si="0"/>
        <v>147723.31</v>
      </c>
      <c r="G31" s="449" t="s">
        <v>640</v>
      </c>
      <c r="H31" s="554"/>
      <c r="I31" s="24"/>
    </row>
    <row r="32" spans="1:9" ht="75" customHeight="1" x14ac:dyDescent="0.25">
      <c r="A32" s="458">
        <v>45639</v>
      </c>
      <c r="B32" s="461">
        <v>16088</v>
      </c>
      <c r="C32" s="449" t="s">
        <v>610</v>
      </c>
      <c r="D32" s="459">
        <v>0</v>
      </c>
      <c r="E32" s="459">
        <v>7975</v>
      </c>
      <c r="F32" s="326">
        <f t="shared" si="0"/>
        <v>139748.31</v>
      </c>
      <c r="G32" s="449" t="s">
        <v>611</v>
      </c>
      <c r="H32" s="554"/>
      <c r="I32" s="24"/>
    </row>
    <row r="33" spans="1:9" ht="102" customHeight="1" x14ac:dyDescent="0.25">
      <c r="A33" s="458">
        <v>45639</v>
      </c>
      <c r="B33" s="461">
        <v>16089</v>
      </c>
      <c r="C33" s="449" t="s">
        <v>612</v>
      </c>
      <c r="D33" s="459">
        <v>0</v>
      </c>
      <c r="E33" s="459">
        <v>3978</v>
      </c>
      <c r="F33" s="326">
        <f t="shared" si="0"/>
        <v>135770.31</v>
      </c>
      <c r="G33" s="449" t="s">
        <v>613</v>
      </c>
      <c r="H33" s="554"/>
      <c r="I33" s="24"/>
    </row>
    <row r="34" spans="1:9" ht="48" customHeight="1" x14ac:dyDescent="0.25">
      <c r="A34" s="458">
        <v>45639</v>
      </c>
      <c r="B34" s="461" t="s">
        <v>657</v>
      </c>
      <c r="C34" s="449" t="s">
        <v>636</v>
      </c>
      <c r="D34" s="459">
        <v>400</v>
      </c>
      <c r="E34" s="459">
        <v>0</v>
      </c>
      <c r="F34" s="326">
        <f t="shared" si="0"/>
        <v>136170.31</v>
      </c>
      <c r="G34" s="449" t="s">
        <v>637</v>
      </c>
      <c r="H34" s="554"/>
      <c r="I34" s="24"/>
    </row>
    <row r="35" spans="1:9" ht="31.5" customHeight="1" x14ac:dyDescent="0.25">
      <c r="A35" s="458">
        <v>45642</v>
      </c>
      <c r="B35" s="461" t="s">
        <v>658</v>
      </c>
      <c r="C35" s="449" t="s">
        <v>640</v>
      </c>
      <c r="D35" s="459">
        <v>500</v>
      </c>
      <c r="E35" s="459">
        <v>0</v>
      </c>
      <c r="F35" s="326">
        <f t="shared" si="0"/>
        <v>136670.31</v>
      </c>
      <c r="G35" s="449" t="s">
        <v>640</v>
      </c>
      <c r="H35" s="554"/>
      <c r="I35" s="24"/>
    </row>
    <row r="36" spans="1:9" ht="31.5" customHeight="1" x14ac:dyDescent="0.25">
      <c r="A36" s="458">
        <v>45643</v>
      </c>
      <c r="B36" s="461" t="s">
        <v>659</v>
      </c>
      <c r="C36" s="449" t="s">
        <v>640</v>
      </c>
      <c r="D36" s="459">
        <v>3025</v>
      </c>
      <c r="E36" s="459">
        <v>0</v>
      </c>
      <c r="F36" s="326">
        <f t="shared" si="0"/>
        <v>139695.31</v>
      </c>
      <c r="G36" s="449" t="s">
        <v>640</v>
      </c>
      <c r="H36" s="554"/>
      <c r="I36" s="24"/>
    </row>
    <row r="37" spans="1:9" ht="31.5" customHeight="1" x14ac:dyDescent="0.2">
      <c r="A37" s="458">
        <v>45644</v>
      </c>
      <c r="B37" s="461" t="s">
        <v>660</v>
      </c>
      <c r="C37" s="449" t="s">
        <v>640</v>
      </c>
      <c r="D37" s="459">
        <v>1300</v>
      </c>
      <c r="E37" s="459">
        <v>0</v>
      </c>
      <c r="F37" s="326">
        <f t="shared" si="0"/>
        <v>140995.31</v>
      </c>
      <c r="G37" s="449" t="s">
        <v>640</v>
      </c>
      <c r="H37" s="24"/>
      <c r="I37" s="24"/>
    </row>
    <row r="38" spans="1:9" ht="31.5" customHeight="1" x14ac:dyDescent="0.2">
      <c r="A38" s="458">
        <v>45644</v>
      </c>
      <c r="B38" s="461" t="s">
        <v>661</v>
      </c>
      <c r="C38" s="449" t="s">
        <v>640</v>
      </c>
      <c r="D38" s="459">
        <v>895</v>
      </c>
      <c r="E38" s="459">
        <v>0</v>
      </c>
      <c r="F38" s="326">
        <f t="shared" si="0"/>
        <v>141890.31</v>
      </c>
      <c r="G38" s="449" t="s">
        <v>640</v>
      </c>
      <c r="H38" s="24"/>
      <c r="I38" s="24"/>
    </row>
    <row r="39" spans="1:9" ht="31.5" customHeight="1" x14ac:dyDescent="0.2">
      <c r="A39" s="458">
        <v>45644</v>
      </c>
      <c r="B39" s="461" t="s">
        <v>662</v>
      </c>
      <c r="C39" s="449" t="s">
        <v>640</v>
      </c>
      <c r="D39" s="459">
        <v>1695</v>
      </c>
      <c r="E39" s="459">
        <v>0</v>
      </c>
      <c r="F39" s="326">
        <f t="shared" si="0"/>
        <v>143585.31</v>
      </c>
      <c r="G39" s="449" t="s">
        <v>640</v>
      </c>
      <c r="H39" s="24"/>
      <c r="I39" s="24"/>
    </row>
    <row r="40" spans="1:9" ht="39.75" customHeight="1" x14ac:dyDescent="0.2">
      <c r="A40" s="458">
        <v>45649</v>
      </c>
      <c r="B40" s="461" t="s">
        <v>663</v>
      </c>
      <c r="C40" s="449" t="s">
        <v>636</v>
      </c>
      <c r="D40" s="459">
        <v>400</v>
      </c>
      <c r="E40" s="459">
        <v>0</v>
      </c>
      <c r="F40" s="326">
        <f t="shared" si="0"/>
        <v>143985.31</v>
      </c>
      <c r="G40" s="449" t="s">
        <v>637</v>
      </c>
      <c r="H40" s="24"/>
      <c r="I40" s="24"/>
    </row>
    <row r="41" spans="1:9" ht="39.75" customHeight="1" x14ac:dyDescent="0.2">
      <c r="A41" s="458">
        <v>45652</v>
      </c>
      <c r="B41" s="458" t="s">
        <v>664</v>
      </c>
      <c r="C41" s="449" t="s">
        <v>665</v>
      </c>
      <c r="D41" s="459">
        <v>4030</v>
      </c>
      <c r="E41" s="459">
        <v>0</v>
      </c>
      <c r="F41" s="326">
        <f t="shared" si="0"/>
        <v>148015.31</v>
      </c>
      <c r="G41" s="449" t="s">
        <v>666</v>
      </c>
      <c r="H41" s="24"/>
      <c r="I41" s="24"/>
    </row>
    <row r="42" spans="1:9" ht="39.75" customHeight="1" x14ac:dyDescent="0.2">
      <c r="A42" s="458">
        <v>45652</v>
      </c>
      <c r="B42" s="458" t="s">
        <v>667</v>
      </c>
      <c r="C42" s="449" t="s">
        <v>668</v>
      </c>
      <c r="D42" s="459">
        <v>3975</v>
      </c>
      <c r="E42" s="459">
        <v>0</v>
      </c>
      <c r="F42" s="326">
        <f t="shared" si="0"/>
        <v>151990.31</v>
      </c>
      <c r="G42" s="449" t="s">
        <v>669</v>
      </c>
      <c r="H42" s="24"/>
      <c r="I42" s="24"/>
    </row>
    <row r="43" spans="1:9" ht="33.75" customHeight="1" x14ac:dyDescent="0.2">
      <c r="A43" s="458">
        <v>45652</v>
      </c>
      <c r="B43" s="458" t="s">
        <v>670</v>
      </c>
      <c r="C43" s="449" t="s">
        <v>640</v>
      </c>
      <c r="D43" s="459">
        <v>575</v>
      </c>
      <c r="E43" s="459">
        <v>0</v>
      </c>
      <c r="F43" s="326">
        <f t="shared" si="0"/>
        <v>152565.31</v>
      </c>
      <c r="G43" s="449" t="s">
        <v>640</v>
      </c>
      <c r="H43" s="24"/>
      <c r="I43" s="24"/>
    </row>
    <row r="44" spans="1:9" ht="39.75" customHeight="1" x14ac:dyDescent="0.2">
      <c r="A44" s="458">
        <v>45652</v>
      </c>
      <c r="B44" s="458" t="s">
        <v>671</v>
      </c>
      <c r="C44" s="449" t="s">
        <v>672</v>
      </c>
      <c r="D44" s="459">
        <v>1300</v>
      </c>
      <c r="E44" s="459">
        <v>0</v>
      </c>
      <c r="F44" s="326">
        <f t="shared" si="0"/>
        <v>153865.31</v>
      </c>
      <c r="G44" s="449" t="s">
        <v>673</v>
      </c>
      <c r="H44" s="24"/>
      <c r="I44" s="24"/>
    </row>
    <row r="45" spans="1:9" s="83" customFormat="1" ht="36" customHeight="1" x14ac:dyDescent="0.2">
      <c r="A45" s="49" t="s">
        <v>614</v>
      </c>
      <c r="B45" s="208" t="s">
        <v>563</v>
      </c>
      <c r="C45" s="48" t="s">
        <v>674</v>
      </c>
      <c r="D45" s="31">
        <v>0</v>
      </c>
      <c r="E45" s="31">
        <v>217.99</v>
      </c>
      <c r="F45" s="326">
        <f t="shared" si="0"/>
        <v>153647.32</v>
      </c>
      <c r="G45" s="48" t="s">
        <v>675</v>
      </c>
    </row>
    <row r="46" spans="1:9" s="83" customFormat="1" ht="40.5" customHeight="1" x14ac:dyDescent="0.25">
      <c r="A46" s="462" t="s">
        <v>614</v>
      </c>
      <c r="B46" s="463" t="s">
        <v>676</v>
      </c>
      <c r="C46" s="217" t="s">
        <v>677</v>
      </c>
      <c r="D46" s="464">
        <v>0</v>
      </c>
      <c r="E46" s="464">
        <v>0</v>
      </c>
      <c r="F46" s="316">
        <f>F45</f>
        <v>153647.32</v>
      </c>
      <c r="G46" s="217" t="s">
        <v>677</v>
      </c>
    </row>
    <row r="47" spans="1:9" s="83" customFormat="1" ht="27" customHeight="1" thickBot="1" x14ac:dyDescent="0.3">
      <c r="A47" s="468"/>
      <c r="B47" s="469"/>
      <c r="C47" s="226" t="s">
        <v>573</v>
      </c>
      <c r="D47" s="312">
        <f>SUM(D16:D46)</f>
        <v>57635</v>
      </c>
      <c r="E47" s="470">
        <f>SUM(E16:E46)</f>
        <v>12170.99</v>
      </c>
      <c r="F47" s="182"/>
      <c r="G47" s="471"/>
    </row>
    <row r="48" spans="1:9" customFormat="1" ht="27" customHeight="1" thickTop="1" x14ac:dyDescent="0.25">
      <c r="A48" s="183"/>
      <c r="B48" s="188"/>
      <c r="C48" s="467"/>
      <c r="D48" s="466"/>
      <c r="E48" s="465"/>
      <c r="F48" s="198"/>
      <c r="G48" s="494">
        <f>F46-[2]LIBRO!$F$44</f>
        <v>0</v>
      </c>
    </row>
    <row r="49" spans="1:7" customFormat="1" ht="27" customHeight="1" x14ac:dyDescent="0.25">
      <c r="A49" s="35"/>
      <c r="B49" s="555" t="s">
        <v>7</v>
      </c>
      <c r="C49" s="555"/>
      <c r="D49" s="114"/>
      <c r="E49" s="748" t="s">
        <v>8</v>
      </c>
      <c r="F49" s="748"/>
      <c r="G49" s="748"/>
    </row>
    <row r="50" spans="1:7" customFormat="1" ht="27" customHeight="1" x14ac:dyDescent="0.25">
      <c r="A50" s="115"/>
      <c r="B50" s="185"/>
      <c r="C50" s="115"/>
      <c r="D50" s="114"/>
      <c r="E50" s="472"/>
      <c r="F50" s="472"/>
      <c r="G50" s="115"/>
    </row>
    <row r="51" spans="1:7" customFormat="1" ht="27" customHeight="1" x14ac:dyDescent="0.2">
      <c r="A51" s="168"/>
      <c r="B51" s="167"/>
      <c r="C51" s="176"/>
      <c r="D51" s="473"/>
      <c r="E51" s="473"/>
      <c r="F51" s="556"/>
      <c r="G51" s="557"/>
    </row>
    <row r="52" spans="1:7" customFormat="1" ht="27" customHeight="1" thickBot="1" x14ac:dyDescent="0.3">
      <c r="A52" s="97"/>
      <c r="B52" s="35"/>
      <c r="C52" s="105" t="s">
        <v>373</v>
      </c>
      <c r="D52" s="220"/>
      <c r="E52" s="5"/>
      <c r="F52" s="558"/>
      <c r="G52" s="105" t="s">
        <v>500</v>
      </c>
    </row>
    <row r="53" spans="1:7" customFormat="1" ht="27" customHeight="1" x14ac:dyDescent="0.25">
      <c r="A53" s="97"/>
      <c r="B53" s="724" t="s">
        <v>374</v>
      </c>
      <c r="C53" s="732"/>
      <c r="D53" s="724"/>
      <c r="E53" s="20"/>
      <c r="F53" s="558"/>
      <c r="G53" s="109" t="s">
        <v>485</v>
      </c>
    </row>
    <row r="54" spans="1:7" customFormat="1" ht="27" customHeight="1" x14ac:dyDescent="0.25">
      <c r="A54" s="97"/>
      <c r="B54" s="98"/>
      <c r="C54" s="84"/>
      <c r="D54" s="85"/>
      <c r="E54" s="86"/>
      <c r="F54" s="87"/>
      <c r="G54" s="99"/>
    </row>
    <row r="55" spans="1:7" customFormat="1" ht="27" customHeight="1" x14ac:dyDescent="0.25">
      <c r="A55" s="183"/>
      <c r="B55" s="188"/>
      <c r="C55" s="184"/>
      <c r="D55" s="192"/>
      <c r="E55" s="203"/>
      <c r="F55" s="198"/>
      <c r="G55" s="167"/>
    </row>
    <row r="56" spans="1:7" customFormat="1" ht="27" customHeight="1" x14ac:dyDescent="0.25">
      <c r="A56" s="183"/>
      <c r="B56" s="188"/>
      <c r="C56" s="184"/>
      <c r="D56" s="192"/>
      <c r="E56" s="203"/>
      <c r="F56" s="198"/>
      <c r="G56" s="167"/>
    </row>
    <row r="57" spans="1:7" customFormat="1" ht="27" customHeight="1" x14ac:dyDescent="0.25">
      <c r="A57" s="183"/>
      <c r="B57" s="188"/>
      <c r="C57" s="184"/>
      <c r="D57" s="192"/>
      <c r="E57" s="203"/>
      <c r="F57" s="198"/>
      <c r="G57" s="167"/>
    </row>
    <row r="58" spans="1:7" customFormat="1" ht="27" customHeight="1" x14ac:dyDescent="0.25">
      <c r="A58" s="183"/>
      <c r="B58" s="188"/>
      <c r="C58" s="184"/>
      <c r="D58" s="192"/>
      <c r="E58" s="203"/>
      <c r="F58" s="198"/>
      <c r="G58" s="167"/>
    </row>
    <row r="59" spans="1:7" customFormat="1" ht="27" customHeight="1" x14ac:dyDescent="0.25">
      <c r="A59" s="183"/>
      <c r="B59" s="188"/>
      <c r="C59" s="184"/>
      <c r="D59" s="192"/>
      <c r="E59" s="203"/>
      <c r="F59" s="198"/>
      <c r="G59" s="167"/>
    </row>
    <row r="60" spans="1:7" customFormat="1" ht="27" customHeight="1" x14ac:dyDescent="0.25">
      <c r="A60" s="183"/>
      <c r="B60" s="188"/>
      <c r="C60" s="184"/>
      <c r="D60" s="192"/>
      <c r="E60" s="203"/>
      <c r="F60" s="198"/>
      <c r="G60" s="167"/>
    </row>
    <row r="61" spans="1:7" customFormat="1" ht="27" customHeight="1" x14ac:dyDescent="0.25">
      <c r="A61" s="183"/>
      <c r="B61" s="188"/>
      <c r="C61" s="184"/>
      <c r="D61" s="192"/>
      <c r="E61" s="203"/>
      <c r="F61" s="198"/>
      <c r="G61" s="167"/>
    </row>
    <row r="62" spans="1:7" customFormat="1" ht="27" customHeight="1" x14ac:dyDescent="0.25">
      <c r="A62" s="183"/>
      <c r="B62" s="188"/>
      <c r="C62" s="184"/>
      <c r="D62" s="192"/>
      <c r="E62" s="203"/>
      <c r="F62" s="198"/>
      <c r="G62" s="167"/>
    </row>
    <row r="63" spans="1:7" customFormat="1" ht="27" customHeight="1" x14ac:dyDescent="0.25">
      <c r="A63" s="183"/>
      <c r="B63" s="188"/>
      <c r="C63" s="184"/>
      <c r="D63" s="192"/>
      <c r="E63" s="203"/>
      <c r="F63" s="198"/>
      <c r="G63" s="167"/>
    </row>
    <row r="64" spans="1:7" customFormat="1" ht="27" customHeight="1" x14ac:dyDescent="0.25">
      <c r="A64" s="183"/>
      <c r="B64" s="188"/>
      <c r="C64" s="184"/>
      <c r="D64" s="192"/>
      <c r="E64" s="203"/>
      <c r="F64" s="198"/>
      <c r="G64" s="167"/>
    </row>
    <row r="65" spans="1:7" customFormat="1" ht="27" customHeight="1" x14ac:dyDescent="0.25">
      <c r="A65" s="183"/>
      <c r="B65" s="188"/>
      <c r="C65" s="184"/>
      <c r="D65" s="192"/>
      <c r="E65" s="203"/>
      <c r="F65" s="198"/>
      <c r="G65" s="167"/>
    </row>
    <row r="66" spans="1:7" customFormat="1" ht="27" customHeight="1" x14ac:dyDescent="0.25">
      <c r="A66" s="183"/>
      <c r="B66" s="188"/>
      <c r="C66" s="184"/>
      <c r="D66" s="192"/>
      <c r="E66" s="203"/>
      <c r="F66" s="198"/>
      <c r="G66" s="167"/>
    </row>
    <row r="67" spans="1:7" customFormat="1" ht="27" customHeight="1" x14ac:dyDescent="0.25">
      <c r="A67" s="183"/>
      <c r="B67" s="188"/>
      <c r="C67" s="184"/>
      <c r="D67" s="192"/>
      <c r="E67" s="203"/>
      <c r="F67" s="198"/>
      <c r="G67" s="167"/>
    </row>
    <row r="68" spans="1:7" customFormat="1" ht="27" customHeight="1" x14ac:dyDescent="0.25">
      <c r="A68" s="183"/>
      <c r="B68" s="188"/>
      <c r="C68" s="184"/>
      <c r="D68" s="192"/>
      <c r="E68" s="203"/>
      <c r="F68" s="198"/>
      <c r="G68" s="167"/>
    </row>
    <row r="69" spans="1:7" customFormat="1" ht="27" customHeight="1" x14ac:dyDescent="0.25">
      <c r="A69" s="183"/>
      <c r="B69" s="188"/>
      <c r="C69" s="184"/>
      <c r="D69" s="192"/>
      <c r="E69" s="203"/>
      <c r="F69" s="198"/>
      <c r="G69" s="167"/>
    </row>
    <row r="70" spans="1:7" customFormat="1" ht="27" customHeight="1" x14ac:dyDescent="0.25">
      <c r="A70" s="183"/>
      <c r="B70" s="188"/>
      <c r="C70" s="184"/>
      <c r="D70" s="192"/>
      <c r="E70" s="203"/>
      <c r="F70" s="198"/>
      <c r="G70" s="167"/>
    </row>
    <row r="71" spans="1:7" customFormat="1" ht="27" customHeight="1" x14ac:dyDescent="0.25">
      <c r="A71" s="183"/>
      <c r="B71" s="188"/>
      <c r="C71" s="184"/>
      <c r="D71" s="192"/>
      <c r="E71" s="203"/>
      <c r="F71" s="198"/>
      <c r="G71" s="167"/>
    </row>
    <row r="72" spans="1:7" customFormat="1" ht="27" customHeight="1" x14ac:dyDescent="0.25">
      <c r="A72" s="183"/>
      <c r="B72" s="188"/>
      <c r="C72" s="184"/>
      <c r="D72" s="192"/>
      <c r="E72" s="203"/>
      <c r="F72" s="198"/>
      <c r="G72" s="167"/>
    </row>
    <row r="73" spans="1:7" customFormat="1" ht="27" customHeight="1" x14ac:dyDescent="0.25">
      <c r="A73" s="183"/>
      <c r="B73" s="188"/>
      <c r="C73" s="184"/>
      <c r="D73" s="192"/>
      <c r="E73" s="203"/>
      <c r="F73" s="198"/>
      <c r="G73" s="167"/>
    </row>
    <row r="74" spans="1:7" customFormat="1" ht="27" customHeight="1" x14ac:dyDescent="0.25">
      <c r="A74" s="183"/>
      <c r="B74" s="188"/>
      <c r="C74" s="184"/>
      <c r="D74" s="192"/>
      <c r="E74" s="203"/>
      <c r="F74" s="198"/>
      <c r="G74" s="167"/>
    </row>
    <row r="75" spans="1:7" customFormat="1" ht="27" customHeight="1" x14ac:dyDescent="0.25">
      <c r="A75" s="183"/>
      <c r="B75" s="188"/>
      <c r="C75" s="184"/>
      <c r="D75" s="192"/>
      <c r="E75" s="203"/>
      <c r="F75" s="198"/>
      <c r="G75" s="167"/>
    </row>
    <row r="76" spans="1:7" customFormat="1" ht="27" customHeight="1" x14ac:dyDescent="0.25">
      <c r="A76" s="183"/>
      <c r="B76" s="188"/>
      <c r="C76" s="184"/>
      <c r="D76" s="192"/>
      <c r="E76" s="203"/>
      <c r="F76" s="198"/>
      <c r="G76" s="167"/>
    </row>
    <row r="77" spans="1:7" customFormat="1" ht="27" customHeight="1" x14ac:dyDescent="0.25">
      <c r="A77" s="183"/>
      <c r="B77" s="188"/>
      <c r="C77" s="184"/>
      <c r="D77" s="192"/>
      <c r="E77" s="203"/>
      <c r="F77" s="198"/>
      <c r="G77" s="167"/>
    </row>
    <row r="78" spans="1:7" customFormat="1" ht="27" customHeight="1" x14ac:dyDescent="0.25">
      <c r="A78" s="183"/>
      <c r="B78" s="188"/>
      <c r="C78" s="184"/>
      <c r="D78" s="192"/>
      <c r="E78" s="203"/>
      <c r="F78" s="198"/>
      <c r="G78" s="167"/>
    </row>
    <row r="79" spans="1:7" customFormat="1" ht="27" customHeight="1" x14ac:dyDescent="0.25">
      <c r="A79" s="183"/>
      <c r="B79" s="188"/>
      <c r="C79" s="184"/>
      <c r="D79" s="192"/>
      <c r="E79" s="203"/>
      <c r="F79" s="198"/>
      <c r="G79" s="167"/>
    </row>
    <row r="80" spans="1:7" customFormat="1" ht="27" customHeight="1" x14ac:dyDescent="0.25">
      <c r="A80" s="183"/>
      <c r="B80" s="188"/>
      <c r="C80" s="184"/>
      <c r="D80" s="192"/>
      <c r="E80" s="203"/>
      <c r="F80" s="198"/>
      <c r="G80" s="167"/>
    </row>
    <row r="81" spans="1:7" customFormat="1" ht="27" customHeight="1" x14ac:dyDescent="0.25">
      <c r="A81" s="183"/>
      <c r="B81" s="188"/>
      <c r="C81" s="184"/>
      <c r="D81" s="192"/>
      <c r="E81" s="203"/>
      <c r="F81" s="198"/>
      <c r="G81" s="167"/>
    </row>
    <row r="82" spans="1:7" customFormat="1" ht="27" customHeight="1" x14ac:dyDescent="0.25">
      <c r="A82" s="183"/>
      <c r="B82" s="188"/>
      <c r="C82" s="184"/>
      <c r="D82" s="192"/>
      <c r="E82" s="203"/>
      <c r="F82" s="198"/>
      <c r="G82" s="167"/>
    </row>
    <row r="83" spans="1:7" customFormat="1" ht="27" customHeight="1" x14ac:dyDescent="0.25">
      <c r="A83" s="183"/>
      <c r="B83" s="188"/>
      <c r="C83" s="184"/>
      <c r="D83" s="192"/>
      <c r="E83" s="203"/>
      <c r="F83" s="198"/>
      <c r="G83" s="167"/>
    </row>
    <row r="84" spans="1:7" customFormat="1" ht="27" customHeight="1" x14ac:dyDescent="0.25">
      <c r="A84" s="183"/>
      <c r="B84" s="188"/>
      <c r="C84" s="184"/>
      <c r="D84" s="192"/>
      <c r="E84" s="203"/>
      <c r="F84" s="198"/>
      <c r="G84" s="167"/>
    </row>
    <row r="85" spans="1:7" customFormat="1" ht="27" customHeight="1" x14ac:dyDescent="0.25">
      <c r="A85" s="183"/>
      <c r="B85" s="188"/>
      <c r="C85" s="184"/>
      <c r="D85" s="192"/>
      <c r="E85" s="203"/>
      <c r="F85" s="198"/>
      <c r="G85" s="167"/>
    </row>
    <row r="86" spans="1:7" customFormat="1" ht="27" customHeight="1" x14ac:dyDescent="0.25">
      <c r="A86" s="183"/>
      <c r="B86" s="188"/>
      <c r="C86" s="184"/>
      <c r="D86" s="192"/>
      <c r="E86" s="203"/>
      <c r="F86" s="198"/>
      <c r="G86" s="167"/>
    </row>
    <row r="87" spans="1:7" customFormat="1" ht="27" customHeight="1" x14ac:dyDescent="0.25">
      <c r="A87" s="183"/>
      <c r="B87" s="188"/>
      <c r="C87" s="184"/>
      <c r="D87" s="192"/>
      <c r="E87" s="203"/>
      <c r="F87" s="198"/>
      <c r="G87" s="167"/>
    </row>
    <row r="88" spans="1:7" customFormat="1" ht="27" customHeight="1" x14ac:dyDescent="0.25">
      <c r="A88" s="183"/>
      <c r="B88" s="188"/>
      <c r="C88" s="184"/>
      <c r="D88" s="192"/>
      <c r="E88" s="203"/>
      <c r="F88" s="198"/>
      <c r="G88" s="167"/>
    </row>
    <row r="89" spans="1:7" customFormat="1" ht="27" customHeight="1" x14ac:dyDescent="0.25">
      <c r="A89" s="183"/>
      <c r="B89" s="188"/>
      <c r="C89" s="184"/>
      <c r="D89" s="192"/>
      <c r="E89" s="203"/>
      <c r="F89" s="198"/>
      <c r="G89" s="167"/>
    </row>
    <row r="90" spans="1:7" customFormat="1" ht="27" customHeight="1" x14ac:dyDescent="0.25">
      <c r="A90" s="183"/>
      <c r="B90" s="188"/>
      <c r="C90" s="184"/>
      <c r="D90" s="192"/>
      <c r="E90" s="203"/>
      <c r="F90" s="198"/>
      <c r="G90" s="167"/>
    </row>
    <row r="91" spans="1:7" customFormat="1" ht="27" customHeight="1" x14ac:dyDescent="0.25">
      <c r="A91" s="183"/>
      <c r="B91" s="188"/>
      <c r="C91" s="184"/>
      <c r="D91" s="192"/>
      <c r="E91" s="203"/>
      <c r="F91" s="198"/>
      <c r="G91" s="167"/>
    </row>
    <row r="92" spans="1:7" customFormat="1" ht="27" customHeight="1" x14ac:dyDescent="0.25">
      <c r="A92" s="183"/>
      <c r="B92" s="188"/>
      <c r="C92" s="184"/>
      <c r="D92" s="192"/>
      <c r="E92" s="203"/>
      <c r="F92" s="198"/>
      <c r="G92" s="167"/>
    </row>
    <row r="93" spans="1:7" customFormat="1" ht="27" customHeight="1" x14ac:dyDescent="0.25">
      <c r="A93" s="183"/>
      <c r="B93" s="188"/>
      <c r="C93" s="184"/>
      <c r="D93" s="192"/>
      <c r="E93" s="203"/>
      <c r="F93" s="198"/>
      <c r="G93" s="167"/>
    </row>
    <row r="94" spans="1:7" customFormat="1" ht="27" customHeight="1" x14ac:dyDescent="0.25">
      <c r="A94" s="183"/>
      <c r="B94" s="188"/>
      <c r="C94" s="184"/>
      <c r="D94" s="192"/>
      <c r="E94" s="203"/>
      <c r="F94" s="198"/>
      <c r="G94" s="167"/>
    </row>
    <row r="95" spans="1:7" customFormat="1" ht="27" customHeight="1" x14ac:dyDescent="0.25">
      <c r="A95" s="183"/>
      <c r="B95" s="188"/>
      <c r="C95" s="184"/>
      <c r="D95" s="192"/>
      <c r="E95" s="203"/>
      <c r="F95" s="198"/>
      <c r="G95" s="167"/>
    </row>
    <row r="96" spans="1:7" customFormat="1" ht="27" customHeight="1" x14ac:dyDescent="0.25">
      <c r="A96" s="183"/>
      <c r="B96" s="188"/>
      <c r="C96" s="184"/>
      <c r="D96" s="192"/>
      <c r="E96" s="203"/>
      <c r="F96" s="198"/>
      <c r="G96" s="167"/>
    </row>
    <row r="97" spans="1:7" customFormat="1" ht="27" customHeight="1" x14ac:dyDescent="0.25">
      <c r="A97" s="183"/>
      <c r="B97" s="188"/>
      <c r="C97" s="184"/>
      <c r="D97" s="192"/>
      <c r="E97" s="203"/>
      <c r="F97" s="198"/>
      <c r="G97" s="167"/>
    </row>
    <row r="98" spans="1:7" customFormat="1" ht="27" customHeight="1" x14ac:dyDescent="0.25">
      <c r="A98" s="183"/>
      <c r="B98" s="188"/>
      <c r="C98" s="184"/>
      <c r="D98" s="192"/>
      <c r="E98" s="203"/>
      <c r="F98" s="198"/>
      <c r="G98" s="167"/>
    </row>
    <row r="99" spans="1:7" customFormat="1" ht="27" customHeight="1" x14ac:dyDescent="0.25">
      <c r="A99" s="183"/>
      <c r="B99" s="188"/>
      <c r="C99" s="184"/>
      <c r="D99" s="192"/>
      <c r="E99" s="203"/>
      <c r="F99" s="198"/>
      <c r="G99" s="167"/>
    </row>
    <row r="100" spans="1:7" customFormat="1" ht="27" customHeight="1" x14ac:dyDescent="0.25">
      <c r="A100" s="183"/>
      <c r="B100" s="188"/>
      <c r="C100" s="184"/>
      <c r="D100" s="192"/>
      <c r="E100" s="203"/>
      <c r="F100" s="198"/>
      <c r="G100" s="167"/>
    </row>
    <row r="101" spans="1:7" customFormat="1" ht="27" customHeight="1" x14ac:dyDescent="0.25">
      <c r="A101" s="183"/>
      <c r="B101" s="188"/>
      <c r="C101" s="184"/>
      <c r="D101" s="192"/>
      <c r="E101" s="203"/>
      <c r="F101" s="198"/>
      <c r="G101" s="167"/>
    </row>
    <row r="102" spans="1:7" customFormat="1" ht="27" customHeight="1" x14ac:dyDescent="0.25">
      <c r="A102" s="183"/>
      <c r="B102" s="188"/>
      <c r="C102" s="184"/>
      <c r="D102" s="192"/>
      <c r="E102" s="203"/>
      <c r="F102" s="198"/>
      <c r="G102" s="167"/>
    </row>
    <row r="103" spans="1:7" customFormat="1" ht="27" customHeight="1" x14ac:dyDescent="0.25">
      <c r="A103" s="183"/>
      <c r="B103" s="188"/>
      <c r="C103" s="184"/>
      <c r="D103" s="192"/>
      <c r="E103" s="203"/>
      <c r="F103" s="198"/>
      <c r="G103" s="167"/>
    </row>
    <row r="104" spans="1:7" customFormat="1" ht="27" customHeight="1" x14ac:dyDescent="0.25">
      <c r="A104" s="183"/>
      <c r="B104" s="188"/>
      <c r="C104" s="184"/>
      <c r="D104" s="192"/>
      <c r="E104" s="203"/>
      <c r="F104" s="198"/>
      <c r="G104" s="167"/>
    </row>
    <row r="105" spans="1:7" customFormat="1" ht="27" customHeight="1" x14ac:dyDescent="0.25">
      <c r="A105" s="183"/>
      <c r="B105" s="188"/>
      <c r="C105" s="184"/>
      <c r="D105" s="192"/>
      <c r="E105" s="203"/>
      <c r="F105" s="198"/>
      <c r="G105" s="167"/>
    </row>
    <row r="106" spans="1:7" customFormat="1" ht="27" customHeight="1" x14ac:dyDescent="0.25">
      <c r="A106" s="183"/>
      <c r="B106" s="188"/>
      <c r="C106" s="184"/>
      <c r="D106" s="192"/>
      <c r="E106" s="203"/>
      <c r="F106" s="198"/>
      <c r="G106" s="167"/>
    </row>
    <row r="107" spans="1:7" customFormat="1" ht="27" customHeight="1" x14ac:dyDescent="0.25">
      <c r="A107" s="183"/>
      <c r="B107" s="188"/>
      <c r="C107" s="184"/>
      <c r="D107" s="192"/>
      <c r="E107" s="203"/>
      <c r="F107" s="198"/>
      <c r="G107" s="167"/>
    </row>
    <row r="108" spans="1:7" customFormat="1" ht="27" customHeight="1" x14ac:dyDescent="0.25">
      <c r="A108" s="183"/>
      <c r="B108" s="188"/>
      <c r="C108" s="184"/>
      <c r="D108" s="192"/>
      <c r="E108" s="203"/>
      <c r="F108" s="198"/>
      <c r="G108" s="167"/>
    </row>
    <row r="109" spans="1:7" customFormat="1" ht="27" customHeight="1" x14ac:dyDescent="0.25">
      <c r="A109" s="183"/>
      <c r="B109" s="188"/>
      <c r="C109" s="184"/>
      <c r="D109" s="192"/>
      <c r="E109" s="203"/>
      <c r="F109" s="198"/>
      <c r="G109" s="167"/>
    </row>
    <row r="110" spans="1:7" customFormat="1" ht="27" customHeight="1" x14ac:dyDescent="0.25">
      <c r="A110" s="183"/>
      <c r="B110" s="188"/>
      <c r="C110" s="184"/>
      <c r="D110" s="192"/>
      <c r="E110" s="203"/>
      <c r="F110" s="198"/>
      <c r="G110" s="167"/>
    </row>
    <row r="111" spans="1:7" customFormat="1" ht="27" customHeight="1" x14ac:dyDescent="0.25">
      <c r="A111" s="183"/>
      <c r="B111" s="188"/>
      <c r="C111" s="184"/>
      <c r="D111" s="192"/>
      <c r="E111" s="203"/>
      <c r="F111" s="198"/>
      <c r="G111" s="167"/>
    </row>
    <row r="112" spans="1:7" customFormat="1" ht="27" customHeight="1" x14ac:dyDescent="0.25">
      <c r="A112" s="183"/>
      <c r="B112" s="188"/>
      <c r="C112" s="184"/>
      <c r="D112" s="192"/>
      <c r="E112" s="203"/>
      <c r="F112" s="198"/>
      <c r="G112" s="167"/>
    </row>
    <row r="113" spans="1:7" customFormat="1" ht="27" customHeight="1" x14ac:dyDescent="0.25">
      <c r="A113" s="183"/>
      <c r="B113" s="188"/>
      <c r="C113" s="184"/>
      <c r="D113" s="192"/>
      <c r="E113" s="203"/>
      <c r="F113" s="198"/>
      <c r="G113" s="167"/>
    </row>
    <row r="114" spans="1:7" customFormat="1" ht="27" customHeight="1" x14ac:dyDescent="0.25">
      <c r="A114" s="183"/>
      <c r="B114" s="188"/>
      <c r="C114" s="184"/>
      <c r="D114" s="192"/>
      <c r="E114" s="203"/>
      <c r="F114" s="198"/>
      <c r="G114" s="167"/>
    </row>
    <row r="115" spans="1:7" customFormat="1" ht="27" customHeight="1" x14ac:dyDescent="0.25">
      <c r="A115" s="183"/>
      <c r="B115" s="188"/>
      <c r="C115" s="184"/>
      <c r="D115" s="192"/>
      <c r="E115" s="203"/>
      <c r="F115" s="198"/>
      <c r="G115" s="167"/>
    </row>
    <row r="116" spans="1:7" customFormat="1" ht="27" customHeight="1" x14ac:dyDescent="0.25">
      <c r="A116" s="183"/>
      <c r="B116" s="188"/>
      <c r="C116" s="184"/>
      <c r="D116" s="192"/>
      <c r="E116" s="203"/>
      <c r="F116" s="198"/>
      <c r="G116" s="167"/>
    </row>
    <row r="117" spans="1:7" customFormat="1" ht="27" customHeight="1" x14ac:dyDescent="0.25">
      <c r="A117" s="183"/>
      <c r="B117" s="188"/>
      <c r="C117" s="184"/>
      <c r="D117" s="192"/>
      <c r="E117" s="203"/>
      <c r="F117" s="198"/>
      <c r="G117" s="167"/>
    </row>
    <row r="118" spans="1:7" customFormat="1" ht="27" customHeight="1" x14ac:dyDescent="0.25">
      <c r="A118" s="183"/>
      <c r="B118" s="188"/>
      <c r="C118" s="184"/>
      <c r="D118" s="192"/>
      <c r="E118" s="203"/>
      <c r="F118" s="198"/>
      <c r="G118" s="167"/>
    </row>
    <row r="119" spans="1:7" customFormat="1" ht="27" customHeight="1" x14ac:dyDescent="0.25">
      <c r="A119" s="183"/>
      <c r="B119" s="188"/>
      <c r="C119" s="184"/>
      <c r="D119" s="192"/>
      <c r="E119" s="203"/>
      <c r="F119" s="198"/>
      <c r="G119" s="167"/>
    </row>
    <row r="120" spans="1:7" customFormat="1" ht="27" customHeight="1" x14ac:dyDescent="0.25">
      <c r="A120" s="183"/>
      <c r="B120" s="188"/>
      <c r="C120" s="184"/>
      <c r="D120" s="192"/>
      <c r="E120" s="203"/>
      <c r="F120" s="198"/>
      <c r="G120" s="167"/>
    </row>
    <row r="121" spans="1:7" customFormat="1" ht="27" customHeight="1" x14ac:dyDescent="0.25">
      <c r="A121" s="183"/>
      <c r="B121" s="188"/>
      <c r="C121" s="184"/>
      <c r="D121" s="192"/>
      <c r="E121" s="203"/>
      <c r="F121" s="198"/>
      <c r="G121" s="167"/>
    </row>
    <row r="122" spans="1:7" customFormat="1" ht="27" customHeight="1" x14ac:dyDescent="0.25">
      <c r="A122" s="183"/>
      <c r="B122" s="188"/>
      <c r="C122" s="184"/>
      <c r="D122" s="192"/>
      <c r="E122" s="203"/>
      <c r="F122" s="198"/>
      <c r="G122" s="167"/>
    </row>
    <row r="123" spans="1:7" customFormat="1" ht="27" customHeight="1" x14ac:dyDescent="0.25">
      <c r="A123" s="183"/>
      <c r="B123" s="188"/>
      <c r="C123" s="184"/>
      <c r="D123" s="192"/>
      <c r="E123" s="203"/>
      <c r="F123" s="198"/>
      <c r="G123" s="167"/>
    </row>
    <row r="124" spans="1:7" customFormat="1" ht="27" customHeight="1" x14ac:dyDescent="0.25">
      <c r="A124" s="183"/>
      <c r="B124" s="188"/>
      <c r="C124" s="184"/>
      <c r="D124" s="192"/>
      <c r="E124" s="203"/>
      <c r="F124" s="198"/>
      <c r="G124" s="167"/>
    </row>
    <row r="125" spans="1:7" customFormat="1" ht="27" customHeight="1" x14ac:dyDescent="0.25">
      <c r="A125" s="183"/>
      <c r="B125" s="188"/>
      <c r="C125" s="184"/>
      <c r="D125" s="192"/>
      <c r="E125" s="203"/>
      <c r="F125" s="198"/>
      <c r="G125" s="167"/>
    </row>
    <row r="126" spans="1:7" customFormat="1" ht="27" customHeight="1" x14ac:dyDescent="0.25">
      <c r="A126" s="183"/>
      <c r="B126" s="188"/>
      <c r="C126" s="184"/>
      <c r="D126" s="192"/>
      <c r="E126" s="203"/>
      <c r="F126" s="198"/>
      <c r="G126" s="167"/>
    </row>
    <row r="127" spans="1:7" customFormat="1" ht="27" customHeight="1" x14ac:dyDescent="0.25">
      <c r="A127" s="183"/>
      <c r="B127" s="188"/>
      <c r="C127" s="184"/>
      <c r="D127" s="192"/>
      <c r="E127" s="203"/>
      <c r="F127" s="198"/>
      <c r="G127" s="167"/>
    </row>
    <row r="128" spans="1:7" customFormat="1" ht="27" customHeight="1" x14ac:dyDescent="0.25">
      <c r="A128" s="183"/>
      <c r="B128" s="188"/>
      <c r="C128" s="184"/>
      <c r="D128" s="192"/>
      <c r="E128" s="203"/>
      <c r="F128" s="198"/>
      <c r="G128" s="167"/>
    </row>
    <row r="129" spans="1:7" customFormat="1" ht="27" customHeight="1" x14ac:dyDescent="0.25">
      <c r="A129" s="183"/>
      <c r="B129" s="188"/>
      <c r="C129" s="184"/>
      <c r="D129" s="192"/>
      <c r="E129" s="203"/>
      <c r="F129" s="198"/>
      <c r="G129" s="167"/>
    </row>
    <row r="130" spans="1:7" s="66" customFormat="1" ht="27" customHeight="1" x14ac:dyDescent="0.2">
      <c r="A130" s="165"/>
      <c r="B130" s="189"/>
      <c r="C130" s="166"/>
      <c r="D130" s="190"/>
      <c r="E130" s="204"/>
      <c r="F130" s="118"/>
      <c r="G130" s="116"/>
    </row>
    <row r="131" spans="1:7" s="66" customFormat="1" ht="27" customHeight="1" x14ac:dyDescent="0.25">
      <c r="A131" s="115"/>
      <c r="B131" s="185"/>
      <c r="C131" s="114"/>
      <c r="D131" s="193"/>
      <c r="E131" s="199"/>
      <c r="F131" s="199"/>
      <c r="G131" s="116"/>
    </row>
    <row r="132" spans="1:7" ht="27" customHeight="1" x14ac:dyDescent="0.2">
      <c r="A132" s="168"/>
      <c r="B132" s="168"/>
      <c r="C132" s="177"/>
      <c r="D132" s="191"/>
      <c r="E132" s="162"/>
      <c r="F132" s="200"/>
    </row>
    <row r="133" spans="1:7" ht="27" customHeight="1" thickBot="1" x14ac:dyDescent="0.3">
      <c r="A133" s="97"/>
      <c r="C133" s="178"/>
      <c r="D133" s="5"/>
      <c r="E133" s="17"/>
      <c r="F133" s="201" t="s">
        <v>500</v>
      </c>
    </row>
    <row r="134" spans="1:7" ht="27" customHeight="1" x14ac:dyDescent="0.25">
      <c r="A134" s="97"/>
      <c r="B134" s="724" t="s">
        <v>374</v>
      </c>
      <c r="C134" s="724"/>
      <c r="D134" s="20"/>
      <c r="E134" s="17"/>
      <c r="F134" s="202" t="s">
        <v>485</v>
      </c>
    </row>
  </sheetData>
  <mergeCells count="40">
    <mergeCell ref="B134:C134"/>
    <mergeCell ref="CL9:CS9"/>
    <mergeCell ref="A10:G10"/>
    <mergeCell ref="A11:G11"/>
    <mergeCell ref="E49:G49"/>
    <mergeCell ref="B53:D53"/>
    <mergeCell ref="BF9:BM9"/>
    <mergeCell ref="J9:Q9"/>
    <mergeCell ref="R9:Y9"/>
    <mergeCell ref="Z9:AG9"/>
    <mergeCell ref="AH9:AO9"/>
    <mergeCell ref="AP9:AW9"/>
    <mergeCell ref="AX9:BE9"/>
    <mergeCell ref="CT9:DA9"/>
    <mergeCell ref="DB9:DI9"/>
    <mergeCell ref="DJ9:DQ9"/>
    <mergeCell ref="BN9:BU9"/>
    <mergeCell ref="BV9:CC9"/>
    <mergeCell ref="CD9:CK9"/>
    <mergeCell ref="A4:G4"/>
    <mergeCell ref="FF9:FM9"/>
    <mergeCell ref="HJ9:HQ9"/>
    <mergeCell ref="HR9:HY9"/>
    <mergeCell ref="HZ9:IG9"/>
    <mergeCell ref="FN9:FU9"/>
    <mergeCell ref="FV9:GC9"/>
    <mergeCell ref="GD9:GK9"/>
    <mergeCell ref="GL9:GS9"/>
    <mergeCell ref="GT9:HA9"/>
    <mergeCell ref="HB9:HI9"/>
    <mergeCell ref="DR9:DY9"/>
    <mergeCell ref="DZ9:EG9"/>
    <mergeCell ref="EH9:EO9"/>
    <mergeCell ref="EP9:EW9"/>
    <mergeCell ref="EX9:FE9"/>
    <mergeCell ref="A5:G5"/>
    <mergeCell ref="A6:G6"/>
    <mergeCell ref="A7:G7"/>
    <mergeCell ref="A8:G8"/>
    <mergeCell ref="A9:G9"/>
  </mergeCells>
  <phoneticPr fontId="85" type="noConversion"/>
  <pageMargins left="0.47" right="0.37" top="0.55118110236220497" bottom="0.196850393700787" header="0.31" footer="0"/>
  <pageSetup scale="92" fitToHeight="0" orientation="landscape" r:id="rId1"/>
  <headerFooter alignWithMargins="0"/>
  <ignoredErrors>
    <ignoredError sqref="B16:B44" numberStoredAsText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0B7DA-7062-4376-9824-F9A257432504}">
  <sheetPr>
    <tabColor rgb="FF8B254C"/>
    <pageSetUpPr fitToPage="1"/>
  </sheetPr>
  <dimension ref="A1:G27"/>
  <sheetViews>
    <sheetView topLeftCell="A7" zoomScale="66" zoomScaleNormal="66" workbookViewId="0">
      <selection activeCell="F31" sqref="F31"/>
    </sheetView>
  </sheetViews>
  <sheetFormatPr baseColWidth="10" defaultColWidth="11.42578125" defaultRowHeight="45.75" customHeight="1" x14ac:dyDescent="0.2"/>
  <cols>
    <col min="1" max="1" width="20.28515625" style="88" customWidth="1"/>
    <col min="2" max="2" width="19.7109375" style="89" customWidth="1"/>
    <col min="3" max="3" width="51" style="42" customWidth="1"/>
    <col min="4" max="4" width="15.28515625" style="89" customWidth="1"/>
    <col min="5" max="5" width="25.28515625" style="37" customWidth="1"/>
    <col min="6" max="6" width="26.140625" style="40" customWidth="1"/>
    <col min="7" max="7" width="54.140625" style="42" customWidth="1"/>
    <col min="8" max="16384" width="11.42578125" style="42"/>
  </cols>
  <sheetData>
    <row r="1" spans="1:7" ht="23.25" customHeight="1" x14ac:dyDescent="0.2">
      <c r="A1" s="90"/>
      <c r="B1" s="35"/>
      <c r="C1" s="91"/>
      <c r="D1" s="65"/>
      <c r="E1" s="26"/>
      <c r="F1" s="39"/>
      <c r="G1" s="92"/>
    </row>
    <row r="2" spans="1:7" ht="23.25" customHeight="1" x14ac:dyDescent="0.2">
      <c r="A2" s="90"/>
      <c r="B2" s="35"/>
      <c r="C2" s="91"/>
      <c r="D2" s="65"/>
      <c r="E2" s="25"/>
      <c r="F2" s="39"/>
      <c r="G2" s="92"/>
    </row>
    <row r="3" spans="1:7" ht="23.25" customHeight="1" x14ac:dyDescent="0.2">
      <c r="A3" s="90"/>
      <c r="B3" s="35"/>
      <c r="C3" s="91"/>
      <c r="D3" s="65"/>
      <c r="E3" s="25"/>
      <c r="F3" s="39"/>
      <c r="G3" s="92"/>
    </row>
    <row r="4" spans="1:7" ht="23.25" customHeight="1" x14ac:dyDescent="0.2">
      <c r="A4" s="739" t="s">
        <v>9</v>
      </c>
      <c r="B4" s="739"/>
      <c r="C4" s="739"/>
      <c r="D4" s="739"/>
      <c r="E4" s="739"/>
      <c r="F4" s="739"/>
      <c r="G4" s="739"/>
    </row>
    <row r="5" spans="1:7" ht="23.25" customHeight="1" x14ac:dyDescent="0.25">
      <c r="A5" s="726" t="s">
        <v>10</v>
      </c>
      <c r="B5" s="726"/>
      <c r="C5" s="726"/>
      <c r="D5" s="726"/>
      <c r="E5" s="726"/>
      <c r="F5" s="726"/>
      <c r="G5" s="726"/>
    </row>
    <row r="6" spans="1:7" s="84" customFormat="1" ht="23.25" customHeight="1" x14ac:dyDescent="0.25">
      <c r="A6" s="747" t="s">
        <v>11</v>
      </c>
      <c r="B6" s="747"/>
      <c r="C6" s="747"/>
      <c r="D6" s="747"/>
      <c r="E6" s="747"/>
      <c r="F6" s="747"/>
      <c r="G6" s="747"/>
    </row>
    <row r="7" spans="1:7" s="84" customFormat="1" ht="23.25" customHeight="1" x14ac:dyDescent="0.25">
      <c r="A7" s="726" t="s">
        <v>12</v>
      </c>
      <c r="B7" s="726"/>
      <c r="C7" s="726"/>
      <c r="D7" s="726"/>
      <c r="E7" s="726"/>
      <c r="F7" s="726"/>
      <c r="G7" s="726"/>
    </row>
    <row r="8" spans="1:7" s="84" customFormat="1" ht="23.25" customHeight="1" x14ac:dyDescent="0.25">
      <c r="A8" s="726" t="s">
        <v>13</v>
      </c>
      <c r="B8" s="726"/>
      <c r="C8" s="726"/>
      <c r="D8" s="726"/>
      <c r="E8" s="726"/>
      <c r="F8" s="726"/>
      <c r="G8" s="726"/>
    </row>
    <row r="9" spans="1:7" s="84" customFormat="1" ht="23.25" customHeight="1" x14ac:dyDescent="0.25">
      <c r="A9" s="726" t="s">
        <v>458</v>
      </c>
      <c r="B9" s="726"/>
      <c r="C9" s="726"/>
      <c r="D9" s="726"/>
      <c r="E9" s="726"/>
      <c r="F9" s="726"/>
      <c r="G9" s="726"/>
    </row>
    <row r="10" spans="1:7" s="84" customFormat="1" ht="23.25" customHeight="1" x14ac:dyDescent="0.25">
      <c r="A10" s="747" t="s">
        <v>482</v>
      </c>
      <c r="B10" s="747"/>
      <c r="C10" s="747"/>
      <c r="D10" s="747"/>
      <c r="E10" s="747"/>
      <c r="F10" s="747"/>
      <c r="G10" s="747"/>
    </row>
    <row r="11" spans="1:7" s="84" customFormat="1" ht="23.25" customHeight="1" x14ac:dyDescent="0.25">
      <c r="A11" s="726" t="s">
        <v>592</v>
      </c>
      <c r="B11" s="726"/>
      <c r="C11" s="726"/>
      <c r="D11" s="726"/>
      <c r="E11" s="726"/>
      <c r="F11" s="726"/>
      <c r="G11" s="726"/>
    </row>
    <row r="12" spans="1:7" s="84" customFormat="1" ht="28.5" customHeight="1" x14ac:dyDescent="0.25">
      <c r="A12" s="435"/>
      <c r="B12" s="435"/>
      <c r="C12" s="435"/>
      <c r="D12" s="435"/>
      <c r="E12" s="435"/>
      <c r="F12" s="435"/>
      <c r="G12" s="435"/>
    </row>
    <row r="13" spans="1:7" s="84" customFormat="1" ht="28.5" customHeight="1" x14ac:dyDescent="0.25">
      <c r="A13" s="726"/>
      <c r="B13" s="726"/>
      <c r="C13" s="726"/>
      <c r="D13" s="726"/>
      <c r="E13" s="726"/>
      <c r="F13" s="726"/>
      <c r="G13" s="726"/>
    </row>
    <row r="14" spans="1:7" customFormat="1" ht="44.25" customHeight="1" x14ac:dyDescent="0.25">
      <c r="A14" s="82" t="s">
        <v>0</v>
      </c>
      <c r="B14" s="96" t="s">
        <v>1</v>
      </c>
      <c r="C14" s="82" t="s">
        <v>2</v>
      </c>
      <c r="D14" s="96" t="s">
        <v>4</v>
      </c>
      <c r="E14" s="21" t="s">
        <v>5</v>
      </c>
      <c r="F14" s="419" t="s">
        <v>6</v>
      </c>
      <c r="G14" s="112" t="s">
        <v>3</v>
      </c>
    </row>
    <row r="15" spans="1:7" customFormat="1" ht="75.75" customHeight="1" x14ac:dyDescent="0.2">
      <c r="A15" s="49">
        <v>45639</v>
      </c>
      <c r="B15" s="207">
        <v>16088</v>
      </c>
      <c r="C15" s="449" t="s">
        <v>610</v>
      </c>
      <c r="D15" s="72" t="s">
        <v>570</v>
      </c>
      <c r="E15" s="72">
        <v>7975</v>
      </c>
      <c r="F15" s="72">
        <v>7975</v>
      </c>
      <c r="G15" s="449" t="s">
        <v>611</v>
      </c>
    </row>
    <row r="16" spans="1:7" ht="89.25" customHeight="1" x14ac:dyDescent="0.2">
      <c r="A16" s="49">
        <v>45639</v>
      </c>
      <c r="B16" s="207">
        <v>16089</v>
      </c>
      <c r="C16" s="449" t="s">
        <v>612</v>
      </c>
      <c r="D16" s="72" t="s">
        <v>571</v>
      </c>
      <c r="E16" s="72">
        <v>3978</v>
      </c>
      <c r="F16" s="72">
        <v>3978</v>
      </c>
      <c r="G16" s="449" t="s">
        <v>613</v>
      </c>
    </row>
    <row r="17" spans="1:7" ht="42.75" customHeight="1" x14ac:dyDescent="0.2">
      <c r="A17" s="49" t="s">
        <v>614</v>
      </c>
      <c r="B17" s="218" t="s">
        <v>563</v>
      </c>
      <c r="C17" s="449" t="s">
        <v>561</v>
      </c>
      <c r="D17" s="72" t="s">
        <v>564</v>
      </c>
      <c r="E17" s="31">
        <v>217.99</v>
      </c>
      <c r="F17" s="31">
        <v>217.99</v>
      </c>
      <c r="G17" s="48" t="s">
        <v>615</v>
      </c>
    </row>
    <row r="18" spans="1:7" ht="33" customHeight="1" thickBot="1" x14ac:dyDescent="0.3">
      <c r="C18" s="222" t="s">
        <v>562</v>
      </c>
      <c r="D18" s="223"/>
      <c r="E18" s="224">
        <f>SUM(E3:E17)</f>
        <v>12170.99</v>
      </c>
      <c r="F18" s="225">
        <f>SUM(F3:F17)</f>
        <v>12170.99</v>
      </c>
      <c r="G18" s="222" t="s">
        <v>562</v>
      </c>
    </row>
    <row r="19" spans="1:7" ht="33" customHeight="1" thickTop="1" x14ac:dyDescent="0.25">
      <c r="C19" s="420"/>
      <c r="D19" s="421"/>
      <c r="E19" s="422"/>
      <c r="F19" s="423"/>
      <c r="G19" s="420"/>
    </row>
    <row r="20" spans="1:7" ht="27.75" customHeight="1" x14ac:dyDescent="0.2"/>
    <row r="21" spans="1:7" ht="27.75" customHeight="1" x14ac:dyDescent="0.25">
      <c r="A21" s="97"/>
      <c r="B21" s="730" t="s">
        <v>7</v>
      </c>
      <c r="C21" s="730"/>
      <c r="D21" s="730"/>
      <c r="E21" s="219"/>
      <c r="F21" s="220"/>
      <c r="G21" s="178"/>
    </row>
    <row r="22" spans="1:7" ht="26.25" customHeight="1" x14ac:dyDescent="0.3">
      <c r="A22" s="97"/>
      <c r="B22" s="13"/>
      <c r="C22" s="13"/>
      <c r="D22" s="19"/>
      <c r="E22" s="221"/>
      <c r="F22" s="50"/>
      <c r="G22" s="50"/>
    </row>
    <row r="23" spans="1:7" ht="26.25" customHeight="1" x14ac:dyDescent="0.3">
      <c r="A23" s="97"/>
      <c r="B23" s="13"/>
      <c r="C23" s="13"/>
      <c r="D23" s="19"/>
      <c r="E23" s="221"/>
      <c r="F23" s="50"/>
      <c r="G23" s="50"/>
    </row>
    <row r="24" spans="1:7" ht="26.25" customHeight="1" x14ac:dyDescent="0.25">
      <c r="A24" s="97"/>
      <c r="B24" s="13"/>
      <c r="C24" s="13"/>
      <c r="D24" s="20"/>
      <c r="E24" s="15"/>
      <c r="F24" s="15"/>
      <c r="G24" s="15"/>
    </row>
    <row r="25" spans="1:7" ht="27.75" customHeight="1" thickBot="1" x14ac:dyDescent="0.3">
      <c r="A25" s="97"/>
      <c r="B25" s="731" t="s">
        <v>373</v>
      </c>
      <c r="C25" s="731"/>
      <c r="D25" s="731"/>
      <c r="E25" s="5"/>
      <c r="F25" s="104"/>
      <c r="G25" s="105" t="s">
        <v>500</v>
      </c>
    </row>
    <row r="26" spans="1:7" ht="27.75" customHeight="1" x14ac:dyDescent="0.25">
      <c r="A26" s="97"/>
      <c r="B26" s="732" t="s">
        <v>374</v>
      </c>
      <c r="C26" s="732"/>
      <c r="D26" s="732"/>
      <c r="E26" s="20"/>
      <c r="F26" s="104"/>
      <c r="G26" s="109" t="s">
        <v>485</v>
      </c>
    </row>
    <row r="27" spans="1:7" ht="26.25" customHeight="1" x14ac:dyDescent="0.25">
      <c r="A27" s="97"/>
      <c r="B27" s="13"/>
      <c r="C27" s="13"/>
      <c r="D27" s="19"/>
      <c r="E27" s="15"/>
      <c r="F27" s="50"/>
      <c r="G27" s="50"/>
    </row>
  </sheetData>
  <sortState xmlns:xlrd2="http://schemas.microsoft.com/office/spreadsheetml/2017/richdata2" ref="A16:G16">
    <sortCondition ref="E16"/>
  </sortState>
  <mergeCells count="12">
    <mergeCell ref="A4:G4"/>
    <mergeCell ref="A5:G5"/>
    <mergeCell ref="A6:G6"/>
    <mergeCell ref="A7:G7"/>
    <mergeCell ref="A8:G8"/>
    <mergeCell ref="B25:D25"/>
    <mergeCell ref="B26:D26"/>
    <mergeCell ref="A9:G9"/>
    <mergeCell ref="A10:G10"/>
    <mergeCell ref="A13:G13"/>
    <mergeCell ref="A11:G11"/>
    <mergeCell ref="B21:D21"/>
  </mergeCells>
  <printOptions horizontalCentered="1" verticalCentered="1"/>
  <pageMargins left="0.64" right="0.46" top="0.52" bottom="0.68" header="0.3" footer="0.12"/>
  <pageSetup scale="60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0E41-9073-4CB2-A1B2-950829809290}">
  <sheetPr>
    <tabColor rgb="FF8B254C"/>
    <pageSetUpPr fitToPage="1"/>
  </sheetPr>
  <dimension ref="A1:K33"/>
  <sheetViews>
    <sheetView topLeftCell="A24" zoomScale="66" zoomScaleNormal="66" workbookViewId="0">
      <selection sqref="A1:H36"/>
    </sheetView>
  </sheetViews>
  <sheetFormatPr baseColWidth="10" defaultColWidth="11.42578125" defaultRowHeight="30" customHeight="1" x14ac:dyDescent="0.2"/>
  <cols>
    <col min="1" max="1" width="19.140625" style="88" customWidth="1"/>
    <col min="2" max="2" width="18.7109375" style="89" customWidth="1"/>
    <col min="3" max="3" width="23.140625" style="42" customWidth="1"/>
    <col min="4" max="4" width="35.5703125" style="89" customWidth="1"/>
    <col min="5" max="5" width="40.5703125" style="37" customWidth="1"/>
    <col min="6" max="6" width="27.85546875" style="40" customWidth="1"/>
    <col min="7" max="7" width="24.140625" style="42" customWidth="1"/>
    <col min="8" max="8" width="22.42578125" style="42" customWidth="1"/>
    <col min="9" max="9" width="11.42578125" style="42"/>
    <col min="10" max="10" width="15.7109375" style="42" customWidth="1"/>
    <col min="11" max="16384" width="11.42578125" style="42"/>
  </cols>
  <sheetData>
    <row r="1" spans="1:11" ht="25.5" customHeight="1" x14ac:dyDescent="0.2">
      <c r="A1" s="3"/>
      <c r="B1" s="2"/>
      <c r="C1" s="3"/>
      <c r="D1" s="3"/>
      <c r="E1" s="3"/>
      <c r="F1" s="3"/>
      <c r="G1" s="3"/>
      <c r="H1" s="3"/>
    </row>
    <row r="2" spans="1:11" ht="25.5" customHeight="1" x14ac:dyDescent="0.2">
      <c r="A2" s="230"/>
      <c r="B2" s="16"/>
      <c r="C2" s="273"/>
      <c r="D2" s="8"/>
      <c r="E2" s="230"/>
      <c r="F2" s="230"/>
      <c r="G2" s="230"/>
      <c r="H2" s="3"/>
    </row>
    <row r="3" spans="1:11" ht="25.5" customHeight="1" x14ac:dyDescent="0.2">
      <c r="A3" s="230"/>
      <c r="B3" s="16"/>
      <c r="C3" s="273"/>
      <c r="D3" s="8"/>
      <c r="E3" s="230"/>
      <c r="F3" s="230"/>
      <c r="G3" s="230"/>
      <c r="H3" s="3"/>
    </row>
    <row r="4" spans="1:11" ht="25.5" customHeight="1" x14ac:dyDescent="0.25">
      <c r="A4" s="274"/>
      <c r="B4" s="275"/>
      <c r="C4" s="276"/>
      <c r="D4" s="277"/>
      <c r="E4" s="274"/>
      <c r="F4" s="274"/>
      <c r="G4" s="274"/>
      <c r="H4" s="3"/>
    </row>
    <row r="5" spans="1:11" ht="24" customHeight="1" x14ac:dyDescent="0.2">
      <c r="A5" s="717" t="s">
        <v>9</v>
      </c>
      <c r="B5" s="717"/>
      <c r="C5" s="717"/>
      <c r="D5" s="717"/>
      <c r="E5" s="717"/>
      <c r="F5" s="717"/>
      <c r="G5" s="717"/>
      <c r="H5" s="717"/>
    </row>
    <row r="6" spans="1:11" ht="24" customHeight="1" x14ac:dyDescent="0.25">
      <c r="A6" s="715" t="s">
        <v>10</v>
      </c>
      <c r="B6" s="715"/>
      <c r="C6" s="715"/>
      <c r="D6" s="715"/>
      <c r="E6" s="715"/>
      <c r="F6" s="715"/>
      <c r="G6" s="715"/>
      <c r="H6" s="715"/>
    </row>
    <row r="7" spans="1:11" ht="24" customHeight="1" x14ac:dyDescent="0.25">
      <c r="A7" s="715" t="s">
        <v>11</v>
      </c>
      <c r="B7" s="715"/>
      <c r="C7" s="715"/>
      <c r="D7" s="715"/>
      <c r="E7" s="715"/>
      <c r="F7" s="715"/>
      <c r="G7" s="715"/>
      <c r="H7" s="715"/>
    </row>
    <row r="8" spans="1:11" ht="24" customHeight="1" x14ac:dyDescent="0.25">
      <c r="A8" s="715" t="s">
        <v>12</v>
      </c>
      <c r="B8" s="715"/>
      <c r="C8" s="715"/>
      <c r="D8" s="715"/>
      <c r="E8" s="715"/>
      <c r="F8" s="715"/>
      <c r="G8" s="715"/>
      <c r="H8" s="715"/>
    </row>
    <row r="9" spans="1:11" ht="24" customHeight="1" x14ac:dyDescent="0.25">
      <c r="A9" s="753" t="s">
        <v>13</v>
      </c>
      <c r="B9" s="753"/>
      <c r="C9" s="753"/>
      <c r="D9" s="753"/>
      <c r="E9" s="753"/>
      <c r="F9" s="753"/>
      <c r="G9" s="753"/>
      <c r="H9" s="753"/>
    </row>
    <row r="10" spans="1:11" ht="24" customHeight="1" x14ac:dyDescent="0.25">
      <c r="A10" s="743" t="s">
        <v>590</v>
      </c>
      <c r="B10" s="743"/>
      <c r="C10" s="743"/>
      <c r="D10" s="743"/>
      <c r="E10" s="743"/>
      <c r="F10" s="743"/>
      <c r="G10" s="743"/>
      <c r="H10" s="743"/>
    </row>
    <row r="11" spans="1:11" ht="26.25" customHeight="1" x14ac:dyDescent="0.25">
      <c r="A11" s="272"/>
      <c r="B11" s="272"/>
      <c r="C11" s="272"/>
      <c r="D11" s="272"/>
      <c r="E11" s="272"/>
      <c r="F11" s="272"/>
      <c r="G11" s="272"/>
      <c r="H11" s="272"/>
    </row>
    <row r="12" spans="1:11" ht="26.25" customHeight="1" x14ac:dyDescent="0.25">
      <c r="A12" s="272"/>
      <c r="B12" s="272"/>
      <c r="C12" s="272"/>
      <c r="D12" s="272"/>
      <c r="E12" s="272"/>
      <c r="F12" s="272"/>
      <c r="G12" s="272"/>
      <c r="H12" s="272"/>
    </row>
    <row r="13" spans="1:11" ht="26.25" customHeight="1" x14ac:dyDescent="0.25">
      <c r="A13" s="278"/>
      <c r="B13" s="272"/>
      <c r="C13" s="272"/>
      <c r="D13" s="272"/>
      <c r="E13" s="272"/>
      <c r="F13" s="272"/>
      <c r="G13" s="272"/>
      <c r="H13" s="66"/>
    </row>
    <row r="14" spans="1:11" ht="26.25" customHeight="1" x14ac:dyDescent="0.25">
      <c r="A14" s="278"/>
      <c r="B14" s="272"/>
      <c r="C14" s="272"/>
      <c r="D14" s="272"/>
      <c r="E14" s="279"/>
      <c r="F14" s="272"/>
      <c r="G14" s="272"/>
      <c r="H14" s="66"/>
    </row>
    <row r="15" spans="1:11" ht="30" customHeight="1" x14ac:dyDescent="0.25">
      <c r="A15" s="66"/>
      <c r="B15" s="280"/>
      <c r="D15" s="281" t="s">
        <v>14</v>
      </c>
      <c r="E15" s="436" t="s">
        <v>15</v>
      </c>
      <c r="F15" s="426"/>
      <c r="H15" s="425"/>
      <c r="J15" s="426"/>
      <c r="K15" s="426"/>
    </row>
    <row r="16" spans="1:11" ht="39" customHeight="1" x14ac:dyDescent="0.25">
      <c r="A16" s="66"/>
      <c r="B16" s="280"/>
      <c r="D16" s="282" t="s">
        <v>348</v>
      </c>
      <c r="E16" s="418">
        <v>3978</v>
      </c>
      <c r="F16" s="426"/>
      <c r="H16" s="291"/>
      <c r="J16" s="426"/>
      <c r="K16" s="426"/>
    </row>
    <row r="17" spans="1:11" ht="39" customHeight="1" x14ac:dyDescent="0.25">
      <c r="A17" s="283"/>
      <c r="B17" s="66"/>
      <c r="D17" s="282" t="s">
        <v>139</v>
      </c>
      <c r="E17" s="418">
        <v>7975</v>
      </c>
      <c r="F17" s="426"/>
      <c r="G17" s="427"/>
      <c r="H17" s="291"/>
      <c r="J17" s="426"/>
      <c r="K17" s="427"/>
    </row>
    <row r="18" spans="1:11" ht="39" customHeight="1" x14ac:dyDescent="0.25">
      <c r="A18" s="66"/>
      <c r="B18" s="66"/>
      <c r="D18" s="284" t="s">
        <v>106</v>
      </c>
      <c r="E18" s="418">
        <v>217.99</v>
      </c>
      <c r="F18" s="39"/>
      <c r="H18" s="291"/>
    </row>
    <row r="19" spans="1:11" ht="25.5" customHeight="1" thickBot="1" x14ac:dyDescent="0.3">
      <c r="A19" s="66"/>
      <c r="B19" s="66"/>
      <c r="D19" s="437" t="s">
        <v>578</v>
      </c>
      <c r="E19" s="438">
        <f>SUM(E16:E18)</f>
        <v>12170.99</v>
      </c>
      <c r="F19" s="66"/>
      <c r="G19" s="283"/>
      <c r="H19" s="424"/>
    </row>
    <row r="20" spans="1:11" ht="32.25" customHeight="1" thickTop="1" x14ac:dyDescent="0.25">
      <c r="A20" s="66"/>
      <c r="B20" s="66"/>
      <c r="C20" s="283"/>
      <c r="D20" s="291"/>
      <c r="E20" s="66"/>
      <c r="F20" s="66"/>
      <c r="G20" s="425"/>
      <c r="H20" s="428"/>
    </row>
    <row r="21" spans="1:11" ht="36" customHeight="1" x14ac:dyDescent="0.25">
      <c r="A21" s="66"/>
      <c r="B21" s="280"/>
      <c r="C21" s="285"/>
      <c r="D21" s="286"/>
      <c r="E21" s="287"/>
      <c r="F21" s="66"/>
      <c r="G21" s="66"/>
      <c r="H21" s="66"/>
    </row>
    <row r="22" spans="1:11" ht="80.25" customHeight="1" x14ac:dyDescent="0.25">
      <c r="A22" s="66"/>
      <c r="B22" s="754" t="s">
        <v>591</v>
      </c>
      <c r="C22" s="754"/>
      <c r="D22" s="429">
        <f>E19+H20</f>
        <v>12170.99</v>
      </c>
      <c r="E22" s="450"/>
      <c r="F22" s="66"/>
      <c r="G22" s="117"/>
      <c r="H22" s="117"/>
    </row>
    <row r="23" spans="1:11" ht="30" customHeight="1" x14ac:dyDescent="0.2">
      <c r="A23" s="83"/>
      <c r="B23" s="288"/>
      <c r="C23" s="83"/>
      <c r="D23" s="104"/>
      <c r="E23" s="83"/>
      <c r="F23" s="83"/>
      <c r="G23" s="83"/>
      <c r="H23" s="3"/>
    </row>
    <row r="24" spans="1:11" ht="30" customHeight="1" x14ac:dyDescent="0.2">
      <c r="A24" s="83"/>
      <c r="B24" s="288"/>
      <c r="C24" s="83"/>
      <c r="D24" s="104"/>
      <c r="E24" s="83"/>
      <c r="F24" s="83"/>
      <c r="G24" s="83"/>
      <c r="H24" s="3"/>
    </row>
    <row r="25" spans="1:11" ht="30" customHeight="1" x14ac:dyDescent="0.2">
      <c r="C25" s="83"/>
      <c r="D25" s="83"/>
      <c r="E25" s="83"/>
      <c r="H25" s="3"/>
    </row>
    <row r="26" spans="1:11" ht="24" customHeight="1" x14ac:dyDescent="0.2">
      <c r="A26" s="13"/>
      <c r="B26" s="730" t="s">
        <v>7</v>
      </c>
      <c r="C26" s="730"/>
      <c r="D26" s="289"/>
      <c r="E26" s="289"/>
      <c r="F26" s="751" t="s">
        <v>8</v>
      </c>
      <c r="G26" s="751"/>
      <c r="H26" s="3"/>
    </row>
    <row r="27" spans="1:11" ht="30.75" customHeight="1" x14ac:dyDescent="0.2">
      <c r="A27" s="13"/>
      <c r="B27" s="13"/>
      <c r="C27" s="19"/>
      <c r="D27" s="289"/>
      <c r="E27" s="289"/>
      <c r="F27" s="83"/>
      <c r="G27" s="83"/>
      <c r="H27" s="3"/>
    </row>
    <row r="28" spans="1:11" ht="30.75" customHeight="1" x14ac:dyDescent="0.2">
      <c r="A28" s="13"/>
      <c r="B28" s="13"/>
      <c r="C28" s="19"/>
      <c r="D28" s="289"/>
      <c r="E28" s="289"/>
      <c r="F28" s="83"/>
      <c r="G28" s="83"/>
      <c r="H28" s="3"/>
    </row>
    <row r="29" spans="1:11" ht="27" customHeight="1" thickBot="1" x14ac:dyDescent="0.25">
      <c r="A29" s="290"/>
      <c r="B29" s="752"/>
      <c r="C29" s="752"/>
      <c r="D29" s="290"/>
      <c r="E29" s="290"/>
      <c r="F29" s="83"/>
      <c r="G29" s="83"/>
      <c r="H29" s="3"/>
    </row>
    <row r="30" spans="1:11" ht="24" customHeight="1" x14ac:dyDescent="0.2">
      <c r="A30" s="83"/>
      <c r="B30" s="730" t="s">
        <v>373</v>
      </c>
      <c r="C30" s="730"/>
      <c r="D30" s="83"/>
      <c r="E30" s="83"/>
      <c r="F30" s="749" t="s">
        <v>579</v>
      </c>
      <c r="G30" s="749"/>
      <c r="H30" s="3"/>
    </row>
    <row r="31" spans="1:11" ht="24" customHeight="1" x14ac:dyDescent="0.2">
      <c r="A31" s="83"/>
      <c r="B31" s="724" t="s">
        <v>374</v>
      </c>
      <c r="C31" s="724"/>
      <c r="D31" s="83"/>
      <c r="E31" s="83"/>
      <c r="F31" s="750" t="s">
        <v>580</v>
      </c>
      <c r="G31" s="750"/>
      <c r="H31" s="3"/>
    </row>
    <row r="32" spans="1:11" ht="30" customHeight="1" x14ac:dyDescent="0.2">
      <c r="A32" s="83"/>
      <c r="B32" s="288"/>
      <c r="C32" s="83"/>
      <c r="D32" s="83"/>
      <c r="E32" s="83"/>
      <c r="F32" s="83"/>
      <c r="G32" s="83"/>
      <c r="H32" s="3"/>
    </row>
    <row r="33" spans="1:8" ht="30" customHeight="1" x14ac:dyDescent="0.2">
      <c r="A33" s="3"/>
      <c r="B33" s="2"/>
      <c r="C33" s="3"/>
      <c r="D33" s="3"/>
      <c r="E33" s="3"/>
      <c r="F33" s="3"/>
      <c r="G33" s="3"/>
      <c r="H33" s="3"/>
    </row>
  </sheetData>
  <mergeCells count="14">
    <mergeCell ref="A8:H8"/>
    <mergeCell ref="A9:H9"/>
    <mergeCell ref="A10:H10"/>
    <mergeCell ref="B22:C22"/>
    <mergeCell ref="A5:H5"/>
    <mergeCell ref="A6:H6"/>
    <mergeCell ref="A7:H7"/>
    <mergeCell ref="B26:C26"/>
    <mergeCell ref="B30:C30"/>
    <mergeCell ref="F30:G30"/>
    <mergeCell ref="B31:C31"/>
    <mergeCell ref="F31:G31"/>
    <mergeCell ref="F26:G26"/>
    <mergeCell ref="B29:C29"/>
  </mergeCells>
  <conditionalFormatting sqref="C21">
    <cfRule type="duplicateValues" dxfId="0" priority="1"/>
  </conditionalFormatting>
  <pageMargins left="0.48" right="0.44" top="0.86" bottom="0.46" header="0.3" footer="0.12"/>
  <pageSetup scale="4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9</vt:i4>
      </vt:variant>
    </vt:vector>
  </HeadingPairs>
  <TitlesOfParts>
    <vt:vector size="21" baseType="lpstr">
      <vt:lpstr> BALANCE GRAL. DIC. 2024</vt:lpstr>
      <vt:lpstr>G Y P  DIC.  2024</vt:lpstr>
      <vt:lpstr>RESUMEN UNIFIC. DIC. 2024</vt:lpstr>
      <vt:lpstr>LIBRO GRAL .MEGAL. DIC. 2024</vt:lpstr>
      <vt:lpstr>DESEM. SAN.A. CODIF. DIC.  2024</vt:lpstr>
      <vt:lpstr>RES. CODIF. MEGAL. DIC, 24</vt:lpstr>
      <vt:lpstr>LIBRO BCO. CTA. PPC. DIC. 24</vt:lpstr>
      <vt:lpstr>DESEM.  PPC CODIF. DIC. 24.</vt:lpstr>
      <vt:lpstr>RES. CODIF.  PPC DIC. 24</vt:lpstr>
      <vt:lpstr>Imputacion DIC. 2024</vt:lpstr>
      <vt:lpstr>CONC.NOM. ELECT. DIC. 24</vt:lpstr>
      <vt:lpstr>CTAS.X P. DIC. 2024</vt:lpstr>
      <vt:lpstr>' BALANCE GRAL. DIC. 2024'!Área_de_impresión</vt:lpstr>
      <vt:lpstr>'DESEM.  PPC CODIF. DIC. 24.'!Área_de_impresión</vt:lpstr>
      <vt:lpstr>'DESEM. SAN.A. CODIF. DIC.  2024'!Área_de_impresión</vt:lpstr>
      <vt:lpstr>'LIBRO BCO. CTA. PPC. DIC. 24'!Área_de_impresión</vt:lpstr>
      <vt:lpstr>'LIBRO GRAL .MEGAL. DIC. 2024'!Área_de_impresión</vt:lpstr>
      <vt:lpstr>'RESUMEN UNIFIC. DIC. 2024'!Área_de_impresión</vt:lpstr>
      <vt:lpstr>'LIBRO BCO. CTA. PPC. DIC. 24'!Títulos_a_imprimir</vt:lpstr>
      <vt:lpstr>'LIBRO GRAL .MEGAL. DIC. 2024'!Títulos_a_imprimir</vt:lpstr>
      <vt:lpstr>'RESUMEN UNIFIC. DIC. 2024'!Títulos_a_imprimir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</dc:creator>
  <cp:lastModifiedBy>Marcos Cabral</cp:lastModifiedBy>
  <cp:revision/>
  <cp:lastPrinted>2025-01-13T16:37:01Z</cp:lastPrinted>
  <dcterms:created xsi:type="dcterms:W3CDTF">2007-03-20T14:00:55Z</dcterms:created>
  <dcterms:modified xsi:type="dcterms:W3CDTF">2025-01-14T15:45:19Z</dcterms:modified>
</cp:coreProperties>
</file>