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embeddings/oleObject1.bin" ContentType="application/vnd.openxmlformats-officedocument.oleObject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925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arcos Cabral\Desktop\1 A OIA DIGEGA MC  (OF. LIBRE ACCESO A LA INFORMACION\DOCUMENTACION QUE SE DEBE SUBIR AL PORTAL DE DIGEGA\2025\6 Junio\Informe Financiero JULIO 2025\"/>
    </mc:Choice>
  </mc:AlternateContent>
  <xr:revisionPtr revIDLastSave="0" documentId="13_ncr:1_{5E7DA0A4-71F8-43A9-A4EF-2C6E5D89BFDB}" xr6:coauthVersionLast="47" xr6:coauthVersionMax="47" xr10:uidLastSave="{00000000-0000-0000-0000-000000000000}"/>
  <bookViews>
    <workbookView xWindow="-120" yWindow="-120" windowWidth="38640" windowHeight="21240" tabRatio="605" activeTab="10" xr2:uid="{00000000-000D-0000-FFFF-FFFF00000000}"/>
  </bookViews>
  <sheets>
    <sheet name="Estado G Y P " sheetId="234" r:id="rId1"/>
    <sheet name="RESUMEN UNIFIC. DE GASTOS" sheetId="57" r:id="rId2"/>
    <sheet name="RES. CODF .MEGAL. " sheetId="246" r:id="rId3"/>
    <sheet name="DESEM. CODIF. SANIDAD" sheetId="224" r:id="rId4"/>
    <sheet name="LIBRO GRAL. MEGAL. " sheetId="205" r:id="rId5"/>
    <sheet name="RESumen. CODIF.  PPC " sheetId="256" r:id="rId6"/>
    <sheet name="LIBRO CODIF. GASTOS PPC" sheetId="268" r:id="rId7"/>
    <sheet name="LIBRO BCO. CTA. PPC. " sheetId="46" r:id="rId8"/>
    <sheet name="CONC. NOM. ELECT." sheetId="245" r:id="rId9"/>
    <sheet name="IMPUTACION " sheetId="238" r:id="rId10"/>
    <sheet name="INGRESOS DEL MES" sheetId="260" r:id="rId11"/>
    <sheet name="EGRESOS  MEG. 2025" sheetId="261" r:id="rId12"/>
    <sheet name="RES. CODIF. F. REP. ANT.FIN" sheetId="264" r:id="rId13"/>
    <sheet name="DESEM. COD. F. Rep. AF" sheetId="267" r:id="rId14"/>
    <sheet name="LIBRO BCO. CTA. F .REPON." sheetId="262" r:id="rId15"/>
  </sheets>
  <externalReferences>
    <externalReference r:id="rId16"/>
    <externalReference r:id="rId17"/>
  </externalReferences>
  <definedNames>
    <definedName name="_0">#REF!</definedName>
    <definedName name="_xlnm._FilterDatabase" localSheetId="13" hidden="1">'DESEM. COD. F. Rep. AF'!#REF!</definedName>
    <definedName name="_xlnm._FilterDatabase" localSheetId="3" hidden="1">'DESEM. CODIF. SANIDAD'!$A$12:$G$24</definedName>
    <definedName name="_xlnm._FilterDatabase" localSheetId="14" hidden="1">'LIBRO BCO. CTA. F .REPON.'!#REF!</definedName>
    <definedName name="_xlnm._FilterDatabase" localSheetId="7" hidden="1">'LIBRO BCO. CTA. PPC. '!#REF!</definedName>
    <definedName name="_xlnm._FilterDatabase" localSheetId="6" hidden="1">'LIBRO CODIF. GASTOS PPC'!$A$14:$G$31</definedName>
    <definedName name="_xlnm._FilterDatabase" localSheetId="2" hidden="1">'RES. CODF .MEGAL. '!#REF!</definedName>
    <definedName name="_xlnm._FilterDatabase" localSheetId="12" hidden="1">'RES. CODIF. F. REP. ANT.FIN'!#REF!</definedName>
    <definedName name="_xlnm._FilterDatabase" localSheetId="5" hidden="1">'RESumen. CODIF.  PPC '!#REF!</definedName>
    <definedName name="_xlnm.Print_Area" localSheetId="13">'DESEM. COD. F. Rep. AF'!#REF!</definedName>
    <definedName name="_xlnm.Print_Area" localSheetId="3">'DESEM. CODIF. SANIDAD'!$20:$20</definedName>
    <definedName name="_xlnm.Print_Area" localSheetId="14">'LIBRO BCO. CTA. F .REPON.'!$A$13:$G$13</definedName>
    <definedName name="_xlnm.Print_Area" localSheetId="7">'LIBRO BCO. CTA. PPC. '!$A$14:$G$14</definedName>
    <definedName name="_xlnm.Print_Area" localSheetId="6">'LIBRO CODIF. GASTOS PPC'!$25:$25</definedName>
    <definedName name="_xlnm.Print_Area" localSheetId="4">'LIBRO GRAL. MEGAL. '!$A$2:$G$14</definedName>
    <definedName name="_xlnm.Print_Area" localSheetId="2">'RES. CODF .MEGAL. '!#REF!</definedName>
    <definedName name="_xlnm.Print_Area" localSheetId="1">'RESUMEN UNIFIC. DE GASTOS'!$A$1:$G$210</definedName>
    <definedName name="_xlnm.Print_Titles" localSheetId="4">'LIBRO GRAL. MEGAL. '!$13:$13</definedName>
    <definedName name="_xlnm.Print_Titles" localSheetId="1">'RESUMEN UNIFIC. DE GASTOS'!$12:$12</definedName>
  </definedNames>
  <calcPr calcId="191029" calcMode="manual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79" i="57" l="1"/>
  <c r="G80" i="57"/>
  <c r="G81" i="57"/>
  <c r="G82" i="57"/>
  <c r="G30" i="57"/>
  <c r="G29" i="57" s="1"/>
  <c r="D92" i="238"/>
  <c r="C92" i="238"/>
  <c r="D28" i="260" l="1"/>
  <c r="E31" i="268"/>
  <c r="E88" i="46"/>
  <c r="D88" i="46"/>
  <c r="F16" i="46"/>
  <c r="F17" i="46" s="1"/>
  <c r="F18" i="46" s="1"/>
  <c r="F19" i="46" s="1"/>
  <c r="F20" i="46" s="1"/>
  <c r="F21" i="46" s="1"/>
  <c r="F22" i="46" s="1"/>
  <c r="F23" i="46" s="1"/>
  <c r="F24" i="46" s="1"/>
  <c r="F25" i="46" s="1"/>
  <c r="F26" i="46" s="1"/>
  <c r="F27" i="46" s="1"/>
  <c r="F28" i="46" s="1"/>
  <c r="F29" i="46" s="1"/>
  <c r="F30" i="46" s="1"/>
  <c r="F31" i="46" s="1"/>
  <c r="F32" i="46" s="1"/>
  <c r="F33" i="46" s="1"/>
  <c r="F34" i="46" s="1"/>
  <c r="F35" i="46" s="1"/>
  <c r="F36" i="46" s="1"/>
  <c r="F37" i="46" s="1"/>
  <c r="F38" i="46" s="1"/>
  <c r="F39" i="46" s="1"/>
  <c r="F40" i="46" s="1"/>
  <c r="F41" i="46" s="1"/>
  <c r="F42" i="46" s="1"/>
  <c r="F43" i="46" s="1"/>
  <c r="F44" i="46" s="1"/>
  <c r="F45" i="46" s="1"/>
  <c r="F46" i="46" s="1"/>
  <c r="F47" i="46" s="1"/>
  <c r="F48" i="46" s="1"/>
  <c r="F49" i="46" s="1"/>
  <c r="F50" i="46" s="1"/>
  <c r="F51" i="46" s="1"/>
  <c r="F52" i="46" s="1"/>
  <c r="F53" i="46" s="1"/>
  <c r="F54" i="46" s="1"/>
  <c r="F55" i="46" s="1"/>
  <c r="F56" i="46" s="1"/>
  <c r="F57" i="46" s="1"/>
  <c r="F58" i="46" s="1"/>
  <c r="F59" i="46" s="1"/>
  <c r="F60" i="46" s="1"/>
  <c r="F61" i="46" s="1"/>
  <c r="F62" i="46" s="1"/>
  <c r="F63" i="46" s="1"/>
  <c r="F64" i="46" s="1"/>
  <c r="F65" i="46" s="1"/>
  <c r="F66" i="46" s="1"/>
  <c r="F67" i="46" s="1"/>
  <c r="F68" i="46" s="1"/>
  <c r="F69" i="46" s="1"/>
  <c r="F70" i="46" s="1"/>
  <c r="F71" i="46" s="1"/>
  <c r="F72" i="46" s="1"/>
  <c r="F73" i="46" s="1"/>
  <c r="F74" i="46" s="1"/>
  <c r="F75" i="46" s="1"/>
  <c r="F76" i="46" s="1"/>
  <c r="F77" i="46" s="1"/>
  <c r="F78" i="46" s="1"/>
  <c r="F79" i="46" s="1"/>
  <c r="F80" i="46" s="1"/>
  <c r="F81" i="46" s="1"/>
  <c r="F82" i="46" s="1"/>
  <c r="F83" i="46" s="1"/>
  <c r="F84" i="46" s="1"/>
  <c r="F85" i="46" s="1"/>
  <c r="F86" i="46" s="1"/>
  <c r="F87" i="46" s="1"/>
  <c r="G88" i="46" s="1"/>
  <c r="E150" i="57" l="1"/>
  <c r="D19" i="264" l="1"/>
  <c r="F15" i="262"/>
  <c r="F16" i="262" s="1"/>
  <c r="F17" i="262" s="1"/>
  <c r="F18" i="262" s="1"/>
  <c r="E19" i="262" l="1"/>
  <c r="G32" i="245" l="1"/>
  <c r="G27" i="245"/>
  <c r="G20" i="245"/>
  <c r="G35" i="245" l="1"/>
  <c r="D22" i="246"/>
  <c r="E25" i="224"/>
  <c r="F25" i="224"/>
  <c r="D199" i="205"/>
  <c r="F16" i="205"/>
  <c r="F17" i="205" s="1"/>
  <c r="F18" i="205" s="1"/>
  <c r="F19" i="205" s="1"/>
  <c r="F20" i="205" s="1"/>
  <c r="F21" i="205" s="1"/>
  <c r="F22" i="205" s="1"/>
  <c r="F23" i="205" s="1"/>
  <c r="F24" i="205" s="1"/>
  <c r="F25" i="205" s="1"/>
  <c r="F26" i="205" s="1"/>
  <c r="F27" i="205" s="1"/>
  <c r="F28" i="205" s="1"/>
  <c r="F29" i="205" s="1"/>
  <c r="F30" i="205" s="1"/>
  <c r="F31" i="205" s="1"/>
  <c r="F32" i="205" s="1"/>
  <c r="F33" i="205" s="1"/>
  <c r="F34" i="205" s="1"/>
  <c r="F35" i="205" s="1"/>
  <c r="F36" i="205" s="1"/>
  <c r="F37" i="205" s="1"/>
  <c r="F38" i="205" s="1"/>
  <c r="F39" i="205" s="1"/>
  <c r="F40" i="205" s="1"/>
  <c r="F41" i="205" s="1"/>
  <c r="F42" i="205" s="1"/>
  <c r="F43" i="205" s="1"/>
  <c r="F44" i="205" s="1"/>
  <c r="F45" i="205" s="1"/>
  <c r="F46" i="205" s="1"/>
  <c r="F47" i="205" s="1"/>
  <c r="F48" i="205" s="1"/>
  <c r="F49" i="205" s="1"/>
  <c r="F50" i="205" s="1"/>
  <c r="F51" i="205" s="1"/>
  <c r="F52" i="205" s="1"/>
  <c r="F53" i="205" s="1"/>
  <c r="F54" i="205" s="1"/>
  <c r="F55" i="205" s="1"/>
  <c r="F56" i="205" s="1"/>
  <c r="F57" i="205" s="1"/>
  <c r="F58" i="205" s="1"/>
  <c r="F59" i="205" s="1"/>
  <c r="F60" i="205" s="1"/>
  <c r="F61" i="205" s="1"/>
  <c r="F62" i="205" s="1"/>
  <c r="F63" i="205" s="1"/>
  <c r="F64" i="205" s="1"/>
  <c r="F65" i="205" s="1"/>
  <c r="F66" i="205" s="1"/>
  <c r="F67" i="205" s="1"/>
  <c r="F68" i="205" s="1"/>
  <c r="F69" i="205" s="1"/>
  <c r="F70" i="205" s="1"/>
  <c r="F71" i="205" s="1"/>
  <c r="F72" i="205" s="1"/>
  <c r="F73" i="205" s="1"/>
  <c r="F74" i="205" s="1"/>
  <c r="F75" i="205" s="1"/>
  <c r="F76" i="205" s="1"/>
  <c r="F77" i="205" s="1"/>
  <c r="F78" i="205" s="1"/>
  <c r="F79" i="205" s="1"/>
  <c r="F80" i="205" s="1"/>
  <c r="F81" i="205" s="1"/>
  <c r="F82" i="205" s="1"/>
  <c r="F83" i="205" s="1"/>
  <c r="F84" i="205" s="1"/>
  <c r="F85" i="205" s="1"/>
  <c r="F86" i="205" s="1"/>
  <c r="F87" i="205" s="1"/>
  <c r="F88" i="205" s="1"/>
  <c r="F89" i="205" s="1"/>
  <c r="F90" i="205" s="1"/>
  <c r="F91" i="205" s="1"/>
  <c r="F92" i="205" s="1"/>
  <c r="F93" i="205" s="1"/>
  <c r="F94" i="205" s="1"/>
  <c r="F95" i="205" s="1"/>
  <c r="F96" i="205" s="1"/>
  <c r="F97" i="205" s="1"/>
  <c r="F98" i="205" s="1"/>
  <c r="F99" i="205" s="1"/>
  <c r="F100" i="205" s="1"/>
  <c r="F101" i="205" s="1"/>
  <c r="F102" i="205" s="1"/>
  <c r="F103" i="205" s="1"/>
  <c r="F104" i="205" s="1"/>
  <c r="F105" i="205" s="1"/>
  <c r="F106" i="205" s="1"/>
  <c r="F107" i="205" s="1"/>
  <c r="F108" i="205" s="1"/>
  <c r="F109" i="205" s="1"/>
  <c r="F110" i="205" s="1"/>
  <c r="F111" i="205" s="1"/>
  <c r="F112" i="205" s="1"/>
  <c r="F113" i="205" s="1"/>
  <c r="F114" i="205" s="1"/>
  <c r="F115" i="205" s="1"/>
  <c r="F116" i="205" s="1"/>
  <c r="F117" i="205" s="1"/>
  <c r="F118" i="205" s="1"/>
  <c r="F119" i="205" s="1"/>
  <c r="F120" i="205" s="1"/>
  <c r="F121" i="205" s="1"/>
  <c r="F122" i="205" s="1"/>
  <c r="F123" i="205" s="1"/>
  <c r="F124" i="205" s="1"/>
  <c r="F125" i="205" s="1"/>
  <c r="F126" i="205" s="1"/>
  <c r="F127" i="205" s="1"/>
  <c r="F128" i="205" s="1"/>
  <c r="F129" i="205" s="1"/>
  <c r="F130" i="205" s="1"/>
  <c r="F131" i="205" s="1"/>
  <c r="F132" i="205" s="1"/>
  <c r="F133" i="205" s="1"/>
  <c r="F134" i="205" s="1"/>
  <c r="F135" i="205" s="1"/>
  <c r="F136" i="205" s="1"/>
  <c r="F137" i="205" s="1"/>
  <c r="F138" i="205" s="1"/>
  <c r="F139" i="205" s="1"/>
  <c r="F140" i="205" s="1"/>
  <c r="F141" i="205" s="1"/>
  <c r="F142" i="205" s="1"/>
  <c r="F143" i="205" s="1"/>
  <c r="F144" i="205" s="1"/>
  <c r="F145" i="205" s="1"/>
  <c r="F146" i="205" s="1"/>
  <c r="F147" i="205" s="1"/>
  <c r="F148" i="205" s="1"/>
  <c r="F149" i="205" s="1"/>
  <c r="F150" i="205" s="1"/>
  <c r="F151" i="205" s="1"/>
  <c r="F152" i="205" s="1"/>
  <c r="F153" i="205" s="1"/>
  <c r="F154" i="205" s="1"/>
  <c r="F155" i="205" s="1"/>
  <c r="F156" i="205" s="1"/>
  <c r="F157" i="205" s="1"/>
  <c r="F158" i="205" s="1"/>
  <c r="F159" i="205" s="1"/>
  <c r="F160" i="205" s="1"/>
  <c r="F161" i="205" s="1"/>
  <c r="F162" i="205" s="1"/>
  <c r="F163" i="205" s="1"/>
  <c r="F164" i="205" s="1"/>
  <c r="F165" i="205" s="1"/>
  <c r="F166" i="205" s="1"/>
  <c r="F167" i="205" s="1"/>
  <c r="F168" i="205" s="1"/>
  <c r="F169" i="205" s="1"/>
  <c r="F170" i="205" s="1"/>
  <c r="F171" i="205" s="1"/>
  <c r="F172" i="205" s="1"/>
  <c r="F173" i="205" s="1"/>
  <c r="F174" i="205" s="1"/>
  <c r="F175" i="205" s="1"/>
  <c r="F176" i="205" s="1"/>
  <c r="F177" i="205" s="1"/>
  <c r="F178" i="205" s="1"/>
  <c r="F179" i="205" s="1"/>
  <c r="F180" i="205" s="1"/>
  <c r="F181" i="205" s="1"/>
  <c r="F182" i="205" s="1"/>
  <c r="F183" i="205" s="1"/>
  <c r="F184" i="205" s="1"/>
  <c r="F185" i="205" s="1"/>
  <c r="F186" i="205" s="1"/>
  <c r="F187" i="205" s="1"/>
  <c r="F188" i="205" s="1"/>
  <c r="F189" i="205" s="1"/>
  <c r="F190" i="205" s="1"/>
  <c r="F191" i="205" s="1"/>
  <c r="F192" i="205" s="1"/>
  <c r="F193" i="205" s="1"/>
  <c r="F194" i="205" s="1"/>
  <c r="F195" i="205" s="1"/>
  <c r="F196" i="205" s="1"/>
  <c r="F197" i="205" s="1"/>
  <c r="F198" i="205" s="1"/>
  <c r="E199" i="205"/>
  <c r="E159" i="234" l="1"/>
  <c r="E126" i="234"/>
  <c r="E125" i="234" s="1"/>
  <c r="G16" i="57"/>
  <c r="D83" i="57"/>
  <c r="E111" i="234" l="1"/>
  <c r="D107" i="57"/>
  <c r="C107" i="57"/>
  <c r="G73" i="57"/>
  <c r="F31" i="268"/>
  <c r="F16" i="267"/>
  <c r="E16" i="267"/>
  <c r="D22" i="264"/>
  <c r="D18" i="260" l="1"/>
  <c r="E116" i="234" l="1"/>
  <c r="E110" i="234"/>
  <c r="E107" i="234" s="1"/>
  <c r="G40" i="57"/>
  <c r="G39" i="57"/>
  <c r="G38" i="57"/>
  <c r="G37" i="57"/>
  <c r="G36" i="57"/>
  <c r="C19" i="261"/>
  <c r="E34" i="57"/>
  <c r="D24" i="57" l="1"/>
  <c r="E19" i="256"/>
  <c r="E186" i="234" l="1"/>
  <c r="E71" i="234"/>
  <c r="E16" i="234"/>
  <c r="E65" i="57" l="1"/>
  <c r="E15" i="57"/>
  <c r="G41" i="57"/>
  <c r="G181" i="57" l="1"/>
  <c r="F180" i="57"/>
  <c r="F179" i="57" s="1"/>
  <c r="E180" i="57"/>
  <c r="E179" i="57" s="1"/>
  <c r="D180" i="57"/>
  <c r="D179" i="57" s="1"/>
  <c r="C180" i="57"/>
  <c r="C179" i="57" s="1"/>
  <c r="E112" i="57"/>
  <c r="G72" i="57"/>
  <c r="D45" i="57"/>
  <c r="D22" i="256" l="1"/>
  <c r="E40" i="234" l="1"/>
  <c r="E84" i="234"/>
  <c r="E80" i="234"/>
  <c r="E153" i="234" l="1"/>
  <c r="G55" i="57" l="1"/>
  <c r="E94" i="234"/>
  <c r="E167" i="234"/>
  <c r="E163" i="234"/>
  <c r="E138" i="234"/>
  <c r="E136" i="234" s="1"/>
  <c r="E135" i="234"/>
  <c r="E78" i="57" l="1"/>
  <c r="D78" i="57"/>
  <c r="E88" i="57"/>
  <c r="G92" i="57"/>
  <c r="G174" i="57" l="1" a="1"/>
  <c r="G174" i="57" s="1"/>
  <c r="G175" i="57" a="1"/>
  <c r="G175" i="57" s="1"/>
  <c r="G176" i="57" a="1"/>
  <c r="G176" i="57" s="1"/>
  <c r="E180" i="234" l="1"/>
  <c r="E170" i="234"/>
  <c r="E100" i="234"/>
  <c r="E112" i="234"/>
  <c r="E103" i="234"/>
  <c r="E83" i="234" l="1"/>
  <c r="G67" i="57"/>
  <c r="G66" i="57"/>
  <c r="E68" i="234"/>
  <c r="E52" i="57"/>
  <c r="G54" i="57"/>
  <c r="G46" i="57"/>
  <c r="D52" i="57"/>
  <c r="C52" i="57"/>
  <c r="G52" i="57" l="1"/>
  <c r="E57" i="57"/>
  <c r="D57" i="57"/>
  <c r="G35" i="57"/>
  <c r="G34" i="57" s="1"/>
  <c r="G31" i="57"/>
  <c r="D102" i="57"/>
  <c r="C102" i="57"/>
  <c r="G43" i="57" l="1"/>
  <c r="D48" i="57"/>
  <c r="D25" i="246" l="1"/>
  <c r="G71" i="57" l="1"/>
  <c r="E152" i="234" l="1"/>
  <c r="D74" i="57"/>
  <c r="D42" i="57"/>
  <c r="C112" i="57"/>
  <c r="D112" i="57"/>
  <c r="G114" i="57" l="1"/>
  <c r="G113" i="57"/>
  <c r="G154" i="57"/>
  <c r="E170" i="57"/>
  <c r="E144" i="57"/>
  <c r="E97" i="57"/>
  <c r="C97" i="57"/>
  <c r="D97" i="57"/>
  <c r="D150" i="57"/>
  <c r="E45" i="57"/>
  <c r="E133" i="234" l="1"/>
  <c r="E29" i="57" l="1"/>
  <c r="D122" i="57"/>
  <c r="C42" i="57"/>
  <c r="C132" i="57"/>
  <c r="C122" i="57"/>
  <c r="D65" i="57"/>
  <c r="C65" i="57"/>
  <c r="C170" i="57"/>
  <c r="D144" i="57"/>
  <c r="E51" i="234" l="1"/>
  <c r="G26" i="57"/>
  <c r="G47" i="57"/>
  <c r="G45" i="57" s="1"/>
  <c r="C45" i="57"/>
  <c r="E30" i="234" l="1"/>
  <c r="E21" i="234"/>
  <c r="D170" i="57"/>
  <c r="C124" i="57"/>
  <c r="G125" i="57"/>
  <c r="F124" i="57"/>
  <c r="E124" i="57"/>
  <c r="D124" i="57"/>
  <c r="D159" i="57"/>
  <c r="G170" i="57" l="1"/>
  <c r="G124" i="57"/>
  <c r="E48" i="234" l="1"/>
  <c r="C74" i="57" l="1"/>
  <c r="B113" i="57"/>
  <c r="B114" i="57"/>
  <c r="E58" i="234" l="1"/>
  <c r="E54" i="234"/>
  <c r="C134" i="57"/>
  <c r="E39" i="234" l="1"/>
  <c r="E35" i="234"/>
  <c r="E28" i="234"/>
  <c r="E129" i="234"/>
  <c r="E183" i="234"/>
  <c r="E20" i="234" l="1"/>
  <c r="E19" i="234" s="1"/>
  <c r="G133" i="57"/>
  <c r="D132" i="57"/>
  <c r="E205" i="234" l="1"/>
  <c r="E206" i="234" s="1"/>
  <c r="E159" i="57"/>
  <c r="G169" i="57" l="1"/>
  <c r="E162" i="57"/>
  <c r="G173" i="57" a="1"/>
  <c r="G173" i="57" s="1"/>
  <c r="G168" i="57"/>
  <c r="E102" i="57"/>
  <c r="G106" i="57"/>
  <c r="E107" i="57"/>
  <c r="E172" i="57" l="1"/>
  <c r="G172" i="57" s="1"/>
  <c r="E94" i="57" l="1"/>
  <c r="E77" i="57" s="1"/>
  <c r="E74" i="57"/>
  <c r="C48" i="57"/>
  <c r="C34" i="57"/>
  <c r="G166" i="57" l="1"/>
  <c r="D34" i="57"/>
  <c r="C88" i="57"/>
  <c r="C62" i="57"/>
  <c r="C22" i="57"/>
  <c r="C15" i="57" s="1"/>
  <c r="C29" i="57"/>
  <c r="G99" i="57" l="1"/>
  <c r="E22" i="57" l="1"/>
  <c r="G25" i="57" l="1"/>
  <c r="G60" i="57" l="1"/>
  <c r="G61" i="57"/>
  <c r="C57" i="57"/>
  <c r="C33" i="57" s="1"/>
  <c r="C83" i="57"/>
  <c r="C81" i="57" s="1"/>
  <c r="C78" i="57" s="1"/>
  <c r="C24" i="57"/>
  <c r="G182" i="57" l="1"/>
  <c r="G183" i="57"/>
  <c r="G178" i="57" a="1"/>
  <c r="G178" i="57" s="1"/>
  <c r="G84" i="57" l="1"/>
  <c r="C162" i="57" l="1"/>
  <c r="E62" i="57" l="1"/>
  <c r="E42" i="57" l="1"/>
  <c r="D62" i="57"/>
  <c r="D33" i="57" s="1"/>
  <c r="C94" i="57"/>
  <c r="C27" i="57" l="1"/>
  <c r="C14" i="57" s="1"/>
  <c r="G44" i="57" l="1"/>
  <c r="G42" i="57" s="1"/>
  <c r="E24" i="57"/>
  <c r="E48" i="57"/>
  <c r="E33" i="57" s="1"/>
  <c r="E155" i="57"/>
  <c r="E143" i="57" s="1"/>
  <c r="G69" i="57" l="1"/>
  <c r="G56" i="57"/>
  <c r="G64" i="57" l="1"/>
  <c r="G179" i="57"/>
  <c r="G180" i="57"/>
  <c r="G75" i="57"/>
  <c r="F177" i="57" l="1"/>
  <c r="D177" i="57"/>
  <c r="F83" i="57"/>
  <c r="G177" i="57" l="1" a="1"/>
  <c r="G177" i="57" s="1"/>
  <c r="F65" i="57"/>
  <c r="G123" i="57" l="1"/>
  <c r="G126" i="57"/>
  <c r="C129" i="57"/>
  <c r="C121" i="57" s="1"/>
  <c r="G165" i="57"/>
  <c r="G167" i="57"/>
  <c r="G164" i="57"/>
  <c r="G23" i="57"/>
  <c r="G22" i="57" s="1"/>
  <c r="G21" i="57"/>
  <c r="G53" i="57"/>
  <c r="G98" i="57"/>
  <c r="F129" i="57"/>
  <c r="E129" i="57"/>
  <c r="D155" i="57"/>
  <c r="C155" i="57"/>
  <c r="D129" i="57"/>
  <c r="D121" i="57" s="1"/>
  <c r="E27" i="57"/>
  <c r="E14" i="57" s="1"/>
  <c r="D29" i="57"/>
  <c r="G129" i="57" l="1"/>
  <c r="G163" i="57" l="1"/>
  <c r="F162" i="57"/>
  <c r="G161" i="57"/>
  <c r="G160" i="57"/>
  <c r="F159" i="57"/>
  <c r="F158" i="57" s="1"/>
  <c r="C159" i="57"/>
  <c r="G137" i="57"/>
  <c r="G136" i="57"/>
  <c r="G135" i="57" s="1"/>
  <c r="G134" i="57" s="1"/>
  <c r="F134" i="57"/>
  <c r="E134" i="57"/>
  <c r="E192" i="57" s="1"/>
  <c r="D134" i="57"/>
  <c r="E132" i="57"/>
  <c r="G131" i="57"/>
  <c r="G128" i="57"/>
  <c r="G127" i="57"/>
  <c r="F122" i="57"/>
  <c r="F121" i="57" s="1"/>
  <c r="G120" i="57"/>
  <c r="G119" i="57"/>
  <c r="G118" i="57"/>
  <c r="G117" i="57"/>
  <c r="G116" i="57"/>
  <c r="G115" i="57"/>
  <c r="F112" i="57"/>
  <c r="C110" i="57"/>
  <c r="C77" i="57" s="1"/>
  <c r="G109" i="57"/>
  <c r="G108" i="57"/>
  <c r="F107" i="57"/>
  <c r="G105" i="57"/>
  <c r="G104" i="57"/>
  <c r="G103" i="57"/>
  <c r="F102" i="57"/>
  <c r="G101" i="57"/>
  <c r="G100" i="57"/>
  <c r="G96" i="57"/>
  <c r="G95" i="57"/>
  <c r="D94" i="57"/>
  <c r="G93" i="57"/>
  <c r="G91" i="57"/>
  <c r="G90" i="57"/>
  <c r="G89" i="57"/>
  <c r="F88" i="57"/>
  <c r="D88" i="57"/>
  <c r="G87" i="57"/>
  <c r="G86" i="57"/>
  <c r="G85" i="57"/>
  <c r="F78" i="57"/>
  <c r="F74" i="57"/>
  <c r="G70" i="57"/>
  <c r="G68" i="57"/>
  <c r="G63" i="57"/>
  <c r="F62" i="57"/>
  <c r="G62" i="57" s="1"/>
  <c r="G59" i="57"/>
  <c r="G58" i="57"/>
  <c r="F57" i="57"/>
  <c r="G51" i="57"/>
  <c r="G50" i="57"/>
  <c r="G49" i="57"/>
  <c r="F48" i="57"/>
  <c r="G48" i="57" s="1"/>
  <c r="F45" i="57"/>
  <c r="F42" i="57"/>
  <c r="G32" i="57"/>
  <c r="F29" i="57"/>
  <c r="G28" i="57"/>
  <c r="G27" i="57" s="1"/>
  <c r="F27" i="57"/>
  <c r="D27" i="57"/>
  <c r="F24" i="57"/>
  <c r="G24" i="57"/>
  <c r="F22" i="57"/>
  <c r="D22" i="57"/>
  <c r="F33" i="57" l="1"/>
  <c r="D16" i="57"/>
  <c r="D15" i="57" s="1"/>
  <c r="D14" i="57" s="1"/>
  <c r="G65" i="57"/>
  <c r="E203" i="57"/>
  <c r="D77" i="57"/>
  <c r="G112" i="57"/>
  <c r="E122" i="57"/>
  <c r="E121" i="57" s="1"/>
  <c r="E13" i="57" s="1"/>
  <c r="G132" i="57"/>
  <c r="G102" i="57"/>
  <c r="G97" i="57"/>
  <c r="G57" i="57"/>
  <c r="F157" i="57"/>
  <c r="G158" i="57"/>
  <c r="G83" i="57"/>
  <c r="F19" i="57"/>
  <c r="G19" i="57" s="1"/>
  <c r="G162" i="57"/>
  <c r="G94" i="57"/>
  <c r="G88" i="57"/>
  <c r="G159" i="57"/>
  <c r="G78" i="57"/>
  <c r="F20" i="57"/>
  <c r="C152" i="57"/>
  <c r="F77" i="57"/>
  <c r="G107" i="57"/>
  <c r="D192" i="57" l="1"/>
  <c r="D203" i="57" s="1"/>
  <c r="D13" i="57"/>
  <c r="G122" i="57"/>
  <c r="G77" i="57"/>
  <c r="C150" i="57"/>
  <c r="G121" i="57"/>
  <c r="F156" i="57"/>
  <c r="F153" i="57" s="1"/>
  <c r="G153" i="57" s="1"/>
  <c r="G157" i="57"/>
  <c r="G76" i="57"/>
  <c r="F18" i="57"/>
  <c r="G20" i="57"/>
  <c r="G156" i="57" l="1"/>
  <c r="F155" i="57"/>
  <c r="G74" i="57"/>
  <c r="F17" i="57"/>
  <c r="G18" i="57"/>
  <c r="G147" i="57"/>
  <c r="G33" i="57" l="1"/>
  <c r="G155" i="57"/>
  <c r="F152" i="57"/>
  <c r="G17" i="57"/>
  <c r="F16" i="57"/>
  <c r="C144" i="57"/>
  <c r="C143" i="57" s="1"/>
  <c r="C13" i="57" s="1"/>
  <c r="F149" i="57" l="1"/>
  <c r="G149" i="57" s="1"/>
  <c r="G152" i="57"/>
  <c r="G150" i="57" s="1"/>
  <c r="C192" i="57"/>
  <c r="F150" i="57"/>
  <c r="F148" i="57" s="1"/>
  <c r="G148" i="57" s="1"/>
  <c r="F34" i="57"/>
  <c r="F13" i="57" s="1"/>
  <c r="G146" i="57"/>
  <c r="F15" i="57"/>
  <c r="F14" i="57" s="1"/>
  <c r="G145" i="57"/>
  <c r="C203" i="57" l="1"/>
  <c r="G15" i="57"/>
  <c r="G14" i="57" s="1"/>
  <c r="G144" i="57"/>
  <c r="F192" i="57"/>
  <c r="G192" i="57" s="1"/>
  <c r="G203" i="57" s="1"/>
  <c r="F203" i="57" l="1"/>
  <c r="G143" i="57" l="1"/>
  <c r="G13" i="57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<sst xmlns="http://schemas.openxmlformats.org/spreadsheetml/2006/main" count="2117" uniqueCount="1049">
  <si>
    <t>FECHA</t>
  </si>
  <si>
    <t>CHEQUE #</t>
  </si>
  <si>
    <t>BENEFICIARIO</t>
  </si>
  <si>
    <t>CONCEPTO</t>
  </si>
  <si>
    <t>OBJETAL</t>
  </si>
  <si>
    <t>VALOR CODF.</t>
  </si>
  <si>
    <t>DEBITO (TOTAL CHEQUE EMITIDO)</t>
  </si>
  <si>
    <t>PREPARADO POR:</t>
  </si>
  <si>
    <t>REVISADO POR:</t>
  </si>
  <si>
    <t>REPUBLICA DOMINICANA</t>
  </si>
  <si>
    <t>MINISTERIO DE AGRICULTURA</t>
  </si>
  <si>
    <t>DIRECCION GENERAL DE GANADERIA</t>
  </si>
  <si>
    <t>DEPARTAMENTO  FINANCIERO</t>
  </si>
  <si>
    <t>CUENTA  ERRADICACION DE LA FIEBRE PORCINA CLASICA "PPC"</t>
  </si>
  <si>
    <t>OBJ</t>
  </si>
  <si>
    <t>TOTAL</t>
  </si>
  <si>
    <t>VALORES EN RD$</t>
  </si>
  <si>
    <t>DETALLE</t>
  </si>
  <si>
    <t>EJECUCION PRESUP.</t>
  </si>
  <si>
    <t xml:space="preserve"> TOTAL</t>
  </si>
  <si>
    <t>Teléfono local</t>
  </si>
  <si>
    <t xml:space="preserve">Comisiones y gastos bancarios </t>
  </si>
  <si>
    <t>Combustibles y lubricantes</t>
  </si>
  <si>
    <t>CUENTA SANIDAD ANIMAL Y EXTENSION</t>
  </si>
  <si>
    <t>2.1.1.2</t>
  </si>
  <si>
    <t>Remuneraciones al personal con carácter transitorio</t>
  </si>
  <si>
    <t>2.2.1.3</t>
  </si>
  <si>
    <t>2.1.5.3</t>
  </si>
  <si>
    <t>Contribuciones al seguro de riesgo laboral</t>
  </si>
  <si>
    <t>2.1.1.3</t>
  </si>
  <si>
    <t>Sueldos al personal fijo en trámite de pensiones</t>
  </si>
  <si>
    <t>2.1.5.1</t>
  </si>
  <si>
    <t>Contribuciones al seguro de salud</t>
  </si>
  <si>
    <t>2.1.5.2</t>
  </si>
  <si>
    <t>Contribuciones al seguro de pensiones</t>
  </si>
  <si>
    <t>2.1.1.1</t>
  </si>
  <si>
    <t>Remuneraciones al personal fijo</t>
  </si>
  <si>
    <t>INGRESOS:</t>
  </si>
  <si>
    <t>TRANSF. DE LA TESORERIA</t>
  </si>
  <si>
    <t>INGRESOS CUENTA SANIDAD ANIMAL Y EXTENSION</t>
  </si>
  <si>
    <t>TOTAL INGRESOS</t>
  </si>
  <si>
    <t>2.3.2.4</t>
  </si>
  <si>
    <t>Calzados</t>
  </si>
  <si>
    <t xml:space="preserve"> </t>
  </si>
  <si>
    <t>CUENTA ERRADI. DE FIEBRE PORCINA CLASICA PPC</t>
  </si>
  <si>
    <t>No. Ck/Transf.</t>
  </si>
  <si>
    <t>Mantenimiento y reparación  de maquinarias y equipos</t>
  </si>
  <si>
    <t>2.2.1.5</t>
  </si>
  <si>
    <t>Servicio de internet y televisión por cable</t>
  </si>
  <si>
    <t>2.3.1.1</t>
  </si>
  <si>
    <t>Alimentos y bebidas para personas</t>
  </si>
  <si>
    <t>2.3.9.8</t>
  </si>
  <si>
    <t>Repuestos y accesorios menores</t>
  </si>
  <si>
    <t>2.3.7.1</t>
  </si>
  <si>
    <t>2.2.7.2</t>
  </si>
  <si>
    <t>2.3.3.2</t>
  </si>
  <si>
    <t>Productos de papel y cartón</t>
  </si>
  <si>
    <t>2.3.5.5</t>
  </si>
  <si>
    <t>Artículos de plástico</t>
  </si>
  <si>
    <t>2.3.9.1</t>
  </si>
  <si>
    <t>2.3.9.9</t>
  </si>
  <si>
    <t>Productos y útiles varios no identificados precedentemente (n.i.p.)</t>
  </si>
  <si>
    <t>2.1.2.2</t>
  </si>
  <si>
    <t>Compensación</t>
  </si>
  <si>
    <t>2.2.8.2</t>
  </si>
  <si>
    <t>2.2.8.8</t>
  </si>
  <si>
    <t xml:space="preserve">Impuestos, derechos y tasas  </t>
  </si>
  <si>
    <t>Electricidad</t>
  </si>
  <si>
    <t>2.2.1.6</t>
  </si>
  <si>
    <t>2.3.6.3</t>
  </si>
  <si>
    <t>2.3.9.6</t>
  </si>
  <si>
    <t>2.3.1.2</t>
  </si>
  <si>
    <t>2.2.8.7</t>
  </si>
  <si>
    <t>Servicios Técnicos y Profesionales</t>
  </si>
  <si>
    <t>2.3.4.2</t>
  </si>
  <si>
    <t>2.2.4.4</t>
  </si>
  <si>
    <t>2.3.7.2</t>
  </si>
  <si>
    <t>Peaje</t>
  </si>
  <si>
    <t>2.2.2.1</t>
  </si>
  <si>
    <t>2.2.4.1</t>
  </si>
  <si>
    <t>2.3.1.3</t>
  </si>
  <si>
    <t>2.3.2.2</t>
  </si>
  <si>
    <t>2.3.5.4</t>
  </si>
  <si>
    <t>2.3.9.2</t>
  </si>
  <si>
    <t>2.3.2.3</t>
  </si>
  <si>
    <t>2.2.3.1</t>
  </si>
  <si>
    <t>2.3.4.1</t>
  </si>
  <si>
    <t>Productos metálicos y sus derivados</t>
  </si>
  <si>
    <t>Productos eléctricos y afines</t>
  </si>
  <si>
    <t>2.6.5.2</t>
  </si>
  <si>
    <t>Maquinaria y equipo industrial</t>
  </si>
  <si>
    <t xml:space="preserve">Prendas de vestir </t>
  </si>
  <si>
    <t xml:space="preserve">Artículos de caucho </t>
  </si>
  <si>
    <t xml:space="preserve">Pasajes </t>
  </si>
  <si>
    <t xml:space="preserve">CONTRATACION DE  SERVICIOS  </t>
  </si>
  <si>
    <t xml:space="preserve">Publicidad y propaganda  </t>
  </si>
  <si>
    <t xml:space="preserve">BIENES MUEBLES, INMUEBLES E INTANGIBLES </t>
  </si>
  <si>
    <t>2.2.1.8</t>
  </si>
  <si>
    <t>2.3.3.3</t>
  </si>
  <si>
    <t>2.2.9.2</t>
  </si>
  <si>
    <t>2.3.6.1</t>
  </si>
  <si>
    <t>2.2.2.2</t>
  </si>
  <si>
    <t>2.3.5.3</t>
  </si>
  <si>
    <t>2.3.1.4</t>
  </si>
  <si>
    <t>2.6.1.1</t>
  </si>
  <si>
    <t>2.2.6.1</t>
  </si>
  <si>
    <t>Seguro de bienes inmuebles</t>
  </si>
  <si>
    <t>2.2.6.2</t>
  </si>
  <si>
    <t>Seguro de bienes muebles</t>
  </si>
  <si>
    <t>2.2.7.1</t>
  </si>
  <si>
    <t>Productos de artes gráficas</t>
  </si>
  <si>
    <t>Productos químicos y conexos</t>
  </si>
  <si>
    <t>Muebles, equipos de oficina y estantería</t>
  </si>
  <si>
    <t>2.6.1.3</t>
  </si>
  <si>
    <t>2.6.3.1</t>
  </si>
  <si>
    <t>Equipo médico y de laboratorio</t>
  </si>
  <si>
    <t>2.6.4.8</t>
  </si>
  <si>
    <t>Otros equipos de transporte</t>
  </si>
  <si>
    <t>2.6.5.1</t>
  </si>
  <si>
    <t>Maquinaria y equipo agropecuario</t>
  </si>
  <si>
    <t>2.6.5.6</t>
  </si>
  <si>
    <t>Equipo de generación eléctrica</t>
  </si>
  <si>
    <t>2.6.5.8</t>
  </si>
  <si>
    <t>Otros equipos</t>
  </si>
  <si>
    <t xml:space="preserve">Impresión y encuadernación </t>
  </si>
  <si>
    <t xml:space="preserve">Recolección de residuos sólidos </t>
  </si>
  <si>
    <t xml:space="preserve">Productos de cemento, cal asbesto, yeso y arcilla  </t>
  </si>
  <si>
    <t>2 -</t>
  </si>
  <si>
    <t xml:space="preserve"> GASTOS</t>
  </si>
  <si>
    <t xml:space="preserve">2.1 - </t>
  </si>
  <si>
    <t>REMUNERACIONES Y CONTRIBUCIONES</t>
  </si>
  <si>
    <t xml:space="preserve"> GRATIFICACIONES Y BONIFICACIONES </t>
  </si>
  <si>
    <t>2.1.4</t>
  </si>
  <si>
    <t xml:space="preserve">2.1.5 </t>
  </si>
  <si>
    <t xml:space="preserve">CONTRIBUCIONES A LA SEGURIDAD SOCIAL </t>
  </si>
  <si>
    <t>2.2.1</t>
  </si>
  <si>
    <t xml:space="preserve">SERVICIOS BÁSICOS </t>
  </si>
  <si>
    <t>2.2.2</t>
  </si>
  <si>
    <t xml:space="preserve">PUBLICIDAD, IMPRESIÓN Y ENCUADERNACIÓN </t>
  </si>
  <si>
    <t xml:space="preserve">VIÁTICOS </t>
  </si>
  <si>
    <t>2.2.3</t>
  </si>
  <si>
    <t>2.2.4</t>
  </si>
  <si>
    <t xml:space="preserve">TRANSPORTE Y ALMACENAJE </t>
  </si>
  <si>
    <t xml:space="preserve"> ALQUILERES Y RENTAS  </t>
  </si>
  <si>
    <t>2.2.5</t>
  </si>
  <si>
    <t>2.2.6</t>
  </si>
  <si>
    <t xml:space="preserve">SEGUROS </t>
  </si>
  <si>
    <t xml:space="preserve">2.2.7 </t>
  </si>
  <si>
    <t>SERVICIOS DE CONSERVACIÓN, REPARACIONES MENORES E INSTALACIONES TEMPORALES</t>
  </si>
  <si>
    <t>OTROS SERVICIOS NO INCLUIDOS EN CONCEPTOS ANTERIORES</t>
  </si>
  <si>
    <t>2.2.8</t>
  </si>
  <si>
    <t>2.2.9</t>
  </si>
  <si>
    <t>OTRAS CONTRATACIONES DE SERVICIOS</t>
  </si>
  <si>
    <t xml:space="preserve"> MATERIALES Y SUMINISTROS  </t>
  </si>
  <si>
    <t>2.3.1</t>
  </si>
  <si>
    <t xml:space="preserve">ALIMENTOS Y PRODUCTOS AGROFORESTALES </t>
  </si>
  <si>
    <t>2.3.2</t>
  </si>
  <si>
    <t xml:space="preserve">TEXTILES Y VESTUARIOS </t>
  </si>
  <si>
    <t>2.3.3</t>
  </si>
  <si>
    <t xml:space="preserve">PRODUCTOS DE PAPEL, CARTÓN E IMPRESOS </t>
  </si>
  <si>
    <t>2.3.4</t>
  </si>
  <si>
    <t xml:space="preserve">PRODUCTOS FARMACÉUTICOS  </t>
  </si>
  <si>
    <t>2.3.5</t>
  </si>
  <si>
    <t xml:space="preserve">PRODUCTOS DE CUERO, CAUCHO Y PLÁSTICO </t>
  </si>
  <si>
    <t xml:space="preserve">PRODUCTOS DE MINERALES, METÁLICOS Y NO METÁLICOS  </t>
  </si>
  <si>
    <t xml:space="preserve">2.3.6 </t>
  </si>
  <si>
    <t>2.3.7</t>
  </si>
  <si>
    <t xml:space="preserve">COMBUSTIBLES, LUBRICANTES, PRODUCTOS QUÍMICOS Y CONEXOS </t>
  </si>
  <si>
    <t>2.3.8</t>
  </si>
  <si>
    <t xml:space="preserve">GASTOS A SER ASIGNADOS DURANTE EL EJERCICIO (ART. 32 Y 33, LEY 423-06) </t>
  </si>
  <si>
    <t>2.3.9</t>
  </si>
  <si>
    <t xml:space="preserve">PRODUCTOS Y ÚTILES VARIOS  </t>
  </si>
  <si>
    <t>2.4</t>
  </si>
  <si>
    <t>TRANSFERENCIAS CORRIENTES</t>
  </si>
  <si>
    <t>2.4.1</t>
  </si>
  <si>
    <t>2.4.2</t>
  </si>
  <si>
    <t>2.4.3</t>
  </si>
  <si>
    <t>2.4.4</t>
  </si>
  <si>
    <t>2.4.5</t>
  </si>
  <si>
    <t>2.4.7</t>
  </si>
  <si>
    <t>2.5</t>
  </si>
  <si>
    <t>2.5.1</t>
  </si>
  <si>
    <t>2.5.2</t>
  </si>
  <si>
    <t>2.5.3</t>
  </si>
  <si>
    <t>2.5.4</t>
  </si>
  <si>
    <t>2.5.5</t>
  </si>
  <si>
    <t>2.5.6</t>
  </si>
  <si>
    <t>2.5.9</t>
  </si>
  <si>
    <t>TRANSFERENCIAS DE CAPITAL</t>
  </si>
  <si>
    <t>2.6</t>
  </si>
  <si>
    <t xml:space="preserve">2.6.1 MOBILIARIO Y EQUIPO  </t>
  </si>
  <si>
    <t>2.6.1</t>
  </si>
  <si>
    <t>2.6.2</t>
  </si>
  <si>
    <t xml:space="preserve">MOBILIARIO Y EQUIPO EDUCACIONAL Y RECREATIVO </t>
  </si>
  <si>
    <t>2.6.3</t>
  </si>
  <si>
    <t xml:space="preserve">EQUIPO E INSTRUMENTAL CIENTIFICO  Y LABORATORIO </t>
  </si>
  <si>
    <t>2.6.4</t>
  </si>
  <si>
    <t xml:space="preserve">VEHÍCULOS Y EQUIPOS DE TRANSPORTE, TRACCIÓN Y ELEVACIÓN  </t>
  </si>
  <si>
    <t>2.6.5</t>
  </si>
  <si>
    <t xml:space="preserve">MAQUINARIA, OTROS EQUIPOS Y HERRAMIENTAS  </t>
  </si>
  <si>
    <t>2.6.6</t>
  </si>
  <si>
    <t>EQUIPOS DE DEFENSA Y SEGURIDAD</t>
  </si>
  <si>
    <t>2.6.7</t>
  </si>
  <si>
    <t>2.6.8</t>
  </si>
  <si>
    <t>2.6.9</t>
  </si>
  <si>
    <t>BIENES INTANGIBLES</t>
  </si>
  <si>
    <t>ACTIVOS BIÓLOGICOS CULTIVABLES</t>
  </si>
  <si>
    <t>EDIFICIOS, ESTRUCTURAS, TIERRAS, TERRENOS Y OBJETOS DE VALOR</t>
  </si>
  <si>
    <t>2.7</t>
  </si>
  <si>
    <t>2.7.1</t>
  </si>
  <si>
    <t>2.7.2</t>
  </si>
  <si>
    <t>2.7.3</t>
  </si>
  <si>
    <t>2.7.4</t>
  </si>
  <si>
    <t>2.8</t>
  </si>
  <si>
    <t>2.8.1</t>
  </si>
  <si>
    <t>OBRAS</t>
  </si>
  <si>
    <t>OBRAS EN EDIFICACIONES</t>
  </si>
  <si>
    <t>INFRAESTRUCTURA</t>
  </si>
  <si>
    <t>CONSTRUCCIONES EN BIENES
CONCESIONADOS</t>
  </si>
  <si>
    <t>GASTOS QUE SE ASIGNARÁN DURANTE EL EJERCICIO PARA INVERSIÓN
(ART. 32 Y 33 LEY 423-06)</t>
  </si>
  <si>
    <t>2.8.2</t>
  </si>
  <si>
    <t>2.9</t>
  </si>
  <si>
    <t>2.9.1</t>
  </si>
  <si>
    <t>2.9.2</t>
  </si>
  <si>
    <t>2.9.4</t>
  </si>
  <si>
    <t>4</t>
  </si>
  <si>
    <t>4.1</t>
  </si>
  <si>
    <t>4.1.1</t>
  </si>
  <si>
    <t>4.1.2</t>
  </si>
  <si>
    <t>CONCESIÓN DE PRESTAMOS</t>
  </si>
  <si>
    <t>4.2.1</t>
  </si>
  <si>
    <t>4.2.2</t>
  </si>
  <si>
    <t>4.3</t>
  </si>
  <si>
    <t>4.3.5</t>
  </si>
  <si>
    <t>GASTOS FINANCIEROS</t>
  </si>
  <si>
    <t>APLICACIONES FINANCIERAS</t>
  </si>
  <si>
    <t>INCREMENTO DE ACTIVOS FINANCIEROS</t>
  </si>
  <si>
    <t>INCREMENTO DE ACTIVOS FINANCIEROS CORRIENTES</t>
  </si>
  <si>
    <t>INCREMENTO DE ACTIVOS FINANCIEROS NO CORRIENTES</t>
  </si>
  <si>
    <t>DISMINUCIÓN DE PASIVOS</t>
  </si>
  <si>
    <t>DISMINUCIÓN DE PASIVOS CORRIENTES</t>
  </si>
  <si>
    <t>DISMINUCIÓN DE PASIVOS NO CORRIENTES</t>
  </si>
  <si>
    <t>DISMINUCIÓN DE FONDOS DE TERCEROS</t>
  </si>
  <si>
    <t>DISMINUCIÓN DEPÓSITOS FONDOS DE TERCEROS</t>
  </si>
  <si>
    <t>TRANSFERENCIAS CORRIENTES A
OTRAS INSTITUCIONES PÚBLICAS</t>
  </si>
  <si>
    <t>ADQUISICION DE ACTIVOS FINANCIEROS
CON FINES DE POLÍTICA</t>
  </si>
  <si>
    <t>ADQUISICIÓN DE TÍTULOS VALORES
REPRESENTATIVOS DE DEUDA</t>
  </si>
  <si>
    <t>TOTAL APLICACIONES FINANCIERAS</t>
  </si>
  <si>
    <t>2.1.1</t>
  </si>
  <si>
    <t>REMUNERACIONES</t>
  </si>
  <si>
    <t>EJECUCION GASTOS  Y APLICACIONES FINANCIERAS</t>
  </si>
  <si>
    <t>2.3.3.5</t>
  </si>
  <si>
    <t>Textos de enseñanza</t>
  </si>
  <si>
    <t>2.4.9.1</t>
  </si>
  <si>
    <t>Transferencias corrientes destinadas a otras Instituciones Públicas</t>
  </si>
  <si>
    <t>2.4.9</t>
  </si>
  <si>
    <t>OTRAS INSTITUCIONES PÚBLICAS</t>
  </si>
  <si>
    <t>2.2.5.8</t>
  </si>
  <si>
    <t>2.2.8.3</t>
  </si>
  <si>
    <t>2.3.6.2</t>
  </si>
  <si>
    <t>2.3.9.3</t>
  </si>
  <si>
    <t>2.3.9.5</t>
  </si>
  <si>
    <t>2.6.1.4</t>
  </si>
  <si>
    <t xml:space="preserve">Llantas y neumáticos </t>
  </si>
  <si>
    <t xml:space="preserve">Útiles de cocina y comedor </t>
  </si>
  <si>
    <t>Electrodomésticos</t>
  </si>
  <si>
    <t xml:space="preserve">Viáticos dentro del país </t>
  </si>
  <si>
    <t>Servicios de Alimentacion</t>
  </si>
  <si>
    <t xml:space="preserve">Útiles menores médico-quirúrgicos  </t>
  </si>
  <si>
    <t>Productos agroforestales y pecuarios</t>
  </si>
  <si>
    <t>2.1.4.2</t>
  </si>
  <si>
    <t>Otras gratificaciones y bonificaciones</t>
  </si>
  <si>
    <t xml:space="preserve">Productos médicos para uso veterinario  </t>
  </si>
  <si>
    <t>Productos de vidrio, loza y porcelana</t>
  </si>
  <si>
    <t>2.1.1.5</t>
  </si>
  <si>
    <t>Prestaciones económicas</t>
  </si>
  <si>
    <t>2.1.1.6</t>
  </si>
  <si>
    <t>Vacaciones</t>
  </si>
  <si>
    <t>Servicios sanitarios médicos y veterinarios</t>
  </si>
  <si>
    <t>Alimentos para animales</t>
  </si>
  <si>
    <t>2.3.3.1</t>
  </si>
  <si>
    <t>2.6.4.1</t>
  </si>
  <si>
    <t>Automóviles y camiones</t>
  </si>
  <si>
    <t>2.6.7.4</t>
  </si>
  <si>
    <t>Ovinos y caprinos</t>
  </si>
  <si>
    <t>2.6.8.8</t>
  </si>
  <si>
    <t>Licencias informáticas e intelectuales, industriales y comerciales</t>
  </si>
  <si>
    <t xml:space="preserve">Transferencias de capital a Asociaciones Privadas sin Fines de Lucro </t>
  </si>
  <si>
    <t xml:space="preserve">Acabados textiles </t>
  </si>
  <si>
    <t>ADQUISICIÓN DE TÍTULOS VALORES</t>
  </si>
  <si>
    <t>REPRESENTATIVOS DE DEUDA</t>
  </si>
  <si>
    <t>TOTAL EGRESOS CONSOLIDADOS</t>
  </si>
  <si>
    <t>2.4.1.6</t>
  </si>
  <si>
    <t>2.6.1.2</t>
  </si>
  <si>
    <t>Muebles de alojamiento</t>
  </si>
  <si>
    <t>TRANSFERENCIAS CORRIENTES AL GOBIERNO GENERAL NACIONAL</t>
  </si>
  <si>
    <t>TRANSFERENCIAS CORRIENTES AGOBIERNOS GENERALES LOCALES</t>
  </si>
  <si>
    <t>TRANSFERENCIAS CORRIENTES A EMPRESAS PÚBLICAS NO FINANCIERAS</t>
  </si>
  <si>
    <t>TRANSFERENCIAS CORRIENTES A INSTITUCIONES PÚBLICAS FINANCIERAS</t>
  </si>
  <si>
    <t>TRANSFERENCIAS CORRIENTES AL SECTOR EXTERNO</t>
  </si>
  <si>
    <t xml:space="preserve">Transferencias corrientes a Asociaciones sin fines de lucro </t>
  </si>
  <si>
    <t>2.3.3.4</t>
  </si>
  <si>
    <t xml:space="preserve">Libros, revistas y periódicos </t>
  </si>
  <si>
    <t xml:space="preserve">Papel de escritorio </t>
  </si>
  <si>
    <t>Contratación de mantenimiento y reparaciones menores</t>
  </si>
  <si>
    <t>2.2.1.7</t>
  </si>
  <si>
    <t>Agua</t>
  </si>
  <si>
    <t xml:space="preserve">Madera, corcho y sus manufacturas  </t>
  </si>
  <si>
    <t>2.2.4.2</t>
  </si>
  <si>
    <t xml:space="preserve">Fletes </t>
  </si>
  <si>
    <t>Productos médicos  para uso humano</t>
  </si>
  <si>
    <t>2.1.3.2</t>
  </si>
  <si>
    <t>Otros alquileres</t>
  </si>
  <si>
    <t>Equipos de tecnología de la información y comunicación</t>
  </si>
  <si>
    <t>2.6.5.4</t>
  </si>
  <si>
    <t>Sistemas y equipos de climatización</t>
  </si>
  <si>
    <t>2.1.2</t>
  </si>
  <si>
    <t xml:space="preserve">DIETAS Y GASTOS DE REPRESENTACIÓN </t>
  </si>
  <si>
    <t>2.3.9.7</t>
  </si>
  <si>
    <t>Productos y útiles veterinarios</t>
  </si>
  <si>
    <t>CONSTRUCCIONES EN BIENES</t>
  </si>
  <si>
    <t>CONCESIONADOS</t>
  </si>
  <si>
    <t>2.9.1 - INTERESES DE LA DEUDA PÚBLICA</t>
  </si>
  <si>
    <t>INTERNA</t>
  </si>
  <si>
    <t>2.9.2 - INTERESES DE LA DEUDA PUBLICA</t>
  </si>
  <si>
    <t>EXTERNA</t>
  </si>
  <si>
    <t>2.9.4 - COMISIONES Y OTROS GASTOS</t>
  </si>
  <si>
    <t>BANCARIOS DE LA DEUDA PÚBLICA</t>
  </si>
  <si>
    <t xml:space="preserve"> Compensación  </t>
  </si>
  <si>
    <t xml:space="preserve"> LICDA. KELVIA REYES</t>
  </si>
  <si>
    <t>Enc. Division de Contabilidad</t>
  </si>
  <si>
    <t>INTERESES DE LA DEUDA PÚBLICA
INTERNA</t>
  </si>
  <si>
    <t xml:space="preserve"> INTERESES DE LA DEUDA PUBLICA
EXTERNA</t>
  </si>
  <si>
    <t xml:space="preserve"> COMISIONES Y OTROS GASTOS
BANCARIOS DE LA DEUDA PÚBLICA</t>
  </si>
  <si>
    <t>SANIDAD ANIMAL Y EXTENSION CUENTA No. 010-242424-1</t>
  </si>
  <si>
    <t>Cta.No. 010-242424-1</t>
  </si>
  <si>
    <t>2.2.8.6</t>
  </si>
  <si>
    <t xml:space="preserve"> Organización de eventos y festividades  </t>
  </si>
  <si>
    <t>2.3.8.1</t>
  </si>
  <si>
    <t xml:space="preserve">  5% a ser asignado durante el ejercicio para gastos corrientes </t>
  </si>
  <si>
    <t>2.2.5.1</t>
  </si>
  <si>
    <t>2.3.5.2</t>
  </si>
  <si>
    <t>LICDA . KELVIA REYES</t>
  </si>
  <si>
    <t xml:space="preserve"> Alquileres y rentas de edificios y locales </t>
  </si>
  <si>
    <t xml:space="preserve"> Artículos de cuero </t>
  </si>
  <si>
    <t>2.4.6</t>
  </si>
  <si>
    <t xml:space="preserve"> SUBVENCIONES  </t>
  </si>
  <si>
    <t>2.4.6.1</t>
  </si>
  <si>
    <t xml:space="preserve"> Subvenciones a empresas del Sector Privado  </t>
  </si>
  <si>
    <t>2.6.3.2</t>
  </si>
  <si>
    <t>Instrumental  médico y de laboratorio</t>
  </si>
  <si>
    <t>2.6.5.7</t>
  </si>
  <si>
    <t>Maquinarias -Herramientas</t>
  </si>
  <si>
    <t xml:space="preserve"> Aparatos deportivos  </t>
  </si>
  <si>
    <t>2.2.8.1</t>
  </si>
  <si>
    <t>2.1.3</t>
  </si>
  <si>
    <t>Gastos Juidiciales</t>
  </si>
  <si>
    <t>2.3.2.1</t>
  </si>
  <si>
    <t>2.6.9.9</t>
  </si>
  <si>
    <t xml:space="preserve">Otras estructuras y objetos de valor </t>
  </si>
  <si>
    <t>Hilados, fibras. Telas y utiles de costura</t>
  </si>
  <si>
    <t>2.2.1.4</t>
  </si>
  <si>
    <t>2.2.9.1</t>
  </si>
  <si>
    <t>Telefax y correos</t>
  </si>
  <si>
    <t>Otras contrataciones de servicios</t>
  </si>
  <si>
    <t>2.6.3.4</t>
  </si>
  <si>
    <t>Equipos e instrumentos de medición científica</t>
  </si>
  <si>
    <t>Gastos de representación en el pais</t>
  </si>
  <si>
    <t>2.2.8.5</t>
  </si>
  <si>
    <t>2.2.5.9</t>
  </si>
  <si>
    <t>Derecho de uso</t>
  </si>
  <si>
    <t>Fumigación, lavandería, limpieza e higiene</t>
  </si>
  <si>
    <t>2.1.1.4</t>
  </si>
  <si>
    <t xml:space="preserve"> Sueldo anual No.13</t>
  </si>
  <si>
    <t>2.2.1.2</t>
  </si>
  <si>
    <t>Servicios Telefónico larga distancia</t>
  </si>
  <si>
    <t>Equipos y aparatos Audiovisuales</t>
  </si>
  <si>
    <t>sueldo anual No.13</t>
  </si>
  <si>
    <t>2.2.8.9</t>
  </si>
  <si>
    <t>Otros gastos operativos</t>
  </si>
  <si>
    <t>Materiales de Limpieza</t>
  </si>
  <si>
    <t>Utiles de escritorio, oficina, informatica y de enseñanzas</t>
  </si>
  <si>
    <t>2.6.1.9</t>
  </si>
  <si>
    <t>Otros mobiliarios y equipos no identificados precedentemente</t>
  </si>
  <si>
    <t>2.6.2.3</t>
  </si>
  <si>
    <t>Camara fotograficas y videos</t>
  </si>
  <si>
    <t>ADQUISICION DE ACTIVOS FINANCIEROS CON FINES DE POLITICAS</t>
  </si>
  <si>
    <t>GASTOS QUE SE ASIGNARÁN DURANTE EL EJERCICIO PARA INVERSIÓN (ART.32 Y 33, LEY 423-06)</t>
  </si>
  <si>
    <t>CREDITO</t>
  </si>
  <si>
    <t xml:space="preserve">FECHA </t>
  </si>
  <si>
    <t>2.1.3.1</t>
  </si>
  <si>
    <t xml:space="preserve">Gastos de representación en el exterior. </t>
  </si>
  <si>
    <t>2.2.6.3</t>
  </si>
  <si>
    <t>2.2.6.9</t>
  </si>
  <si>
    <t xml:space="preserve">Otros seguros </t>
  </si>
  <si>
    <t>Seguro de Personas</t>
  </si>
  <si>
    <t>Gastos de representación en el Pais</t>
  </si>
  <si>
    <t>DEBITO</t>
  </si>
  <si>
    <t>BALANCE</t>
  </si>
  <si>
    <t xml:space="preserve">SANIDAD ANIMAL Y EXTENSION </t>
  </si>
  <si>
    <t>2.6.5.5</t>
  </si>
  <si>
    <t>Equipo de comunicación, telecomunicaciones y señalamiento</t>
  </si>
  <si>
    <t>2.6.2.1</t>
  </si>
  <si>
    <t>2.6.2.2</t>
  </si>
  <si>
    <t>LIBRO BANCO DE RESERVAS</t>
  </si>
  <si>
    <t>2.3.6.4</t>
  </si>
  <si>
    <t>2.6.7.8</t>
  </si>
  <si>
    <t xml:space="preserve">Cámara fotográfica y de video </t>
  </si>
  <si>
    <t>Otros activos biológicos que generan produccion  recurrente</t>
  </si>
  <si>
    <t>Productos Minerales</t>
  </si>
  <si>
    <t>CUENTA  No. 010-249112-7</t>
  </si>
  <si>
    <t>CUENTA No. 010-242424-1</t>
  </si>
  <si>
    <t xml:space="preserve">                                 -   </t>
  </si>
  <si>
    <t>Organización de Eventos y festividades</t>
  </si>
  <si>
    <t>SECTOR PRIVADO</t>
  </si>
  <si>
    <t>TRANSFERENCIAS DE CAPITAL AL</t>
  </si>
  <si>
    <t>GOBIERNO GENERAL  NACIONAL</t>
  </si>
  <si>
    <t>TRANSFERENCIAS DE CAPITAL A</t>
  </si>
  <si>
    <t>GOBIERNOS GENERALES LOCALES</t>
  </si>
  <si>
    <t>TRANSFERENCIAS DE CAPITAL  A</t>
  </si>
  <si>
    <t>EMPRESAS PÚBLICAS NO FINANCIERAS</t>
  </si>
  <si>
    <t>INSTITUCIONES PÚBLICAS FINANCIERAS</t>
  </si>
  <si>
    <t>SECTOR EXTERNO</t>
  </si>
  <si>
    <t xml:space="preserve">RESULTADO NETO DEL EJERCICIO </t>
  </si>
  <si>
    <t>Alquiler y rentas de edificios y locales</t>
  </si>
  <si>
    <t>Fumigacion, Lavanderia, Limpieza e Higiene</t>
  </si>
  <si>
    <t>Maquinas-herramientas</t>
  </si>
  <si>
    <t>LIBRO BANCO DE RESERVAS CODIFICADOS</t>
  </si>
  <si>
    <t>Otros seguros</t>
  </si>
  <si>
    <t>Encargado Depto. Financiero</t>
  </si>
  <si>
    <t>Encargado -Depto. Financiero</t>
  </si>
  <si>
    <t>ServicioTeléfonico larga distancia</t>
  </si>
  <si>
    <t>Seguro de personas</t>
  </si>
  <si>
    <t>LICDA. KELVIA REYES</t>
  </si>
  <si>
    <t>Division de Contabilidad</t>
  </si>
  <si>
    <t>4.2</t>
  </si>
  <si>
    <t xml:space="preserve">TOTAL GASTOS  </t>
  </si>
  <si>
    <t xml:space="preserve">                PREPARADO POR:</t>
  </si>
  <si>
    <t xml:space="preserve">     Division de Contabilidad</t>
  </si>
  <si>
    <t xml:space="preserve">LCDO. JOSE ALFREDO CASTRO </t>
  </si>
  <si>
    <t>2.4.2.1</t>
  </si>
  <si>
    <t xml:space="preserve">Equipos de Seguridad </t>
  </si>
  <si>
    <t>2.6.6.1</t>
  </si>
  <si>
    <t>DIETAS Y GASTOS DE REPRESENTACION</t>
  </si>
  <si>
    <t>LICDO. JOSE ALFREDO CASTRO</t>
  </si>
  <si>
    <t>2.2.3.2</t>
  </si>
  <si>
    <t xml:space="preserve">Viáticos FUERA del país </t>
  </si>
  <si>
    <t xml:space="preserve">Viáticos fuera del país </t>
  </si>
  <si>
    <t xml:space="preserve">     LCDO. JOSE ALFREDO CASTRO </t>
  </si>
  <si>
    <t>TRANSFERENCIAS CORRIENTES A OTRAS INSTITUCIONES PUBLICAS</t>
  </si>
  <si>
    <t xml:space="preserve"> TRANSFERENCIAS CORRIENTES AL SECTOR PRIVADO</t>
  </si>
  <si>
    <t>2.6.2.4</t>
  </si>
  <si>
    <t>Mobiliario y equipo educacional y recreativo</t>
  </si>
  <si>
    <t>DESCRIPCION</t>
  </si>
  <si>
    <t>2.2.5.4</t>
  </si>
  <si>
    <t xml:space="preserve">TOTAL GENERAL </t>
  </si>
  <si>
    <t>Alquileres de equipos de transporte, tracción y elevación</t>
  </si>
  <si>
    <t xml:space="preserve">SUB-TOTAL </t>
  </si>
  <si>
    <t>LCDO. JOSE ALFREDO CASTRO</t>
  </si>
  <si>
    <t xml:space="preserve"> Encargado Depto. Financiero</t>
  </si>
  <si>
    <t>2.5.1.1</t>
  </si>
  <si>
    <t>REVISADO POR :</t>
  </si>
  <si>
    <t>CUENTA NOMINA ELECTRONICA O DIRECCION GENERAL DE GANADERIA</t>
  </si>
  <si>
    <t>CB</t>
  </si>
  <si>
    <t>ESTADO DE INGRESOS Y  EGRESOS</t>
  </si>
  <si>
    <t xml:space="preserve"> INGRESOS Y DISPONIBILIDADES BANCARIAS</t>
  </si>
  <si>
    <t>LICDA. KELVIA A. REYES</t>
  </si>
  <si>
    <t>DISPONIBILIDAD EN CAJA Y BANCO (BCES. CONCILIADOS )</t>
  </si>
  <si>
    <t>2.2.3.1.01</t>
  </si>
  <si>
    <t xml:space="preserve">CUENTA  SANIDAD ANIMAL Y EXTENSION </t>
  </si>
  <si>
    <t>2.7.1.2</t>
  </si>
  <si>
    <t xml:space="preserve">Otros gastos Operativos </t>
  </si>
  <si>
    <t xml:space="preserve">OBRAS EN EDIFICACIONES NO RESIDENCIAL </t>
  </si>
  <si>
    <r>
      <rPr>
        <b/>
        <sz val="13"/>
        <color rgb="FF000000"/>
        <rFont val="Arial"/>
        <family val="2"/>
      </rPr>
      <t xml:space="preserve"> Compensación </t>
    </r>
    <r>
      <rPr>
        <sz val="13"/>
        <color rgb="FF000000"/>
        <rFont val="Arial"/>
        <family val="2"/>
      </rPr>
      <t xml:space="preserve"> </t>
    </r>
  </si>
  <si>
    <r>
      <t xml:space="preserve"> TRANSFERENCIAS CORRIENTES AL
</t>
    </r>
    <r>
      <rPr>
        <b/>
        <sz val="13"/>
        <rFont val="Arial"/>
        <family val="2"/>
      </rPr>
      <t>SECTOR PRIVADO</t>
    </r>
  </si>
  <si>
    <r>
      <rPr>
        <sz val="13"/>
        <rFont val="Arial"/>
        <family val="2"/>
      </rPr>
      <t>TRANSFERENCIAS DE CAPITAL A
OTRAS INSTITUCIONES PÚBLICAS</t>
    </r>
  </si>
  <si>
    <t>OBRAS EN EDIFICACIONES NO RESIDENCIALES</t>
  </si>
  <si>
    <t>TESORERIA NACIONAL (EJEC. PRESUESTARIA)</t>
  </si>
  <si>
    <t xml:space="preserve">CUENTA NOMINA ELECTRONICA O DIRECCION GENERAL DE GANADERIA                                                                                                                                                            </t>
  </si>
  <si>
    <t>2.2.8.8.01</t>
  </si>
  <si>
    <t>2.1.5.1.01</t>
  </si>
  <si>
    <t>2.1.5.3.01</t>
  </si>
  <si>
    <t>2.2.8.2.01</t>
  </si>
  <si>
    <t>N/A</t>
  </si>
  <si>
    <t xml:space="preserve">CARGOS Y COMISIONES BANCARIOS </t>
  </si>
  <si>
    <t xml:space="preserve">CTA. FONDO REP.   ANTICIPOS FINANCIEROS                                </t>
  </si>
  <si>
    <t>CTA. FONDO REPON. DE ANTICIPOS FINANCIEROS</t>
  </si>
  <si>
    <t>INGRESOS  CTA. PROG. COLERA PORCINA CLASICA</t>
  </si>
  <si>
    <t>República Dominicana</t>
  </si>
  <si>
    <t>Dirección General de Ganaderia</t>
  </si>
  <si>
    <t>CUENTA NO.240-011710-6</t>
  </si>
  <si>
    <t>CUENTA NOMINA ELECTRONICA</t>
  </si>
  <si>
    <t>CONCILIACION BANCARIA</t>
  </si>
  <si>
    <t>CUENTA PROGRAMA COLERA PORCINO</t>
  </si>
  <si>
    <t xml:space="preserve"> CUENTA SAN. ANIMAL Y EXTENSION</t>
  </si>
  <si>
    <t xml:space="preserve"> CUENTA FONDO REP. ANTICIPOS FINANC. </t>
  </si>
  <si>
    <t>EGRESOS</t>
  </si>
  <si>
    <t>CUENTA SANIDAD A. Y EXTENSION</t>
  </si>
  <si>
    <t xml:space="preserve"> PROG. FIEBRE PORCINA CLASICA "PPC"</t>
  </si>
  <si>
    <t xml:space="preserve">CUENTA NOMINA ELECT. DIGEGA. </t>
  </si>
  <si>
    <t xml:space="preserve">TOTAL GRAL. INGRESOS </t>
  </si>
  <si>
    <t>TOTAL GENERAL GASTOS DEL MES DE MAYO 2025.</t>
  </si>
  <si>
    <t>CTA. FONDO REPONIBLE DE ANTICIPOS FINANCIEROS</t>
  </si>
  <si>
    <t>CUENTA No. 960-804631-2</t>
  </si>
  <si>
    <t>CUENTA No. 010-249112-7</t>
  </si>
  <si>
    <t>COLECTOR DE IMPUESTOS INTERNOS</t>
  </si>
  <si>
    <t>2.1.5.2.01</t>
  </si>
  <si>
    <t>2.1.1.1.01</t>
  </si>
  <si>
    <t xml:space="preserve">TOTAL GENERAL DE GASTOS </t>
  </si>
  <si>
    <t>TRANSFERENCIA ACH DE CR A CTA  DE DIRECCION GENERAL</t>
  </si>
  <si>
    <t>PAGOS ACH CTA CTE CR A CTA  DE DIRECCION GENERAL 115       -IBANKING</t>
  </si>
  <si>
    <t>TRANSFERENCIA ACH DE DIRECCION GENERA</t>
  </si>
  <si>
    <t>PAGOS ACH CTA CTE DIRECCION GENERA 0000936878-DIRECCION GENERA</t>
  </si>
  <si>
    <t>TRANSFERENCIA ACH DE PAGO MARITIMA DOM</t>
  </si>
  <si>
    <t>PAGOS ACH CTA CTE PAGO MARITIMA DOM 113       -MARITIMA DOMINIC</t>
  </si>
  <si>
    <t>4524000000001</t>
  </si>
  <si>
    <t>PAGOS SUPLIDORES</t>
  </si>
  <si>
    <t>PAGOS SUPLIDORES CTA DEB: 2400165127     DE:DIR 424002029</t>
  </si>
  <si>
    <t>CR TRANSFERENCIA A CTA CTE</t>
  </si>
  <si>
    <t>TRANSFERENCIA ACH DE 0060571007**INVOICE NUMBER INV</t>
  </si>
  <si>
    <t>PAGOS ACH CTA CTE 0060571007**INVOICE NUMBER INV 0000060571-UNITED AIRLINES,</t>
  </si>
  <si>
    <t>TRANSFERENCIA DE JORGE LUIS ROSARIO MEJIA</t>
  </si>
  <si>
    <t>TRANSFERENCIA ACH DE ARTICULOS DE PIE</t>
  </si>
  <si>
    <t>PAGOS ACH CTA CTE ARTICULOS DE PIE 0000889771-ARTICULOS DE PIE</t>
  </si>
  <si>
    <t>4524000000003</t>
  </si>
  <si>
    <t>4524000000002</t>
  </si>
  <si>
    <t>TRANSFERENCIA ACH DE 0061751009</t>
  </si>
  <si>
    <t>PAGOS ACH CTA CTE 0061751009 0000061751-AEROREPUBLICA SA</t>
  </si>
  <si>
    <t>TRANSFERENCIA ACH DE TRANSFERENCIA ACH DESDE PROMER</t>
  </si>
  <si>
    <t>PAGOS ACH CTA CTE TRANSFERENCIA ACH DESDE PROMER 101117842 -INTERNET</t>
  </si>
  <si>
    <t>DEPOSITO</t>
  </si>
  <si>
    <t>TRANSFERENCIA DE AIR EUROPA LINEAS AEREAS</t>
  </si>
  <si>
    <t>TRANSFERENCIA DE CARLOS JULIO RODRIGUEZ VE</t>
  </si>
  <si>
    <t>TRANSFERENCIA ACH DE 0059090011</t>
  </si>
  <si>
    <t>PAGOS ACH CTA CTE 0059090011 0000059090-AMERICAN AIRLINE</t>
  </si>
  <si>
    <t>TRANSFERENCIA ACH DE 0061770003</t>
  </si>
  <si>
    <t>PAGOS ACH CTA CTE 0061770003 0000061770-AVIANCA</t>
  </si>
  <si>
    <t>TRANSFERENCIA DE CESAR ALEJANDRO TAVERAS C</t>
  </si>
  <si>
    <t>TRANSFERENCIA DE ENMANUEL  GRULLON GARCIA</t>
  </si>
  <si>
    <t>TRANSFERENCIA DE RAY JOSE SILVERIO JAQUEZ</t>
  </si>
  <si>
    <t>TRANSFERENCIA ACH DE AGENCIAS NAVIERA</t>
  </si>
  <si>
    <t>PAGOS ACH CTA CTE AGENCIAS NAVIERA 0000289523-AGENCIAS NAVIERA</t>
  </si>
  <si>
    <t>RD$</t>
  </si>
  <si>
    <t>Menos: Cheques en Transito</t>
  </si>
  <si>
    <t>MAS: Depositos del mes</t>
  </si>
  <si>
    <t>TOTAL DEPOSITOS DEL MES</t>
  </si>
  <si>
    <t>BALANCE DISPONIBLE</t>
  </si>
  <si>
    <t>MENOS:</t>
  </si>
  <si>
    <t xml:space="preserve">  Cheques emitidos </t>
  </si>
  <si>
    <t xml:space="preserve"> Cargos y comisiones Bancarias</t>
  </si>
  <si>
    <t>Total de Desembolsos</t>
  </si>
  <si>
    <t xml:space="preserve">  PREPARADO POR:</t>
  </si>
  <si>
    <t xml:space="preserve">     REVISADO POR</t>
  </si>
  <si>
    <t xml:space="preserve">    REVISADO POR:</t>
  </si>
  <si>
    <t>LIC. ROXANNA PICHARDO</t>
  </si>
  <si>
    <t xml:space="preserve">   ENC. CONTABILIDAD</t>
  </si>
  <si>
    <t>ENC. DPTO. FINANCIERO</t>
  </si>
  <si>
    <t>COMISIONES Y CARGOS BANCARIOS</t>
  </si>
  <si>
    <t>TOTAL GENERAL GASTOS DB/CR.</t>
  </si>
  <si>
    <t>TRANSFERENCIA DE NORMA  HERNANDEZ RODRIGUE</t>
  </si>
  <si>
    <t>TRANSFERENCIA DE DIONISIO  MELO RUIZ</t>
  </si>
  <si>
    <t>TRANSFERENCIA DE JULIO ANDRES CEDEµO TORRE</t>
  </si>
  <si>
    <t xml:space="preserve">  SIMN ANTONIO CALDERN</t>
  </si>
  <si>
    <t>DEPOSITO- PAGO DE MULTA</t>
  </si>
  <si>
    <t xml:space="preserve">PAGO DE MULTA  </t>
  </si>
  <si>
    <t>DEPOSITO CK</t>
  </si>
  <si>
    <t>TRANSFERENCIA DE SOR BENANCIAEUSEBIA MOREN</t>
  </si>
  <si>
    <t>TRANSFERENCIA DE DANIA  MOTA PAREDES</t>
  </si>
  <si>
    <t xml:space="preserve">  CATALINO ERASME OBISPO</t>
  </si>
  <si>
    <t xml:space="preserve">  AMADO ABREU PACHE</t>
  </si>
  <si>
    <t>TRANSFERENCIA DE ANGELA YADIRA ROBERTS ROB</t>
  </si>
  <si>
    <t>CARGOS Y COMISIONES BANCARIOS</t>
  </si>
  <si>
    <t xml:space="preserve">Imputacion del Gasto </t>
  </si>
  <si>
    <t>Programa 13, 18 y 19</t>
  </si>
  <si>
    <t>Cod.Ref CCP SubCuenta</t>
  </si>
  <si>
    <t>Ref CCP SubCuenta</t>
  </si>
  <si>
    <t>Total Devengado</t>
  </si>
  <si>
    <t>Total Pagado</t>
  </si>
  <si>
    <t>Mantenim. y reparación  de maquinarias y equipos</t>
  </si>
  <si>
    <t>1RO AL 30 DE JUNIO  2025</t>
  </si>
  <si>
    <t xml:space="preserve">TOTAL EJECUTADO EN EL MES DE JUNIO 2025.  CTA. COLERA FONDO REP. DE ANTICIPOS FINANCIEROS. </t>
  </si>
  <si>
    <t>RESUMEN POR CUENTA DEL 1RO. AL 30 DE JUNIO 2025</t>
  </si>
  <si>
    <t xml:space="preserve"> DEL 1RO. AL 30 DE JUNIO  2025</t>
  </si>
  <si>
    <t>BALANCE CONCILIADO AL 31 DE MAYO  2025</t>
  </si>
  <si>
    <t>BALANCE INICIAL 01 DE JUNIO  2025</t>
  </si>
  <si>
    <t>1RO AL 30 DE JUNIO 2025</t>
  </si>
  <si>
    <t>TOTAL BCES. CONCILIADOS AL 30/06/2025</t>
  </si>
  <si>
    <t>AL 30 DE JUNIO 2025</t>
  </si>
  <si>
    <t>BALANCE CONCILIADO AL 31 DE MAYO 2025</t>
  </si>
  <si>
    <t>BALANCE INICIAL AL 01/06/2025</t>
  </si>
  <si>
    <t>250602000920070760</t>
  </si>
  <si>
    <t xml:space="preserve">  </t>
  </si>
  <si>
    <t>250602000120060671</t>
  </si>
  <si>
    <t>DEPOSITO- PAGO CHIVO</t>
  </si>
  <si>
    <t xml:space="preserve">PAGO CHIVO  </t>
  </si>
  <si>
    <t>250602000120060668</t>
  </si>
  <si>
    <t>DEPOSITO- PAGO VACA</t>
  </si>
  <si>
    <t xml:space="preserve">PAGO VACA  </t>
  </si>
  <si>
    <t>250602000120060665</t>
  </si>
  <si>
    <t>DEPOSITO- PAGO PONI</t>
  </si>
  <si>
    <t xml:space="preserve">PAGO PONI  </t>
  </si>
  <si>
    <t>4524000067140</t>
  </si>
  <si>
    <t>4524000063548</t>
  </si>
  <si>
    <t>4524000063523</t>
  </si>
  <si>
    <t>4524000063514</t>
  </si>
  <si>
    <t>202250073935223</t>
  </si>
  <si>
    <t>202W 2505588852 DIRRECION GENERAL DE ADUANAS\</t>
  </si>
  <si>
    <t>250602000940060485</t>
  </si>
  <si>
    <t>250602000940060482</t>
  </si>
  <si>
    <t>250602002930030280</t>
  </si>
  <si>
    <t>DEPOSITO- 67 SANGRIA</t>
  </si>
  <si>
    <t xml:space="preserve">67 SANGRIA  </t>
  </si>
  <si>
    <t>250602005590050203</t>
  </si>
  <si>
    <t>239444284311</t>
  </si>
  <si>
    <t xml:space="preserve">  SANGRIA BRUCELOSIS</t>
  </si>
  <si>
    <t>239456372526</t>
  </si>
  <si>
    <t>TRANSFERENCIA DE EFRAIN RAMON TABOADA SANT</t>
  </si>
  <si>
    <t xml:space="preserve">  PAGO TRANSITO INTERNO CRUCE DE</t>
  </si>
  <si>
    <t>4524000058977</t>
  </si>
  <si>
    <t>4524000055556</t>
  </si>
  <si>
    <t>4524000050442</t>
  </si>
  <si>
    <t>4524000039385</t>
  </si>
  <si>
    <t>4524000039382</t>
  </si>
  <si>
    <t>4524000039374</t>
  </si>
  <si>
    <t>239464828757</t>
  </si>
  <si>
    <t>TRANSFERENCIA DE RAFAEL TOBIAS ARTILES POL</t>
  </si>
  <si>
    <t xml:space="preserve">  SALDO FINAL USO DE ESPACIO EN</t>
  </si>
  <si>
    <t>218674</t>
  </si>
  <si>
    <t>DEPOSITO ATM BANRESERVAS</t>
  </si>
  <si>
    <t>040625 BANCO RESERVAS R.D 010R EP REPSTDOM DO 218674</t>
  </si>
  <si>
    <t>4524000056148</t>
  </si>
  <si>
    <t>4524000054077</t>
  </si>
  <si>
    <t>4524000058135</t>
  </si>
  <si>
    <t>239470777787</t>
  </si>
  <si>
    <t xml:space="preserve">  PAGO DE BRUCELOSIS DE LUIS MAR</t>
  </si>
  <si>
    <t>4524000038039</t>
  </si>
  <si>
    <t>TRANSFERENCIA ACH DE 0061293108**INV STIAPRSA</t>
  </si>
  <si>
    <t>PAGOS ACH CTA CTE 0061293108**INV STIAPRSA 0000061293-DELTA</t>
  </si>
  <si>
    <t>4524000037994</t>
  </si>
  <si>
    <t>4524000034132</t>
  </si>
  <si>
    <t>TRANSFERENCIA ACH DE CR A CTA  DE HARRY HEINSEN Y C</t>
  </si>
  <si>
    <t>PAGOS ACH CTA CTE CR A CTA  DE HARRY HEINSEN Y C 115       -IBANKING</t>
  </si>
  <si>
    <t>4524000056765</t>
  </si>
  <si>
    <t>4524000050276</t>
  </si>
  <si>
    <t>4524000055881</t>
  </si>
  <si>
    <t>TRANSFERENCIA ACH DE 0061084002**04-25STISAN/202504</t>
  </si>
  <si>
    <t>PAGOS ACH CTA CTE 0061084002**04-25STISAN/202504 0000061084-JET BLUE AIRWAYS</t>
  </si>
  <si>
    <t>202250074219758</t>
  </si>
  <si>
    <t>202W 2505723975 DIRRECION GENERAL DE ADUANAS\</t>
  </si>
  <si>
    <t>4524000037323</t>
  </si>
  <si>
    <t>4524000053436</t>
  </si>
  <si>
    <t>4524000052899</t>
  </si>
  <si>
    <t>TRANSFERENCIA ACH DE PAGO DE ALGUNAS FACTURAS</t>
  </si>
  <si>
    <t>PAGOS ACH CTA CTE PAGO DE ALGUNAS FACTURAS 7398      -E T HEINSEN S A</t>
  </si>
  <si>
    <t>4524000052769</t>
  </si>
  <si>
    <t>TRANSFERENCIA ACH DE PAQO PARCIAL SANIDAD ANIMAL 2D</t>
  </si>
  <si>
    <t>PAGOS ACH CTA CTE PAQO PARCIAL SANIDAD ANIMAL 2D 16248     -SKY HIGH AVIATIO</t>
  </si>
  <si>
    <t>202250074303066</t>
  </si>
  <si>
    <t>202W 2505764718 DIRRECION GENERAL DE ADUANAS\</t>
  </si>
  <si>
    <t>4524000058723</t>
  </si>
  <si>
    <t>4524000058705</t>
  </si>
  <si>
    <t>4524000058687</t>
  </si>
  <si>
    <t>39846145255</t>
  </si>
  <si>
    <t xml:space="preserve">  AIR EUROPA DPTO SANIDAD ANIMAL</t>
  </si>
  <si>
    <t>239501152446</t>
  </si>
  <si>
    <t>TRANSFERENCIA DE RAMON  VIDAL ALVAREZ</t>
  </si>
  <si>
    <t xml:space="preserve">  PAGO DE TRANCISTO INTERNOS DE</t>
  </si>
  <si>
    <t>239489500766</t>
  </si>
  <si>
    <t>TRANSFERENCIA DE FRANCISCA ALEXANDRA JIMEN</t>
  </si>
  <si>
    <t xml:space="preserve">  PAGO DE SERVICIO CONTROL CRUCE</t>
  </si>
  <si>
    <t>4524000055360</t>
  </si>
  <si>
    <t>TRANSFERENCIA ACH DE 0061084002**05-25SDQSAN/202505</t>
  </si>
  <si>
    <t>PAGOS ACH CTA CTE 0061084002**05-25SDQSAN/202505 0000061084-JET BLUE AIRWAYS</t>
  </si>
  <si>
    <t>4524000053661</t>
  </si>
  <si>
    <t>4524000051598</t>
  </si>
  <si>
    <t>4524000057857</t>
  </si>
  <si>
    <t>4524000050063</t>
  </si>
  <si>
    <t>TRANSFERENCIA ACH DE PAGO SEMANA DEL 09 AL 13 JUNIO</t>
  </si>
  <si>
    <t>PAGOS ACH CTA CTE PAGO SEMANA DEL 09 AL 13 JUNIO 7692      -ANTILLANA DOMINI</t>
  </si>
  <si>
    <t>4524000034853</t>
  </si>
  <si>
    <t>4524000035250</t>
  </si>
  <si>
    <t>4524000035241</t>
  </si>
  <si>
    <t>39857716097</t>
  </si>
  <si>
    <t>0519005006</t>
  </si>
  <si>
    <t xml:space="preserve">0519005006 DEPOSITO REFERENCIADO </t>
  </si>
  <si>
    <t>250611000920080272</t>
  </si>
  <si>
    <t>4524000054143</t>
  </si>
  <si>
    <t>4524000051948</t>
  </si>
  <si>
    <t>4524000056843</t>
  </si>
  <si>
    <t>250611001520050154</t>
  </si>
  <si>
    <t>239509942443</t>
  </si>
  <si>
    <t>TRANSFERENCIA DE ISAAC FRANCISCO MARMOLEJO</t>
  </si>
  <si>
    <t xml:space="preserve">  PAGO DE TRNSITO INTERNO , CRU</t>
  </si>
  <si>
    <t xml:space="preserve">TESORERIA DE LA SEGURIDAD SOCIAL                                                                                  </t>
  </si>
  <si>
    <t xml:space="preserve"> PAGO A LA TESORERIA DE LA SEGURIDAD SOCIAL DE LA NOMINA DE MEGALECHE, CORRESP. AL MES DE MAYO 2025. SEGUN ANEXOS.</t>
  </si>
  <si>
    <t xml:space="preserve">ANGEL DIOMEDES PEGUERO MEJIA
</t>
  </si>
  <si>
    <t xml:space="preserve"> PAGO VACACIONES NO TOMADAS CORRESP. AL AÑO 2024, A FAVOR DEL SR. ANGEL DIOMEDES PEGUERO MEJIA, CED. No. 001-0653231-0. SEGUN ANEXOS.
</t>
  </si>
  <si>
    <t>4524000054076</t>
  </si>
  <si>
    <t>4524000050802</t>
  </si>
  <si>
    <t>202250074712031</t>
  </si>
  <si>
    <t>202W 2505963529 DIRRECION GENERAL DE ADUANAS\</t>
  </si>
  <si>
    <t>250612003090050119</t>
  </si>
  <si>
    <t>4524000051669</t>
  </si>
  <si>
    <t>4524000053735</t>
  </si>
  <si>
    <t>4524000052810</t>
  </si>
  <si>
    <t>TRANSFERENCIA ACH DE SAN  ANIMAL SDQ MAYO</t>
  </si>
  <si>
    <t>PAGOS ACH CTA CTE SAN  ANIMAL SDQ MAYO 7398      -E T HEINSEN S A</t>
  </si>
  <si>
    <t>4524000035130</t>
  </si>
  <si>
    <t>202250075122896</t>
  </si>
  <si>
    <t>202W 2506167151 DIRRECION GENERAL DE ADUANAS\</t>
  </si>
  <si>
    <t>4524000066471</t>
  </si>
  <si>
    <t>4524000066469</t>
  </si>
  <si>
    <t>4524000062150</t>
  </si>
  <si>
    <t>4524000062135</t>
  </si>
  <si>
    <t>250616000120030646</t>
  </si>
  <si>
    <t>250616000120030643</t>
  </si>
  <si>
    <t>250616000120030640</t>
  </si>
  <si>
    <t>4524000036668</t>
  </si>
  <si>
    <t>250616001520050096</t>
  </si>
  <si>
    <t>239527886485</t>
  </si>
  <si>
    <t>TRANSFERENCIA DE JOSE MIGUEL MATOS PEREZ</t>
  </si>
  <si>
    <t xml:space="preserve">  PAGO DE SERVICIOS DE TRNSITO</t>
  </si>
  <si>
    <t>39902626295</t>
  </si>
  <si>
    <t>0531000379</t>
  </si>
  <si>
    <t xml:space="preserve">0531000379 DEPOSITO REFERENCIADO </t>
  </si>
  <si>
    <t>4524000056648</t>
  </si>
  <si>
    <t>4524000059042</t>
  </si>
  <si>
    <t>4524000030661</t>
  </si>
  <si>
    <t>4524000030655</t>
  </si>
  <si>
    <t>4524000030644</t>
  </si>
  <si>
    <t>4524000056522</t>
  </si>
  <si>
    <t>4524000059791</t>
  </si>
  <si>
    <t>4524000053072</t>
  </si>
  <si>
    <t>TRANSFERENCIA ACH DE PAQO FACTURA</t>
  </si>
  <si>
    <t>PAGOS ACH CTA CTE PAQO FACTURA 7410      -AGENTES Y ESTIB</t>
  </si>
  <si>
    <t>239554860028</t>
  </si>
  <si>
    <t xml:space="preserve">  PAGO DE BRUCELOSIS DE JUAN BAU</t>
  </si>
  <si>
    <t>4524000038998</t>
  </si>
  <si>
    <t>TRANSFERENCIA ACH DE 0061460012**05/25-SDQ-DIGEGA/2</t>
  </si>
  <si>
    <t>PAGOS ACH CTA CTE 0061460012**05/25-SDQ-DIGEGA/2 0000061460-SPIRIT AIRLINES</t>
  </si>
  <si>
    <t>4524000032604</t>
  </si>
  <si>
    <t>4524000050683</t>
  </si>
  <si>
    <t>TRANSFERENCIA ACH DE FACT  042025</t>
  </si>
  <si>
    <t>PAGOS ACH CTA CTE FACT  042025 7398      -E T HEINSEN S A</t>
  </si>
  <si>
    <t>4524000050680</t>
  </si>
  <si>
    <t>TRANSFERENCIA ACH DE FACTURAS VARIAS</t>
  </si>
  <si>
    <t>PAGOS ACH CTA CTE FACTURAS VARIAS 7398      -E T HEINSEN S A</t>
  </si>
  <si>
    <t>4524000050017</t>
  </si>
  <si>
    <t>TRANSFERENCIA ACH DE SAN  ANIMAL PUJ ABRIL 2025 CON</t>
  </si>
  <si>
    <t>PAGOS ACH CTA CTE SAN  ANIMAL PUJ ABRIL 2025 CON 7398      -E T HEINSEN S A</t>
  </si>
  <si>
    <t>202250075415420</t>
  </si>
  <si>
    <t>202W 2506309716 DIRRECION GENERAL DE ADUANAS\</t>
  </si>
  <si>
    <t>250620003000060411</t>
  </si>
  <si>
    <t>250620001510020241</t>
  </si>
  <si>
    <t>4524000036560</t>
  </si>
  <si>
    <t>4524000058835</t>
  </si>
  <si>
    <t>4524000058826</t>
  </si>
  <si>
    <t>4524000058815</t>
  </si>
  <si>
    <t>202250075592896</t>
  </si>
  <si>
    <t>202W 2506397384 DIRRECION GENERAL DE ADUANAS\</t>
  </si>
  <si>
    <t>250623005900120519</t>
  </si>
  <si>
    <t>4524000031382</t>
  </si>
  <si>
    <t>TRANSFERENCIA ACH DE 0061293108**INV SA042025</t>
  </si>
  <si>
    <t>PAGOS ACH CTA CTE 0061293108**INV SA042025 0000061293-DELTA</t>
  </si>
  <si>
    <t>4524000039804</t>
  </si>
  <si>
    <t>4524000039794</t>
  </si>
  <si>
    <t xml:space="preserve"> PAGO  RETENCION DEL  IMPUESTO SOBRE LA RENTA DE LA NOM. COMPENSACION A ENCARGS.  E INSPECTORES DE CUARENTENA ANIMAL  EN PUERTOS Y AEROPS.  (VUCE), CORRESP. AL MES DE FEBRERO 2025. SEGUN ANEXOS</t>
  </si>
  <si>
    <t xml:space="preserve"> PAGO NOMINA COMPENSACION POR DISTANCIA A ENCARGADOS E INSPECTORES DE CUARENTENA ANIMAL  EN PUERTOS Y AEROPUERTOS (VUCE), CORRESP. AL MES DE FEBRERO 2025. SEGUN ANEXOS</t>
  </si>
  <si>
    <t xml:space="preserve"> PAGO NOMINA CORRESP. AL MES DE JUNIO 2025 AL PERSONAL DE MEGALECHE. SEGUN ANEXOS. </t>
  </si>
  <si>
    <t>202250075681509</t>
  </si>
  <si>
    <t>202W 2506439799 OCEAN WORLD SRL\/RFB/PAGO RESE</t>
  </si>
  <si>
    <t>4524000051619</t>
  </si>
  <si>
    <t>4524000055375</t>
  </si>
  <si>
    <t>250624005090040259</t>
  </si>
  <si>
    <t>4524000033707</t>
  </si>
  <si>
    <t>4524000033696</t>
  </si>
  <si>
    <t>4524000033635</t>
  </si>
  <si>
    <t>250624001540080013</t>
  </si>
  <si>
    <t>250624002320070372</t>
  </si>
  <si>
    <t>DEPOSITO- PGO POR VIOLACION AL TRANSITO</t>
  </si>
  <si>
    <t>PGO POR VIOLACION AL TRANSITO DE ANIMALES, CRUCE DE GUERRA SR. ABELARDO NUNEZ</t>
  </si>
  <si>
    <t>4524000053152</t>
  </si>
  <si>
    <t>4524000057768</t>
  </si>
  <si>
    <t>4524000050004</t>
  </si>
  <si>
    <t>TRANSFERENCIA ACH DE 0061084002**04-25PUJSAN/202504</t>
  </si>
  <si>
    <t>PAGOS ACH CTA CTE 0061084002**04-25PUJSAN/202504 0000061084-JET BLUE AIRWAYS</t>
  </si>
  <si>
    <t>250625002930010284</t>
  </si>
  <si>
    <t>4524000032363</t>
  </si>
  <si>
    <t>4524000032362</t>
  </si>
  <si>
    <t>239600478568</t>
  </si>
  <si>
    <t xml:space="preserve">  PAGO TRABAJO BRUCELOSIS CESAR</t>
  </si>
  <si>
    <t>239600092581</t>
  </si>
  <si>
    <t>TRANSFERENCIA DE RAFAEL ANTONIO ALEGRIA</t>
  </si>
  <si>
    <t xml:space="preserve">  CUARENTENA 4 GALLOS</t>
  </si>
  <si>
    <t>4524000053533</t>
  </si>
  <si>
    <t>4524000050950</t>
  </si>
  <si>
    <t>TRANSFERENCIA ACH DE 0000454632</t>
  </si>
  <si>
    <t>PAGOS ACH CTA CTE 0000454632 12736     -SAPEPAGOS</t>
  </si>
  <si>
    <t>4524000050707</t>
  </si>
  <si>
    <t>4524000052498</t>
  </si>
  <si>
    <t>TRANSFERENCIA ACH DE 0061084002**05-25PUJSAN/202505</t>
  </si>
  <si>
    <t>PAGOS ACH CTA CTE 0061084002**05-25PUJSAN/202505 0000061084-JET BLUE AIRWAYS</t>
  </si>
  <si>
    <t>4524000050524</t>
  </si>
  <si>
    <t>202250075828389</t>
  </si>
  <si>
    <t>202W 2506509580 DIRRECION GENERAL DE ADUANAS\</t>
  </si>
  <si>
    <t>239610450216</t>
  </si>
  <si>
    <t>TRANSFERENCIA DE MARIA ARELIS BAEZ OVALLE</t>
  </si>
  <si>
    <t>250626002930030225</t>
  </si>
  <si>
    <t>DEPOSITO- 363 SANGRIA 1815</t>
  </si>
  <si>
    <t xml:space="preserve">363 SANGRIA 1815  </t>
  </si>
  <si>
    <t>39999174464</t>
  </si>
  <si>
    <t>0502002456</t>
  </si>
  <si>
    <t xml:space="preserve">0502002456 DEPOSITO REFERENCIADO </t>
  </si>
  <si>
    <t>4524000050860</t>
  </si>
  <si>
    <t>4524000057370</t>
  </si>
  <si>
    <t>TRANSFERENCIA ACH DE SANIDAD ANIMAL PUJ MAY 25 LANC</t>
  </si>
  <si>
    <t>PAGOS ACH CTA CTE SANIDAD ANIMAL PUJ MAY 25 LANC 7398      -E T HEINSEN S A</t>
  </si>
  <si>
    <t>4524000057347</t>
  </si>
  <si>
    <t>TRANSFERENCIA ACH DE SANIDAD ANIMAL PUJ MAY 25 COND</t>
  </si>
  <si>
    <t>PAGOS ACH CTA CTE SANIDAD ANIMAL PUJ MAY 25 COND 7398      -E T HEINSEN S A</t>
  </si>
  <si>
    <t>239618025964</t>
  </si>
  <si>
    <t xml:space="preserve">  PAGO DE BRUCELOSIS</t>
  </si>
  <si>
    <t>202250075892007</t>
  </si>
  <si>
    <t>202W 2506539614 DIRRECION GENERAL DE ADUANAS\</t>
  </si>
  <si>
    <t>4524000033675</t>
  </si>
  <si>
    <t>202250076166297</t>
  </si>
  <si>
    <t>202W 2506675740 DIRRECION GENERAL DE ADUANAS\</t>
  </si>
  <si>
    <t>4524000050026</t>
  </si>
  <si>
    <t>4524000057734</t>
  </si>
  <si>
    <t>4524000053381</t>
  </si>
  <si>
    <t>4524000050019</t>
  </si>
  <si>
    <t>TRANSFERENCIA ACH DE 0061084002**05-25STISAN/202505</t>
  </si>
  <si>
    <t>PAGOS ACH CTA CTE 0061084002**05-25STISAN/202505 0000061084-JET BLUE AIRWAYS</t>
  </si>
  <si>
    <t>4524000035772</t>
  </si>
  <si>
    <t>TRANSFERENCIA ACH DE PAGO SANIDAD ANIMAL</t>
  </si>
  <si>
    <t>PAGOS ACH CTA CTE PAGO SANIDAD ANIMAL 7398      -E T HEINSEN S A</t>
  </si>
  <si>
    <t>239631955416</t>
  </si>
  <si>
    <t xml:space="preserve">  PAGO BRUCELOSIS LUIS DUARTE Y</t>
  </si>
  <si>
    <t>40004931487</t>
  </si>
  <si>
    <t>0529007220</t>
  </si>
  <si>
    <t xml:space="preserve">0529007220 DEPOSITO REFERENCIADO </t>
  </si>
  <si>
    <t>250630002520120335</t>
  </si>
  <si>
    <t>DEPOSITO- CUARENTENA ANIMAL DAJABON</t>
  </si>
  <si>
    <t xml:space="preserve">CUARENTENA ANIMAL DAJABON  </t>
  </si>
  <si>
    <t>BALANCE CONCILIADO AL 30/06/2025</t>
  </si>
  <si>
    <t>TOTAL DB/CR</t>
  </si>
  <si>
    <t>2.1.1.5.04</t>
  </si>
  <si>
    <t>2.1.2.2.07</t>
  </si>
  <si>
    <t>TOTAL GENERAL MES DE JUNIO 2025</t>
  </si>
  <si>
    <t>30/06/2025</t>
  </si>
  <si>
    <t>TOTAL EJECUTADO EN EL MES DE JUNIO 2025.  CTA. SANIDAD ANIMAL Y EXTENSION</t>
  </si>
  <si>
    <t>BALANCE SEGÚN BANCO AL 30 JUNIO  2025</t>
  </si>
  <si>
    <t>BALANCE CONCILIADO SEGÚN BANCO AL 30/06/2025</t>
  </si>
  <si>
    <t>Balance Conciliado en libro al 31 DE MAYO 2025</t>
  </si>
  <si>
    <t>BALANCE CONCILIADO SEGÚN LIBRO AL  30/06/2025</t>
  </si>
  <si>
    <t xml:space="preserve">AUDITADO POR:        </t>
  </si>
  <si>
    <t>000001</t>
  </si>
  <si>
    <t>FRANCISCA ABAD SEVERINO</t>
  </si>
  <si>
    <t xml:space="preserve"> APERTURA FONDO REPONIBLE INSTITUCIONAL (CAJA CHICA) DEL 2025, DE LA DIRECCION ADMVA. Y FINANCIERA. ANEXOS: RESOLUCION No. 149-2025 D/F. 21/03/2025/ OF. No. DGP-SAL-2025-000813, D/F. 26/03/2025. S/A</t>
  </si>
  <si>
    <t>TRANSF 033</t>
  </si>
  <si>
    <t>PAGO VIATICOS AL ENC. DE MATENIMIENTO, EL SR. PEDRO EVANGELISTA QUIEN VIAJARA A DIFERENTES REGIONALES A REALIZAR REPARACIONES Y DEMAS A CADA UNA DE ELLA, SEGÚN ANEXOS.</t>
  </si>
  <si>
    <t>30/062025</t>
  </si>
  <si>
    <t>2.3.9.9.05</t>
  </si>
  <si>
    <t>BALANCE  CONCILIADO AL  31 DE MAYO 2025</t>
  </si>
  <si>
    <t>239459903930</t>
  </si>
  <si>
    <t>TRANSFERENCIA DE JUNIOR  GARCIA SUAREZ</t>
  </si>
  <si>
    <t xml:space="preserve">  TRANSITAR SIN GUIA</t>
  </si>
  <si>
    <t>250602005590010702</t>
  </si>
  <si>
    <t>239458187360</t>
  </si>
  <si>
    <t xml:space="preserve">  INFORME.MAYO 25</t>
  </si>
  <si>
    <t>250602003520100267</t>
  </si>
  <si>
    <t>250603003520140166</t>
  </si>
  <si>
    <t>250604002860040447</t>
  </si>
  <si>
    <t>250604003520010123</t>
  </si>
  <si>
    <t>250604009100040276</t>
  </si>
  <si>
    <t>239471321824</t>
  </si>
  <si>
    <t>TRANSFERENCIA DE ROSANGELA  HERNANDEZ PENA</t>
  </si>
  <si>
    <t xml:space="preserve">  PAGO 2 TALONARIOS ANEMIA INFEC</t>
  </si>
  <si>
    <t>250605003370060398</t>
  </si>
  <si>
    <t>FORMULARIOS ANTERIOR</t>
  </si>
  <si>
    <t>TRANSF 023</t>
  </si>
  <si>
    <t>PAGO VIATICOS A FAVOR DE LA DRA. IRIS YELIANA DEL ORBE, POR VIAJE A SANTIAGO, A REALIZAR SACRIFICIO DE UN FOCO DETECTADO</t>
  </si>
  <si>
    <t>250606003520080338</t>
  </si>
  <si>
    <t>4524000052989</t>
  </si>
  <si>
    <t>TRANSFERENCIA ACH DE PAGO ANALISIS DE TUBERCULINA 2</t>
  </si>
  <si>
    <t>PAGOS ACH CTA CTE PAGO ANALISIS DE TUBERCULINA 2 816       -CENTRAL ROMANA C</t>
  </si>
  <si>
    <t>250606002890020328</t>
  </si>
  <si>
    <t>DEPOSITO- TRANSITO SUR</t>
  </si>
  <si>
    <t xml:space="preserve">TRANSITO SUR  </t>
  </si>
  <si>
    <t>250606005580010064</t>
  </si>
  <si>
    <t>239503411555</t>
  </si>
  <si>
    <t>TRANSFERENCIA DE KATHERIN ESMAILYN RIVAS O</t>
  </si>
  <si>
    <t xml:space="preserve">  PAGO MULTA</t>
  </si>
  <si>
    <t>4524000030434</t>
  </si>
  <si>
    <t>TRANSFERENCIA ACH DE CUENTA CORRIENTE</t>
  </si>
  <si>
    <t>PAGOS ACH CTA CTE CUENTA CORRIENTE 4022861770-PEDRO ISMAEL REI</t>
  </si>
  <si>
    <t>239488993202</t>
  </si>
  <si>
    <t>TRANSFERENCIA DE MARTINA MILAGROS TINEO MA</t>
  </si>
  <si>
    <t>250609003520100172</t>
  </si>
  <si>
    <t>RECUPERACION POR PERIFOCOS</t>
  </si>
  <si>
    <t>250609003520100178</t>
  </si>
  <si>
    <t>TRANSF 030</t>
  </si>
  <si>
    <t>PAGO VIATICOS Y ALOJAMIENTO PARA  AUXILARES QUE VIAJARAN A LAS PROVINCIAS PARA DAR ATENCION A LOS FOCOS POSITIVOS A PPA, EN FECHA DEL LUNES 02 AL 09 DE JUNIO 2025</t>
  </si>
  <si>
    <t>239507784106</t>
  </si>
  <si>
    <t>239506871176</t>
  </si>
  <si>
    <t>250610003520140092</t>
  </si>
  <si>
    <t>TRANSF 025</t>
  </si>
  <si>
    <t>PAGO VIATICOS Y ALOJAMIENTOS AL PERSONAL MILITAR QUE FUERON CITADOS PARA EL PATRULLAJE DEL PPA CON ASIENTO EN LAS PROVINCIAS SANTIAGO, MOCA Y LA VEGA DESDE EL: 2/6/25 AL 7/6/26</t>
  </si>
  <si>
    <t>TRANSF 026</t>
  </si>
  <si>
    <t>PAGO VIATICOS Y ALOJAMIENTOS AL PERSONAL MILITAR QUE FUERON CITADOS PARA EL PATRULLAJE DEL PPA CON ASIENTO EN LAS PROVINCIAS SANTIAGO, MOCA Y LA VEGA DESDE EL: 9/6/25 AL 14/6/25</t>
  </si>
  <si>
    <t>250611003520140494</t>
  </si>
  <si>
    <t xml:space="preserve">FORMULARIOS ANTERIOR  </t>
  </si>
  <si>
    <t>TRANSF 032</t>
  </si>
  <si>
    <t>PAGO VIATICOS AL PERSONAL DE SANIDAD ANIMAL CON EL PROPOSITI DE PARTICIPAR EN REUNIONES INTRASERVICIOS DE LAS REGIONALES NORTE, NOROESTE Y SUROESTE PARA TRATAR TEMAS RELACIONADOS CON LA PPA</t>
  </si>
  <si>
    <t>TRASNF 031</t>
  </si>
  <si>
    <t>PAGO DE VIATICOS AL PERSONAL TECNICO Y MILITAR QUE ESTARA TRABAJANDO EN LAS BRIGADAS DE ELIMINACION DE LA CRIANZA DE CERDOS DE TRASPATIO ALREDEDOR DE GRANJAS ORGANIZADAS</t>
  </si>
  <si>
    <t>GAVINO GARCIA MEDINA</t>
  </si>
  <si>
    <t xml:space="preserve"> CHEQUE LIQUIDABLE A NOMBRE DEL DR. GAVINO GARCIA MEDINA, CED. #047-0056425-7, PARA TRABS. DE ELIMINACION DE FOCOS DE LA PPA  EN LA REGIONAL PECUARIA NORCENTRAL, SEGUN ANEXOS.</t>
  </si>
  <si>
    <t>JOANNA AMENOFISA LEON SANTOS DE MADERA</t>
  </si>
  <si>
    <t xml:space="preserve"> PAGO CHEQUE LIQUIDABLE A NOMBRE DE LA DRA. JOANNA A. LEON SANTOS, CED. #031-0029182-6, PARA TRABS. DE ELIMINACION DE FOCOS DE PPA  EN LA REGIONAL PECUARIA NORTE, SEGUN ANEXOS.</t>
  </si>
  <si>
    <t>250613003520120196</t>
  </si>
  <si>
    <t>250613003520120190</t>
  </si>
  <si>
    <t>250613003520120183</t>
  </si>
  <si>
    <t>239542209832</t>
  </si>
  <si>
    <t>250616009300020151</t>
  </si>
  <si>
    <t>250617003520110289</t>
  </si>
  <si>
    <t>250617005380020278</t>
  </si>
  <si>
    <t>250617003520110286</t>
  </si>
  <si>
    <t>250618003520120316</t>
  </si>
  <si>
    <t>250618001100090032</t>
  </si>
  <si>
    <t>250618001100090029</t>
  </si>
  <si>
    <t>239553306127</t>
  </si>
  <si>
    <t>TRANSFERENCIA DE MARLYN  TEJADA FERNANDEZ</t>
  </si>
  <si>
    <t xml:space="preserve">  SIN DOCUMENTO</t>
  </si>
  <si>
    <t>TRASNF 027</t>
  </si>
  <si>
    <t>PAGO VIATICOS Y ALOJAMIENTOS AL PERSONAL MILITAR QUE FUERON CITADOS PARA EL PATRULLAJE DEL PPA CON ASIENTO EN LAS PROVINCIAS SANTIAGO, MOCA Y LA VEGA DESDE EL: 16/6/25 AL 21/6/25</t>
  </si>
  <si>
    <t>TRASNF 036</t>
  </si>
  <si>
    <t>PAGO VIATICOS Y ALOJAMIENTO PARA AUXILIARES DE TRANSITO INTERNO QUE VIAJARAN A DIFERENTES PROVINCIAS PARA DAR  ATENCION DE FOCOS POSITIVOS A PPA DE FECHA 16 AL 23 DE JUNIO 2025.</t>
  </si>
  <si>
    <t>TRANSF 035</t>
  </si>
  <si>
    <t>PAGO VIATICOS Y ALOJAMIENTO AL PERSONAL TECNICO, QUIENES TRABAJARAN EN LAS LABORES DE SACRIFICIO DE FOCO DETECTADO POSITIVO DE PPA EN LA GRANAJA DEL SR. OPINIO PEÑA EN BANI</t>
  </si>
  <si>
    <t>TRANSF 034</t>
  </si>
  <si>
    <t>PAGO VIATICOS Y ALOJAMIENTO AL SR. ERICKSON RODRIGUEZ QUIEN PARTICIPO EN LABORES DE TRANSPORTE DE CERDOS Y MANEJO DE RETROEXCAVADORA EN BROTE DE PPA, EN LAS DIFERENTES REGIONES</t>
  </si>
  <si>
    <t>250620001210030508</t>
  </si>
  <si>
    <t>DEPOSITO- SANEAMIENTO DE ANIMALES DE LA</t>
  </si>
  <si>
    <t>SANEAMIENTO DE ANIMALES DE LA UNIVERSIDAD ISA .</t>
  </si>
  <si>
    <t>239566135436</t>
  </si>
  <si>
    <t xml:space="preserve">  DRA. DANIA MOTA</t>
  </si>
  <si>
    <t>239564300177</t>
  </si>
  <si>
    <t xml:space="preserve">  NORMA HERNNDEZ RODRGUEZ: INF</t>
  </si>
  <si>
    <t>250623003520140742</t>
  </si>
  <si>
    <t>202250075580505</t>
  </si>
  <si>
    <t>202W 2506391331 JUAN BARCELO, S.A.\</t>
  </si>
  <si>
    <t>4524000032149</t>
  </si>
  <si>
    <t>TRANSFERENCIA ACH DE FLORENTINO MARTI</t>
  </si>
  <si>
    <t>PAGOS ACH CTA CTE FLORENTINO MARTI 0003313332-FLORENTINO MARTI</t>
  </si>
  <si>
    <t>250623001300020168</t>
  </si>
  <si>
    <t>DEPOSITO- PAG MULTA POR GUIA DE  CABALLO</t>
  </si>
  <si>
    <t xml:space="preserve">PAG MULTA POR GUIA DE  CABALLO  </t>
  </si>
  <si>
    <t>250623003640090117</t>
  </si>
  <si>
    <t>DEPOSITO- POR CONCEPTO DE MULTA</t>
  </si>
  <si>
    <t xml:space="preserve">POR CONCEPTO DE MULTA  </t>
  </si>
  <si>
    <t>239595636113</t>
  </si>
  <si>
    <t>250624002700100346</t>
  </si>
  <si>
    <t>TRANSF 037</t>
  </si>
  <si>
    <t xml:space="preserve">PAGO DE VIATICOS AL  PERSONAL MILITAR QUE ESTA REALIZANDO SUPERVISION EN COMPAÑÍA DEL DR.MADERA, DIR,GRAL. EN LAS REGIONALES NORTE Y NORCENTRAL, ANEXOS. </t>
  </si>
  <si>
    <t>39981922236</t>
  </si>
  <si>
    <t>0511000259</t>
  </si>
  <si>
    <t xml:space="preserve">0511000259 DEPOSITO REFERENCIADO </t>
  </si>
  <si>
    <t>39981919365</t>
  </si>
  <si>
    <t>250625002880060233</t>
  </si>
  <si>
    <t>DEPOSITO- POR TRANSITAR SIN DOCUMENTACIO</t>
  </si>
  <si>
    <t xml:space="preserve">POR TRANSITAR SIN DOCUMENTACIO  </t>
  </si>
  <si>
    <t>250625005160010584</t>
  </si>
  <si>
    <t>250625003520040356</t>
  </si>
  <si>
    <t>239612524477</t>
  </si>
  <si>
    <t>TRANSFERENCIA DE JOSE GABRIEL CARABALLO MA</t>
  </si>
  <si>
    <t xml:space="preserve">  1 CERDA SIN ANALITICA</t>
  </si>
  <si>
    <t>250626003520040407</t>
  </si>
  <si>
    <t>239608740937</t>
  </si>
  <si>
    <t xml:space="preserve">  INFORME JUNIO DRA ROBERTS</t>
  </si>
  <si>
    <t>4524000033913</t>
  </si>
  <si>
    <t>TRANSFERENCIA ACH DE ROXANA THAIS ESPINOSA VALDEZ D</t>
  </si>
  <si>
    <t>PAGOS ACH CTA CTE ROXANA THAIS ESPINOSA VALDEZ D 132498412 -QIK</t>
  </si>
  <si>
    <t>239621618718</t>
  </si>
  <si>
    <t>TRANSFERENCIA DE RAMON ANTONIO VILLA MERCA</t>
  </si>
  <si>
    <t xml:space="preserve">  PAGO POR TRANSITAR SIN GUA</t>
  </si>
  <si>
    <t>250630003520040699</t>
  </si>
  <si>
    <t>239628146970</t>
  </si>
  <si>
    <t xml:space="preserve">  JOSE MANUEL RIVAS</t>
  </si>
  <si>
    <t>CARGOS Y COMISIONES BANCARIOS DE JUNIO 2025</t>
  </si>
  <si>
    <t>BALANCE  INICIAL CONCIL. AL 01  DE JUNIO 2025</t>
  </si>
  <si>
    <t>TOTAL GENERAL GASTOS DEL MES DE JUNIO 2025.</t>
  </si>
  <si>
    <t>DEL 1RO. AL 30 DE JUNIO  2025</t>
  </si>
  <si>
    <t>2.2.8.3.01</t>
  </si>
  <si>
    <t>2.3.9.7.01</t>
  </si>
  <si>
    <t>TOTAL EJECUTADO EN EL MES DE JUNIO 2025.  CTA. COLERA PORCINA CLASICA  "PPC"</t>
  </si>
  <si>
    <t>Junio, 2025</t>
  </si>
  <si>
    <t>Remuneraciones al personal de carácter temporal</t>
  </si>
  <si>
    <t>Sueldo anual no.13</t>
  </si>
  <si>
    <t>Gastos de representación</t>
  </si>
  <si>
    <t>Recolección de residuos</t>
  </si>
  <si>
    <t>Publicidad y propaganda</t>
  </si>
  <si>
    <t>Impresión, encuadernación y rotulación</t>
  </si>
  <si>
    <t>Viáticos dentro del país</t>
  </si>
  <si>
    <t>Fletes</t>
  </si>
  <si>
    <t>Alquileres y rentas de edificaciones y locales</t>
  </si>
  <si>
    <t>Seguros de personas</t>
  </si>
  <si>
    <t>Servicio de organización de eventos, festividades y actividades de entretenimiento</t>
  </si>
  <si>
    <t>Impuestos, derechos y tasas</t>
  </si>
  <si>
    <t>Servicios de alimentación</t>
  </si>
  <si>
    <t>Madera, corcho y sus manufacturas</t>
  </si>
  <si>
    <t>Hilados, fibras, telas y útiles de costura</t>
  </si>
  <si>
    <t>Acabados textiles</t>
  </si>
  <si>
    <t>Prendas y accesorios de vestir</t>
  </si>
  <si>
    <t>Papel de escritorio</t>
  </si>
  <si>
    <t>Papel y cartón</t>
  </si>
  <si>
    <t>Productos medicinales para uso humano</t>
  </si>
  <si>
    <t>Productos medicinales para uso veterinario</t>
  </si>
  <si>
    <t>Llantas y neumáticos</t>
  </si>
  <si>
    <t>Artículos de caucho</t>
  </si>
  <si>
    <t>Plástico</t>
  </si>
  <si>
    <t>Productos de cemento, cal, asbesto, yeso y arcilla</t>
  </si>
  <si>
    <t>Minerales</t>
  </si>
  <si>
    <t>Útiles y materiales de limpieza e higiene</t>
  </si>
  <si>
    <t>Útiles  y materiales de escritorio, oficina, informática, escolares y de enseñanza</t>
  </si>
  <si>
    <t>Útiles menores médico, quirúrgicos o de laboratorio</t>
  </si>
  <si>
    <t>Útiles de cocina y comedor</t>
  </si>
  <si>
    <t>2.5.1.2</t>
  </si>
  <si>
    <t>Transferencias de capital a asociaciones  privadas sin fines de lucro</t>
  </si>
  <si>
    <t>Equipos y aparatos audiovisuales</t>
  </si>
  <si>
    <t>Cámaras fotográficas y de video</t>
  </si>
  <si>
    <t>Instrumental médico y de laboratorio</t>
  </si>
  <si>
    <t>EQUIPO E INSTRUMENTOS DE MEDICIÓN CIENTÍFICA</t>
  </si>
  <si>
    <t>Máquinas-herramientas</t>
  </si>
  <si>
    <t>2.6.6.2</t>
  </si>
  <si>
    <t>Equipos de seguridad</t>
  </si>
  <si>
    <t>Otros activos biológicos que generan producción recurrente</t>
  </si>
  <si>
    <t>2.6.9.5</t>
  </si>
  <si>
    <t>Objetos de valor</t>
  </si>
  <si>
    <t>Obras para edificación no residencial</t>
  </si>
  <si>
    <t>TOTAL GASTOS Y APLICACIONES
FINANCIERAS, JUNIO 2025</t>
  </si>
  <si>
    <t>GASTOS (RESUMEN)</t>
  </si>
  <si>
    <t>TOTAL EGRESOS JUNIO 2025</t>
  </si>
  <si>
    <t>TRANSFERENCIAS DE CAPITAL AL
SECTOR PRIVADO</t>
  </si>
  <si>
    <r>
      <rPr>
        <sz val="12"/>
        <rFont val="Arial"/>
        <family val="2"/>
      </rPr>
      <t>TRANSFERENCIAS DE CAPITAL AL
GOBIERNO GENERAL  NACIONAL</t>
    </r>
  </si>
  <si>
    <r>
      <rPr>
        <sz val="12"/>
        <rFont val="Arial"/>
        <family val="2"/>
      </rPr>
      <t>TRANSFERENCIAS DE CAPITAL A
GOBIERNOS GENERALES LOCALES</t>
    </r>
  </si>
  <si>
    <r>
      <rPr>
        <sz val="12"/>
        <rFont val="Arial"/>
        <family val="2"/>
      </rPr>
      <t>TRANSFERENCIAS DE CAPITAL  A
EMPRESAS PÚBLICAS NO FINANCIERAS</t>
    </r>
  </si>
  <si>
    <r>
      <rPr>
        <sz val="12"/>
        <rFont val="Arial"/>
        <family val="2"/>
      </rPr>
      <t>TRANSFERENCIAS DE CAPITAL A
INSTITUCIONES PÚBLICAS FINANCIERAS</t>
    </r>
  </si>
  <si>
    <r>
      <rPr>
        <sz val="12"/>
        <rFont val="Arial"/>
        <family val="2"/>
      </rPr>
      <t>TRANSFERENCIAS DE CAPITAL AL
SECTOR EXTERNO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</si>
</sst>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-* #,##0.00_-;\-* #,##0.00_-;_-* &quot;-&quot;??_-;_-@_-"/>
    <numFmt numFmtId="165" formatCode="_(&quot;RD$&quot;* #,##0.00_);_(&quot;RD$&quot;* \(#,##0.00\);_(&quot;RD$&quot;* &quot;-&quot;??_);_(@_)"/>
    <numFmt numFmtId="166" formatCode="_([$€]* #,##0.00_);_([$€]* \(#,##0.00\);_([$€]* &quot;-&quot;??_);_(@_)"/>
    <numFmt numFmtId="167" formatCode="&quot; &quot;* #,##0.00&quot; &quot;;&quot;-&quot;* #,##0.00&quot; &quot;;&quot; &quot;* &quot;-&quot;#&quot; &quot;;&quot; &quot;@&quot; &quot;"/>
    <numFmt numFmtId="168" formatCode="dd\/mm\/yyyy"/>
    <numFmt numFmtId="169" formatCode="_-&quot;RD$&quot;* #,##0.00_-;\-&quot;RD$&quot;* #,##0.00_-;_-&quot;RD$&quot;* &quot;-&quot;??_-;_-@_-"/>
    <numFmt numFmtId="173" formatCode="_-* #,##0.00\ _€_-;\-* #,##0.00\ _€_-;_-* &quot;-&quot;??\ _€_-;_-@_-"/>
  </numFmts>
  <fonts count="14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1"/>
      <name val="Arial"/>
      <family val="2"/>
    </font>
    <font>
      <b/>
      <sz val="14"/>
      <name val="Arial"/>
      <family val="2"/>
    </font>
    <font>
      <sz val="12"/>
      <name val="Arial"/>
      <family val="2"/>
    </font>
    <font>
      <b/>
      <sz val="8"/>
      <name val="Cambria"/>
      <family val="1"/>
      <scheme val="major"/>
    </font>
    <font>
      <sz val="10"/>
      <name val="Cambria"/>
      <family val="1"/>
      <scheme val="major"/>
    </font>
    <font>
      <sz val="11"/>
      <name val="Cambria"/>
      <family val="1"/>
      <scheme val="major"/>
    </font>
    <font>
      <sz val="11"/>
      <name val="Calibri"/>
      <family val="2"/>
      <scheme val="minor"/>
    </font>
    <font>
      <b/>
      <sz val="14"/>
      <name val="Cambria"/>
      <family val="1"/>
      <scheme val="major"/>
    </font>
    <font>
      <b/>
      <sz val="13"/>
      <name val="Cambria"/>
      <family val="1"/>
      <scheme val="major"/>
    </font>
    <font>
      <b/>
      <sz val="16"/>
      <name val="Cambria"/>
      <family val="1"/>
      <scheme val="major"/>
    </font>
    <font>
      <sz val="13"/>
      <name val="Cambria"/>
      <family val="1"/>
      <scheme val="major"/>
    </font>
    <font>
      <b/>
      <sz val="10"/>
      <name val="Cambria"/>
      <family val="1"/>
      <scheme val="major"/>
    </font>
    <font>
      <b/>
      <sz val="12"/>
      <name val="Cambria"/>
      <family val="1"/>
      <scheme val="major"/>
    </font>
    <font>
      <sz val="9"/>
      <color rgb="FF000000"/>
      <name val="Arial"/>
      <family val="2"/>
    </font>
    <font>
      <b/>
      <sz val="11"/>
      <name val="Cambria"/>
      <family val="1"/>
      <scheme val="major"/>
    </font>
    <font>
      <sz val="10"/>
      <name val="Cambria"/>
      <family val="1"/>
    </font>
    <font>
      <sz val="14"/>
      <name val="Arial"/>
      <family val="2"/>
    </font>
    <font>
      <b/>
      <sz val="12"/>
      <name val="Arial"/>
      <family val="2"/>
    </font>
    <font>
      <b/>
      <sz val="11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u/>
      <sz val="10"/>
      <color theme="10"/>
      <name val="Arial"/>
      <family val="2"/>
    </font>
    <font>
      <sz val="8"/>
      <name val="Arial"/>
      <family val="2"/>
    </font>
    <font>
      <sz val="12"/>
      <name val="Cambria"/>
      <family val="1"/>
      <scheme val="major"/>
    </font>
    <font>
      <sz val="11"/>
      <color indexed="8"/>
      <name val="Calibri"/>
      <family val="2"/>
      <scheme val="minor"/>
    </font>
    <font>
      <sz val="11"/>
      <color rgb="FF000000"/>
      <name val="Calibri"/>
      <family val="2"/>
    </font>
    <font>
      <b/>
      <sz val="11"/>
      <name val="Cambria"/>
      <family val="1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sz val="9"/>
      <name val="Arial"/>
      <family val="2"/>
    </font>
    <font>
      <b/>
      <sz val="10"/>
      <name val="Cambria"/>
      <family val="1"/>
    </font>
    <font>
      <b/>
      <u/>
      <sz val="10"/>
      <name val="Cambria"/>
      <family val="1"/>
      <scheme val="major"/>
    </font>
    <font>
      <b/>
      <sz val="10"/>
      <color rgb="FF000000"/>
      <name val="Cambria"/>
      <family val="1"/>
    </font>
    <font>
      <b/>
      <sz val="11"/>
      <color rgb="FF000000"/>
      <name val="Calibri"/>
      <family val="2"/>
    </font>
    <font>
      <b/>
      <sz val="9"/>
      <color rgb="FF000000"/>
      <name val="Arial"/>
      <family val="2"/>
    </font>
    <font>
      <sz val="10"/>
      <color rgb="FF003300"/>
      <name val="Arial"/>
      <family val="2"/>
    </font>
    <font>
      <sz val="10"/>
      <color rgb="FF000000"/>
      <name val="Cambria"/>
      <family val="1"/>
    </font>
    <font>
      <b/>
      <sz val="14"/>
      <color rgb="FFFF00FF"/>
      <name val="Cambria"/>
      <family val="1"/>
      <scheme val="major"/>
    </font>
    <font>
      <sz val="14"/>
      <color rgb="FFFF00FF"/>
      <name val="Cambria"/>
      <family val="1"/>
      <scheme val="major"/>
    </font>
    <font>
      <sz val="8"/>
      <name val="Arial"/>
      <family val="2"/>
    </font>
    <font>
      <b/>
      <sz val="11"/>
      <color theme="1"/>
      <name val="Calibri"/>
      <family val="2"/>
      <scheme val="minor"/>
    </font>
    <font>
      <b/>
      <sz val="10"/>
      <color rgb="FF000000"/>
      <name val="Arial"/>
      <family val="2"/>
    </font>
    <font>
      <b/>
      <sz val="9"/>
      <color rgb="FF000000"/>
      <name val="Cambria"/>
      <family val="1"/>
    </font>
    <font>
      <sz val="12"/>
      <name val="Cambria"/>
      <family val="1"/>
    </font>
    <font>
      <sz val="8"/>
      <name val="Arial"/>
      <family val="2"/>
    </font>
    <font>
      <b/>
      <sz val="12"/>
      <color rgb="FFFF00FF"/>
      <name val="Cambria"/>
      <family val="1"/>
      <scheme val="major"/>
    </font>
    <font>
      <sz val="11"/>
      <color rgb="FF000000"/>
      <name val="Arial"/>
      <family val="2"/>
    </font>
    <font>
      <sz val="11"/>
      <color indexed="63"/>
      <name val="Arial"/>
      <family val="2"/>
    </font>
    <font>
      <sz val="14"/>
      <name val="Cambria"/>
      <family val="1"/>
      <scheme val="major"/>
    </font>
    <font>
      <sz val="10"/>
      <name val="Calibri"/>
      <family val="2"/>
      <scheme val="minor"/>
    </font>
    <font>
      <b/>
      <sz val="12"/>
      <name val="Times New Roman"/>
      <family val="1"/>
    </font>
    <font>
      <b/>
      <sz val="12"/>
      <color theme="0"/>
      <name val="Arial"/>
      <family val="2"/>
    </font>
    <font>
      <b/>
      <sz val="11"/>
      <color rgb="FFFF00FF"/>
      <name val="Arial"/>
      <family val="2"/>
    </font>
    <font>
      <b/>
      <sz val="12"/>
      <color indexed="63"/>
      <name val="Arial"/>
      <family val="2"/>
    </font>
    <font>
      <b/>
      <sz val="11"/>
      <color rgb="FF000000"/>
      <name val="Cambria"/>
      <family val="1"/>
    </font>
    <font>
      <b/>
      <sz val="14"/>
      <color theme="1"/>
      <name val="Arial"/>
      <family val="2"/>
    </font>
    <font>
      <b/>
      <u/>
      <sz val="12"/>
      <name val="Cambria"/>
      <family val="1"/>
      <scheme val="major"/>
    </font>
    <font>
      <sz val="12"/>
      <color theme="1"/>
      <name val="Arial"/>
      <family val="2"/>
    </font>
    <font>
      <b/>
      <sz val="12"/>
      <color theme="1"/>
      <name val="Calibri"/>
      <family val="2"/>
      <scheme val="minor"/>
    </font>
    <font>
      <b/>
      <sz val="12"/>
      <color theme="1"/>
      <name val="Arial"/>
      <family val="2"/>
    </font>
    <font>
      <sz val="16"/>
      <name val="Arial"/>
      <family val="2"/>
    </font>
    <font>
      <sz val="14"/>
      <color indexed="8"/>
      <name val="Calibri"/>
      <family val="2"/>
      <scheme val="minor"/>
    </font>
    <font>
      <b/>
      <sz val="13"/>
      <color rgb="FFFF00FF"/>
      <name val="Cambria"/>
      <family val="1"/>
      <scheme val="major"/>
    </font>
    <font>
      <b/>
      <sz val="13"/>
      <name val="Arial"/>
      <family val="2"/>
    </font>
    <font>
      <sz val="13"/>
      <name val="Arial"/>
      <family val="2"/>
    </font>
    <font>
      <b/>
      <sz val="13"/>
      <color indexed="8"/>
      <name val="Arial"/>
      <family val="2"/>
    </font>
    <font>
      <b/>
      <sz val="13"/>
      <color rgb="FF000000"/>
      <name val="Arial"/>
      <family val="2"/>
    </font>
    <font>
      <b/>
      <sz val="13"/>
      <color theme="1"/>
      <name val="Arial"/>
      <family val="2"/>
    </font>
    <font>
      <sz val="13"/>
      <color indexed="8"/>
      <name val="Arial"/>
      <family val="2"/>
    </font>
    <font>
      <sz val="13"/>
      <color theme="1"/>
      <name val="Arial"/>
      <family val="2"/>
    </font>
    <font>
      <sz val="13"/>
      <color rgb="FF000000"/>
      <name val="Arial"/>
      <family val="2"/>
    </font>
    <font>
      <sz val="13"/>
      <color rgb="FF003300"/>
      <name val="Arial"/>
      <family val="2"/>
    </font>
    <font>
      <b/>
      <sz val="13"/>
      <color rgb="FFFF00FF"/>
      <name val="Arial"/>
      <family val="2"/>
    </font>
    <font>
      <b/>
      <sz val="14"/>
      <color indexed="63"/>
      <name val="Arial"/>
      <family val="2"/>
    </font>
    <font>
      <sz val="14"/>
      <color theme="1"/>
      <name val="Arial"/>
      <family val="2"/>
    </font>
    <font>
      <sz val="12"/>
      <color indexed="63"/>
      <name val="Arial"/>
      <family val="2"/>
    </font>
    <font>
      <sz val="11"/>
      <name val="Cambria"/>
      <family val="1"/>
    </font>
    <font>
      <b/>
      <sz val="14"/>
      <color rgb="FF365F91"/>
      <name val="Calibri"/>
      <family val="2"/>
      <scheme val="minor"/>
    </font>
    <font>
      <b/>
      <sz val="18"/>
      <color rgb="FF365F91"/>
      <name val="Calibri"/>
      <family val="2"/>
      <scheme val="minor"/>
    </font>
    <font>
      <b/>
      <sz val="14"/>
      <color theme="1"/>
      <name val="Cambria"/>
      <family val="1"/>
    </font>
    <font>
      <b/>
      <i/>
      <sz val="12"/>
      <color theme="1"/>
      <name val="Cambria"/>
      <family val="1"/>
    </font>
    <font>
      <b/>
      <sz val="12"/>
      <color theme="1"/>
      <name val="Cambria"/>
      <family val="1"/>
    </font>
    <font>
      <b/>
      <sz val="18"/>
      <name val="Cambria"/>
      <family val="1"/>
      <scheme val="major"/>
    </font>
    <font>
      <b/>
      <sz val="11"/>
      <color rgb="FFFF00FF"/>
      <name val="Cambria"/>
      <family val="1"/>
      <scheme val="major"/>
    </font>
    <font>
      <b/>
      <sz val="11"/>
      <color rgb="FF000099"/>
      <name val="Cambria"/>
      <family val="1"/>
      <scheme val="major"/>
    </font>
    <font>
      <sz val="11"/>
      <color indexed="8"/>
      <name val="Arial"/>
      <family val="2"/>
    </font>
    <font>
      <b/>
      <sz val="11"/>
      <color rgb="FF000000"/>
      <name val="Arial"/>
      <family val="2"/>
    </font>
    <font>
      <b/>
      <sz val="11"/>
      <color indexed="8"/>
      <name val="Arial"/>
      <family val="2"/>
    </font>
    <font>
      <b/>
      <sz val="9"/>
      <name val="Arial"/>
      <family val="2"/>
    </font>
    <font>
      <sz val="10"/>
      <color theme="1"/>
      <name val="Arial"/>
      <family val="2"/>
    </font>
    <font>
      <sz val="11"/>
      <color theme="1"/>
      <name val="Cambria"/>
      <family val="2"/>
      <scheme val="major"/>
    </font>
    <font>
      <b/>
      <sz val="10"/>
      <color rgb="FFFF0000"/>
      <name val="Cambria"/>
      <family val="1"/>
      <scheme val="major"/>
    </font>
    <font>
      <b/>
      <sz val="10"/>
      <color theme="1"/>
      <name val="Cambria"/>
      <family val="1"/>
      <scheme val="major"/>
    </font>
    <font>
      <b/>
      <sz val="11"/>
      <color theme="1"/>
      <name val="Cambria"/>
      <family val="2"/>
      <scheme val="major"/>
    </font>
    <font>
      <b/>
      <sz val="10"/>
      <color theme="1"/>
      <name val="Arial"/>
      <family val="2"/>
    </font>
    <font>
      <sz val="10"/>
      <color indexed="63"/>
      <name val="Arial"/>
      <family val="2"/>
    </font>
    <font>
      <b/>
      <u val="singleAccounting"/>
      <sz val="10"/>
      <name val="Arial"/>
      <family val="2"/>
    </font>
    <font>
      <b/>
      <sz val="11"/>
      <color indexed="63"/>
      <name val="Arial"/>
      <family val="2"/>
    </font>
    <font>
      <sz val="11"/>
      <color rgb="FF7A7A7A"/>
      <name val="Arial"/>
      <family val="2"/>
    </font>
    <font>
      <sz val="13"/>
      <color rgb="FFFF00FF"/>
      <name val="Arial"/>
      <family val="2"/>
    </font>
    <font>
      <b/>
      <sz val="14"/>
      <color rgb="FF000000"/>
      <name val="Century Gothic"/>
      <family val="2"/>
    </font>
    <font>
      <b/>
      <sz val="10"/>
      <color rgb="FF000000"/>
      <name val="Century Gothic"/>
      <family val="2"/>
    </font>
    <font>
      <sz val="12"/>
      <color indexed="8"/>
      <name val="Arial"/>
      <family val="2"/>
    </font>
    <font>
      <b/>
      <sz val="14"/>
      <color indexed="8"/>
      <name val="Arial"/>
      <family val="2"/>
    </font>
    <font>
      <sz val="14"/>
      <color indexed="63"/>
      <name val="Arial"/>
      <family val="2"/>
    </font>
    <font>
      <b/>
      <sz val="18"/>
      <color rgb="FF00B050"/>
      <name val="Arial"/>
      <family val="2"/>
    </font>
    <font>
      <b/>
      <sz val="20"/>
      <name val="Cambria"/>
      <family val="1"/>
      <scheme val="major"/>
    </font>
    <font>
      <sz val="20"/>
      <color theme="1"/>
      <name val="Arial"/>
      <family val="2"/>
    </font>
    <font>
      <b/>
      <sz val="12"/>
      <color indexed="8"/>
      <name val="Calibri"/>
    </font>
  </fonts>
  <fills count="2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20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79998168889431442"/>
        <bgColor indexed="64"/>
      </patternFill>
    </fill>
  </fills>
  <borders count="4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medium">
        <color rgb="FFE0E0E0"/>
      </left>
      <right style="medium">
        <color rgb="FFE0E0E0"/>
      </right>
      <top/>
      <bottom style="medium">
        <color rgb="FF111111"/>
      </bottom>
      <diagonal/>
    </border>
  </borders>
  <cellStyleXfs count="156">
    <xf numFmtId="0" fontId="0" fillId="0" borderId="0"/>
    <xf numFmtId="166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6" fillId="0" borderId="0"/>
    <xf numFmtId="0" fontId="15" fillId="0" borderId="0"/>
    <xf numFmtId="165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38" fillId="0" borderId="0"/>
    <xf numFmtId="0" fontId="38" fillId="4" borderId="0" applyNumberFormat="0" applyBorder="0" applyAlignment="0" applyProtection="0"/>
    <xf numFmtId="0" fontId="38" fillId="5" borderId="0" applyNumberFormat="0" applyBorder="0" applyAlignment="0" applyProtection="0"/>
    <xf numFmtId="0" fontId="38" fillId="6" borderId="0" applyNumberFormat="0" applyBorder="0" applyAlignment="0" applyProtection="0"/>
    <xf numFmtId="0" fontId="38" fillId="7" borderId="0" applyNumberFormat="0" applyBorder="0" applyAlignment="0" applyProtection="0"/>
    <xf numFmtId="0" fontId="38" fillId="8" borderId="0" applyNumberFormat="0" applyBorder="0" applyAlignment="0" applyProtection="0"/>
    <xf numFmtId="0" fontId="38" fillId="9" borderId="0" applyNumberFormat="0" applyBorder="0" applyAlignment="0" applyProtection="0"/>
    <xf numFmtId="0" fontId="38" fillId="10" borderId="0" applyNumberFormat="0" applyBorder="0" applyAlignment="0" applyProtection="0"/>
    <xf numFmtId="0" fontId="38" fillId="11" borderId="0" applyNumberFormat="0" applyBorder="0" applyAlignment="0" applyProtection="0"/>
    <xf numFmtId="0" fontId="38" fillId="12" borderId="0" applyNumberFormat="0" applyBorder="0" applyAlignment="0" applyProtection="0"/>
    <xf numFmtId="0" fontId="38" fillId="7" borderId="0" applyNumberFormat="0" applyBorder="0" applyAlignment="0" applyProtection="0"/>
    <xf numFmtId="0" fontId="38" fillId="10" borderId="0" applyNumberFormat="0" applyBorder="0" applyAlignment="0" applyProtection="0"/>
    <xf numFmtId="0" fontId="38" fillId="13" borderId="0" applyNumberFormat="0" applyBorder="0" applyAlignment="0" applyProtection="0"/>
    <xf numFmtId="0" fontId="39" fillId="14" borderId="0" applyNumberFormat="0" applyBorder="0" applyAlignment="0" applyProtection="0"/>
    <xf numFmtId="0" fontId="39" fillId="11" borderId="0" applyNumberFormat="0" applyBorder="0" applyAlignment="0" applyProtection="0"/>
    <xf numFmtId="0" fontId="39" fillId="12" borderId="0" applyNumberFormat="0" applyBorder="0" applyAlignment="0" applyProtection="0"/>
    <xf numFmtId="0" fontId="39" fillId="15" borderId="0" applyNumberFormat="0" applyBorder="0" applyAlignment="0" applyProtection="0"/>
    <xf numFmtId="0" fontId="39" fillId="16" borderId="0" applyNumberFormat="0" applyBorder="0" applyAlignment="0" applyProtection="0"/>
    <xf numFmtId="0" fontId="39" fillId="17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0" borderId="0" applyNumberFormat="0" applyBorder="0" applyAlignment="0" applyProtection="0"/>
    <xf numFmtId="0" fontId="39" fillId="15" borderId="0" applyNumberFormat="0" applyBorder="0" applyAlignment="0" applyProtection="0"/>
    <xf numFmtId="0" fontId="39" fillId="16" borderId="0" applyNumberFormat="0" applyBorder="0" applyAlignment="0" applyProtection="0"/>
    <xf numFmtId="0" fontId="39" fillId="21" borderId="0" applyNumberFormat="0" applyBorder="0" applyAlignment="0" applyProtection="0"/>
    <xf numFmtId="0" fontId="40" fillId="5" borderId="0" applyNumberFormat="0" applyBorder="0" applyAlignment="0" applyProtection="0"/>
    <xf numFmtId="0" fontId="41" fillId="3" borderId="9" applyNumberFormat="0" applyAlignment="0" applyProtection="0"/>
    <xf numFmtId="0" fontId="42" fillId="22" borderId="10" applyNumberFormat="0" applyAlignment="0" applyProtection="0"/>
    <xf numFmtId="0" fontId="43" fillId="0" borderId="0" applyNumberFormat="0" applyFill="0" applyBorder="0" applyAlignment="0" applyProtection="0"/>
    <xf numFmtId="0" fontId="44" fillId="6" borderId="0" applyNumberFormat="0" applyBorder="0" applyAlignment="0" applyProtection="0"/>
    <xf numFmtId="0" fontId="45" fillId="0" borderId="12" applyNumberFormat="0" applyFill="0" applyAlignment="0" applyProtection="0"/>
    <xf numFmtId="0" fontId="46" fillId="0" borderId="13" applyNumberFormat="0" applyFill="0" applyAlignment="0" applyProtection="0"/>
    <xf numFmtId="0" fontId="47" fillId="0" borderId="14" applyNumberFormat="0" applyFill="0" applyAlignment="0" applyProtection="0"/>
    <xf numFmtId="0" fontId="47" fillId="0" borderId="0" applyNumberFormat="0" applyFill="0" applyBorder="0" applyAlignment="0" applyProtection="0"/>
    <xf numFmtId="0" fontId="48" fillId="9" borderId="9" applyNumberFormat="0" applyAlignment="0" applyProtection="0"/>
    <xf numFmtId="0" fontId="49" fillId="0" borderId="11" applyNumberFormat="0" applyFill="0" applyAlignment="0" applyProtection="0"/>
    <xf numFmtId="0" fontId="50" fillId="23" borderId="0" applyNumberFormat="0" applyBorder="0" applyAlignment="0" applyProtection="0"/>
    <xf numFmtId="0" fontId="38" fillId="24" borderId="15" applyNumberFormat="0" applyFont="0" applyAlignment="0" applyProtection="0"/>
    <xf numFmtId="0" fontId="51" fillId="3" borderId="16" applyNumberFormat="0" applyAlignment="0" applyProtection="0"/>
    <xf numFmtId="0" fontId="52" fillId="0" borderId="0" applyNumberFormat="0" applyFill="0" applyBorder="0" applyAlignment="0" applyProtection="0"/>
    <xf numFmtId="0" fontId="53" fillId="0" borderId="17" applyNumberFormat="0" applyFill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>
      <alignment vertical="top"/>
      <protection locked="0"/>
    </xf>
    <xf numFmtId="44" fontId="16" fillId="0" borderId="0" applyFont="0" applyFill="0" applyBorder="0" applyAlignment="0" applyProtection="0"/>
    <xf numFmtId="0" fontId="38" fillId="0" borderId="0"/>
    <xf numFmtId="0" fontId="38" fillId="4" borderId="0" applyNumberFormat="0" applyBorder="0" applyAlignment="0" applyProtection="0"/>
    <xf numFmtId="0" fontId="38" fillId="5" borderId="0" applyNumberFormat="0" applyBorder="0" applyAlignment="0" applyProtection="0"/>
    <xf numFmtId="0" fontId="38" fillId="6" borderId="0" applyNumberFormat="0" applyBorder="0" applyAlignment="0" applyProtection="0"/>
    <xf numFmtId="0" fontId="38" fillId="7" borderId="0" applyNumberFormat="0" applyBorder="0" applyAlignment="0" applyProtection="0"/>
    <xf numFmtId="0" fontId="38" fillId="8" borderId="0" applyNumberFormat="0" applyBorder="0" applyAlignment="0" applyProtection="0"/>
    <xf numFmtId="0" fontId="38" fillId="9" borderId="0" applyNumberFormat="0" applyBorder="0" applyAlignment="0" applyProtection="0"/>
    <xf numFmtId="0" fontId="38" fillId="10" borderId="0" applyNumberFormat="0" applyBorder="0" applyAlignment="0" applyProtection="0"/>
    <xf numFmtId="0" fontId="38" fillId="11" borderId="0" applyNumberFormat="0" applyBorder="0" applyAlignment="0" applyProtection="0"/>
    <xf numFmtId="0" fontId="38" fillId="12" borderId="0" applyNumberFormat="0" applyBorder="0" applyAlignment="0" applyProtection="0"/>
    <xf numFmtId="0" fontId="38" fillId="7" borderId="0" applyNumberFormat="0" applyBorder="0" applyAlignment="0" applyProtection="0"/>
    <xf numFmtId="0" fontId="38" fillId="10" borderId="0" applyNumberFormat="0" applyBorder="0" applyAlignment="0" applyProtection="0"/>
    <xf numFmtId="0" fontId="38" fillId="13" borderId="0" applyNumberFormat="0" applyBorder="0" applyAlignment="0" applyProtection="0"/>
    <xf numFmtId="0" fontId="39" fillId="14" borderId="0" applyNumberFormat="0" applyBorder="0" applyAlignment="0" applyProtection="0"/>
    <xf numFmtId="0" fontId="39" fillId="11" borderId="0" applyNumberFormat="0" applyBorder="0" applyAlignment="0" applyProtection="0"/>
    <xf numFmtId="0" fontId="39" fillId="12" borderId="0" applyNumberFormat="0" applyBorder="0" applyAlignment="0" applyProtection="0"/>
    <xf numFmtId="0" fontId="39" fillId="15" borderId="0" applyNumberFormat="0" applyBorder="0" applyAlignment="0" applyProtection="0"/>
    <xf numFmtId="0" fontId="39" fillId="16" borderId="0" applyNumberFormat="0" applyBorder="0" applyAlignment="0" applyProtection="0"/>
    <xf numFmtId="0" fontId="39" fillId="17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0" borderId="0" applyNumberFormat="0" applyBorder="0" applyAlignment="0" applyProtection="0"/>
    <xf numFmtId="0" fontId="39" fillId="15" borderId="0" applyNumberFormat="0" applyBorder="0" applyAlignment="0" applyProtection="0"/>
    <xf numFmtId="0" fontId="39" fillId="16" borderId="0" applyNumberFormat="0" applyBorder="0" applyAlignment="0" applyProtection="0"/>
    <xf numFmtId="0" fontId="39" fillId="21" borderId="0" applyNumberFormat="0" applyBorder="0" applyAlignment="0" applyProtection="0"/>
    <xf numFmtId="0" fontId="40" fillId="5" borderId="0" applyNumberFormat="0" applyBorder="0" applyAlignment="0" applyProtection="0"/>
    <xf numFmtId="0" fontId="41" fillId="3" borderId="9" applyNumberFormat="0" applyAlignment="0" applyProtection="0"/>
    <xf numFmtId="0" fontId="43" fillId="0" borderId="0" applyNumberFormat="0" applyFill="0" applyBorder="0" applyAlignment="0" applyProtection="0"/>
    <xf numFmtId="0" fontId="46" fillId="0" borderId="13" applyNumberFormat="0" applyFill="0" applyAlignment="0" applyProtection="0"/>
    <xf numFmtId="0" fontId="47" fillId="0" borderId="14" applyNumberFormat="0" applyFill="0" applyAlignment="0" applyProtection="0"/>
    <xf numFmtId="0" fontId="51" fillId="3" borderId="16" applyNumberFormat="0" applyAlignment="0" applyProtection="0"/>
    <xf numFmtId="0" fontId="52" fillId="0" borderId="0" applyNumberFormat="0" applyFill="0" applyBorder="0" applyAlignment="0" applyProtection="0"/>
    <xf numFmtId="0" fontId="41" fillId="3" borderId="18" applyNumberFormat="0" applyAlignment="0" applyProtection="0"/>
    <xf numFmtId="0" fontId="51" fillId="3" borderId="19" applyNumberFormat="0" applyAlignment="0" applyProtection="0"/>
    <xf numFmtId="0" fontId="53" fillId="0" borderId="20" applyNumberFormat="0" applyFill="0" applyAlignment="0" applyProtection="0"/>
    <xf numFmtId="0" fontId="41" fillId="3" borderId="18" applyNumberFormat="0" applyAlignment="0" applyProtection="0"/>
    <xf numFmtId="0" fontId="48" fillId="9" borderId="18" applyNumberFormat="0" applyAlignment="0" applyProtection="0"/>
    <xf numFmtId="0" fontId="38" fillId="24" borderId="21" applyNumberFormat="0" applyFont="0" applyAlignment="0" applyProtection="0"/>
    <xf numFmtId="0" fontId="51" fillId="3" borderId="19" applyNumberFormat="0" applyAlignment="0" applyProtection="0"/>
    <xf numFmtId="0" fontId="41" fillId="3" borderId="22" applyNumberFormat="0" applyAlignment="0" applyProtection="0"/>
    <xf numFmtId="0" fontId="51" fillId="3" borderId="23" applyNumberFormat="0" applyAlignment="0" applyProtection="0"/>
    <xf numFmtId="0" fontId="53" fillId="0" borderId="24" applyNumberFormat="0" applyFill="0" applyAlignment="0" applyProtection="0"/>
    <xf numFmtId="0" fontId="41" fillId="3" borderId="22" applyNumberFormat="0" applyAlignment="0" applyProtection="0"/>
    <xf numFmtId="0" fontId="48" fillId="9" borderId="22" applyNumberFormat="0" applyAlignment="0" applyProtection="0"/>
    <xf numFmtId="0" fontId="38" fillId="24" borderId="25" applyNumberFormat="0" applyFont="0" applyAlignment="0" applyProtection="0"/>
    <xf numFmtId="0" fontId="51" fillId="3" borderId="23" applyNumberFormat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41" fillId="3" borderId="26" applyNumberFormat="0" applyAlignment="0" applyProtection="0"/>
    <xf numFmtId="0" fontId="51" fillId="3" borderId="27" applyNumberFormat="0" applyAlignment="0" applyProtection="0"/>
    <xf numFmtId="0" fontId="53" fillId="0" borderId="28" applyNumberFormat="0" applyFill="0" applyAlignment="0" applyProtection="0"/>
    <xf numFmtId="0" fontId="41" fillId="3" borderId="26" applyNumberFormat="0" applyAlignment="0" applyProtection="0"/>
    <xf numFmtId="0" fontId="48" fillId="9" borderId="26" applyNumberFormat="0" applyAlignment="0" applyProtection="0"/>
    <xf numFmtId="0" fontId="38" fillId="24" borderId="29" applyNumberFormat="0" applyFont="0" applyAlignment="0" applyProtection="0"/>
    <xf numFmtId="0" fontId="51" fillId="3" borderId="27" applyNumberFormat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58" fillId="0" borderId="0"/>
    <xf numFmtId="43" fontId="58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16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16" fillId="0" borderId="0"/>
    <xf numFmtId="0" fontId="10" fillId="0" borderId="0"/>
    <xf numFmtId="43" fontId="10" fillId="0" borderId="0" applyFont="0" applyFill="0" applyBorder="0" applyAlignment="0" applyProtection="0"/>
    <xf numFmtId="0" fontId="59" fillId="0" borderId="0"/>
    <xf numFmtId="167" fontId="59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9" fillId="0" borderId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0" fontId="58" fillId="0" borderId="0"/>
    <xf numFmtId="43" fontId="58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2" fillId="0" borderId="0"/>
    <xf numFmtId="164" fontId="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</cellStyleXfs>
  <cellXfs count="685">
    <xf numFmtId="0" fontId="0" fillId="0" borderId="0" xfId="0"/>
    <xf numFmtId="43" fontId="0" fillId="0" borderId="0" xfId="2" applyFont="1" applyAlignment="1">
      <alignment horizontal="center"/>
    </xf>
    <xf numFmtId="0" fontId="16" fillId="0" borderId="0" xfId="7" applyAlignment="1">
      <alignment horizontal="center"/>
    </xf>
    <xf numFmtId="0" fontId="16" fillId="0" borderId="0" xfId="7"/>
    <xf numFmtId="43" fontId="24" fillId="0" borderId="0" xfId="2" applyFont="1" applyFill="1" applyAlignment="1">
      <alignment horizontal="center"/>
    </xf>
    <xf numFmtId="43" fontId="23" fillId="0" borderId="0" xfId="2" applyFont="1" applyFill="1" applyAlignment="1">
      <alignment horizontal="center"/>
    </xf>
    <xf numFmtId="0" fontId="24" fillId="0" borderId="0" xfId="7" applyFont="1"/>
    <xf numFmtId="0" fontId="23" fillId="0" borderId="0" xfId="7" applyFont="1" applyAlignment="1">
      <alignment horizontal="center"/>
    </xf>
    <xf numFmtId="43" fontId="19" fillId="0" borderId="0" xfId="2" applyFont="1" applyFill="1"/>
    <xf numFmtId="43" fontId="30" fillId="0" borderId="0" xfId="10" applyFont="1" applyFill="1" applyAlignment="1">
      <alignment horizontal="center" wrapText="1"/>
    </xf>
    <xf numFmtId="49" fontId="33" fillId="0" borderId="0" xfId="0" applyNumberFormat="1" applyFont="1" applyAlignment="1" applyProtection="1">
      <alignment horizontal="center"/>
      <protection locked="0"/>
    </xf>
    <xf numFmtId="43" fontId="19" fillId="0" borderId="0" xfId="2" applyFont="1" applyFill="1" applyAlignment="1">
      <alignment horizontal="center"/>
    </xf>
    <xf numFmtId="0" fontId="24" fillId="0" borderId="0" xfId="7" applyFont="1" applyAlignment="1">
      <alignment horizontal="center"/>
    </xf>
    <xf numFmtId="43" fontId="19" fillId="0" borderId="0" xfId="2" applyFont="1" applyFill="1" applyAlignment="1"/>
    <xf numFmtId="49" fontId="24" fillId="0" borderId="0" xfId="0" applyNumberFormat="1" applyFont="1" applyAlignment="1" applyProtection="1">
      <alignment horizontal="center"/>
      <protection locked="0"/>
    </xf>
    <xf numFmtId="43" fontId="24" fillId="0" borderId="0" xfId="2" applyFont="1" applyFill="1" applyBorder="1" applyAlignment="1" applyProtection="1">
      <alignment horizontal="center"/>
      <protection locked="0"/>
    </xf>
    <xf numFmtId="0" fontId="30" fillId="0" borderId="0" xfId="7" applyFont="1" applyAlignment="1">
      <alignment horizontal="center"/>
    </xf>
    <xf numFmtId="0" fontId="19" fillId="0" borderId="0" xfId="0" applyFont="1"/>
    <xf numFmtId="43" fontId="19" fillId="0" borderId="0" xfId="2" applyFont="1" applyFill="1" applyBorder="1" applyAlignment="1">
      <alignment horizontal="right"/>
    </xf>
    <xf numFmtId="43" fontId="61" fillId="0" borderId="0" xfId="2" applyFont="1" applyFill="1" applyBorder="1" applyAlignment="1">
      <alignment horizontal="right"/>
    </xf>
    <xf numFmtId="0" fontId="16" fillId="0" borderId="0" xfId="7" applyAlignment="1">
      <alignment horizontal="left"/>
    </xf>
    <xf numFmtId="43" fontId="57" fillId="0" borderId="0" xfId="2" applyFont="1" applyFill="1" applyAlignment="1">
      <alignment horizontal="center"/>
    </xf>
    <xf numFmtId="43" fontId="21" fillId="0" borderId="0" xfId="2" applyFont="1" applyAlignment="1">
      <alignment horizontal="center"/>
    </xf>
    <xf numFmtId="43" fontId="57" fillId="0" borderId="0" xfId="2" applyFont="1" applyAlignment="1">
      <alignment horizontal="center"/>
    </xf>
    <xf numFmtId="0" fontId="19" fillId="0" borderId="0" xfId="0" applyFont="1" applyAlignment="1">
      <alignment horizontal="left"/>
    </xf>
    <xf numFmtId="43" fontId="61" fillId="0" borderId="0" xfId="2" applyFont="1" applyFill="1" applyAlignment="1"/>
    <xf numFmtId="43" fontId="61" fillId="0" borderId="0" xfId="2" applyFont="1" applyFill="1" applyBorder="1" applyAlignment="1">
      <alignment horizontal="center"/>
    </xf>
    <xf numFmtId="43" fontId="61" fillId="0" borderId="0" xfId="2" applyFont="1" applyFill="1" applyAlignment="1">
      <alignment horizontal="center"/>
    </xf>
    <xf numFmtId="0" fontId="61" fillId="0" borderId="0" xfId="145" applyFont="1"/>
    <xf numFmtId="0" fontId="30" fillId="0" borderId="0" xfId="7" applyFont="1" applyAlignment="1">
      <alignment horizontal="left"/>
    </xf>
    <xf numFmtId="0" fontId="30" fillId="0" borderId="0" xfId="7" applyFont="1" applyAlignment="1">
      <alignment horizontal="left" wrapText="1"/>
    </xf>
    <xf numFmtId="0" fontId="23" fillId="0" borderId="0" xfId="7" applyFont="1" applyAlignment="1">
      <alignment horizontal="left"/>
    </xf>
    <xf numFmtId="43" fontId="23" fillId="0" borderId="0" xfId="2" applyFont="1" applyFill="1" applyBorder="1" applyAlignment="1">
      <alignment horizontal="right"/>
    </xf>
    <xf numFmtId="43" fontId="23" fillId="0" borderId="0" xfId="2" applyFont="1" applyFill="1" applyAlignment="1">
      <alignment horizontal="right"/>
    </xf>
    <xf numFmtId="0" fontId="30" fillId="0" borderId="0" xfId="7" applyFont="1" applyAlignment="1">
      <alignment horizontal="right"/>
    </xf>
    <xf numFmtId="43" fontId="23" fillId="0" borderId="0" xfId="2" applyFont="1" applyFill="1" applyAlignment="1">
      <alignment horizontal="left"/>
    </xf>
    <xf numFmtId="0" fontId="66" fillId="0" borderId="0" xfId="7" applyFont="1" applyAlignment="1">
      <alignment wrapText="1"/>
    </xf>
    <xf numFmtId="43" fontId="19" fillId="0" borderId="0" xfId="2" applyFont="1" applyFill="1" applyBorder="1" applyAlignment="1">
      <alignment horizontal="left"/>
    </xf>
    <xf numFmtId="0" fontId="21" fillId="0" borderId="0" xfId="7" applyFont="1"/>
    <xf numFmtId="0" fontId="28" fillId="0" borderId="0" xfId="7" applyFont="1" applyAlignment="1">
      <alignment horizontal="center"/>
    </xf>
    <xf numFmtId="43" fontId="60" fillId="0" borderId="0" xfId="7" applyNumberFormat="1" applyFont="1" applyAlignment="1">
      <alignment horizontal="center"/>
    </xf>
    <xf numFmtId="0" fontId="37" fillId="0" borderId="0" xfId="0" applyFont="1" applyAlignment="1">
      <alignment horizontal="left"/>
    </xf>
    <xf numFmtId="43" fontId="31" fillId="0" borderId="0" xfId="2" applyFont="1" applyBorder="1" applyAlignment="1" applyProtection="1">
      <alignment horizontal="center"/>
      <protection locked="0"/>
    </xf>
    <xf numFmtId="0" fontId="20" fillId="0" borderId="0" xfId="2" applyNumberFormat="1" applyFont="1" applyFill="1" applyBorder="1" applyAlignment="1">
      <alignment horizontal="center"/>
    </xf>
    <xf numFmtId="0" fontId="19" fillId="0" borderId="0" xfId="7" applyFont="1"/>
    <xf numFmtId="0" fontId="61" fillId="0" borderId="0" xfId="145" applyFont="1" applyAlignment="1">
      <alignment horizontal="right"/>
    </xf>
    <xf numFmtId="0" fontId="19" fillId="0" borderId="0" xfId="145" applyFont="1" applyAlignment="1">
      <alignment horizontal="left"/>
    </xf>
    <xf numFmtId="0" fontId="61" fillId="0" borderId="0" xfId="0" applyFont="1" applyAlignment="1">
      <alignment horizontal="right"/>
    </xf>
    <xf numFmtId="0" fontId="61" fillId="0" borderId="0" xfId="0" applyFont="1" applyAlignment="1">
      <alignment horizontal="left"/>
    </xf>
    <xf numFmtId="0" fontId="61" fillId="0" borderId="0" xfId="0" applyFont="1"/>
    <xf numFmtId="17" fontId="19" fillId="0" borderId="0" xfId="145" applyNumberFormat="1" applyFont="1" applyAlignment="1">
      <alignment horizontal="left"/>
    </xf>
    <xf numFmtId="49" fontId="19" fillId="0" borderId="0" xfId="145" applyNumberFormat="1" applyFont="1" applyAlignment="1">
      <alignment horizontal="center"/>
    </xf>
    <xf numFmtId="0" fontId="37" fillId="0" borderId="0" xfId="7" applyFont="1" applyAlignment="1">
      <alignment wrapText="1"/>
    </xf>
    <xf numFmtId="43" fontId="19" fillId="0" borderId="0" xfId="2" applyFont="1"/>
    <xf numFmtId="49" fontId="33" fillId="0" borderId="3" xfId="0" applyNumberFormat="1" applyFont="1" applyBorder="1" applyAlignment="1" applyProtection="1">
      <alignment horizontal="center"/>
      <protection locked="0"/>
    </xf>
    <xf numFmtId="0" fontId="33" fillId="0" borderId="0" xfId="7" applyFont="1" applyAlignment="1">
      <alignment horizontal="center" wrapText="1"/>
    </xf>
    <xf numFmtId="0" fontId="36" fillId="0" borderId="1" xfId="7" applyFont="1" applyBorder="1" applyAlignment="1">
      <alignment wrapText="1"/>
    </xf>
    <xf numFmtId="0" fontId="61" fillId="0" borderId="0" xfId="145" applyFont="1" applyAlignment="1">
      <alignment horizontal="left"/>
    </xf>
    <xf numFmtId="0" fontId="61" fillId="0" borderId="0" xfId="145" applyFont="1" applyAlignment="1">
      <alignment horizontal="left" wrapText="1"/>
    </xf>
    <xf numFmtId="0" fontId="61" fillId="0" borderId="0" xfId="0" applyFont="1" applyAlignment="1">
      <alignment horizontal="left" wrapText="1"/>
    </xf>
    <xf numFmtId="43" fontId="33" fillId="0" borderId="0" xfId="2" applyFont="1" applyAlignment="1" applyProtection="1">
      <protection locked="0"/>
    </xf>
    <xf numFmtId="43" fontId="20" fillId="25" borderId="5" xfId="2" applyFont="1" applyFill="1" applyBorder="1" applyAlignment="1">
      <alignment horizontal="center"/>
    </xf>
    <xf numFmtId="43" fontId="20" fillId="25" borderId="40" xfId="2" applyFont="1" applyFill="1" applyBorder="1"/>
    <xf numFmtId="0" fontId="23" fillId="0" borderId="0" xfId="7" applyFont="1"/>
    <xf numFmtId="0" fontId="65" fillId="0" borderId="0" xfId="7" applyFont="1"/>
    <xf numFmtId="0" fontId="30" fillId="25" borderId="0" xfId="7" applyFont="1" applyFill="1"/>
    <xf numFmtId="43" fontId="23" fillId="0" borderId="0" xfId="7" applyNumberFormat="1" applyFont="1"/>
    <xf numFmtId="0" fontId="30" fillId="0" borderId="0" xfId="7" applyFont="1"/>
    <xf numFmtId="0" fontId="66" fillId="0" borderId="0" xfId="7" applyFont="1" applyAlignment="1">
      <alignment horizontal="left"/>
    </xf>
    <xf numFmtId="0" fontId="66" fillId="0" borderId="0" xfId="7" applyFont="1"/>
    <xf numFmtId="43" fontId="79" fillId="0" borderId="0" xfId="2" applyFont="1" applyAlignment="1"/>
    <xf numFmtId="0" fontId="66" fillId="25" borderId="0" xfId="7" applyFont="1" applyFill="1" applyAlignment="1">
      <alignment horizontal="left"/>
    </xf>
    <xf numFmtId="0" fontId="66" fillId="25" borderId="0" xfId="7" applyFont="1" applyFill="1"/>
    <xf numFmtId="0" fontId="32" fillId="0" borderId="0" xfId="7" applyFont="1"/>
    <xf numFmtId="0" fontId="63" fillId="0" borderId="0" xfId="7" applyFont="1" applyAlignment="1">
      <alignment wrapText="1"/>
    </xf>
    <xf numFmtId="0" fontId="68" fillId="0" borderId="0" xfId="7" applyFont="1"/>
    <xf numFmtId="0" fontId="69" fillId="0" borderId="0" xfId="7" applyFont="1" applyAlignment="1">
      <alignment wrapText="1"/>
    </xf>
    <xf numFmtId="0" fontId="34" fillId="0" borderId="0" xfId="7" applyFont="1"/>
    <xf numFmtId="0" fontId="64" fillId="0" borderId="0" xfId="7" applyFont="1"/>
    <xf numFmtId="0" fontId="75" fillId="0" borderId="0" xfId="7" applyFont="1"/>
    <xf numFmtId="0" fontId="63" fillId="0" borderId="0" xfId="7" applyFont="1"/>
    <xf numFmtId="0" fontId="32" fillId="0" borderId="0" xfId="7" applyFont="1" applyAlignment="1">
      <alignment wrapText="1"/>
    </xf>
    <xf numFmtId="0" fontId="70" fillId="0" borderId="0" xfId="7" applyFont="1"/>
    <xf numFmtId="0" fontId="80" fillId="0" borderId="0" xfId="7" applyFont="1"/>
    <xf numFmtId="0" fontId="32" fillId="25" borderId="0" xfId="7" applyFont="1" applyFill="1"/>
    <xf numFmtId="0" fontId="76" fillId="0" borderId="0" xfId="7" applyFont="1"/>
    <xf numFmtId="0" fontId="34" fillId="0" borderId="0" xfId="7" applyFont="1" applyAlignment="1">
      <alignment wrapText="1"/>
    </xf>
    <xf numFmtId="43" fontId="23" fillId="0" borderId="0" xfId="2" applyFont="1" applyAlignment="1"/>
    <xf numFmtId="0" fontId="66" fillId="0" borderId="0" xfId="7" applyFont="1" applyAlignment="1">
      <alignment horizontal="left" wrapText="1"/>
    </xf>
    <xf numFmtId="0" fontId="70" fillId="0" borderId="0" xfId="7" applyFont="1" applyAlignment="1">
      <alignment wrapText="1"/>
    </xf>
    <xf numFmtId="43" fontId="71" fillId="0" borderId="0" xfId="2" applyFont="1" applyAlignment="1"/>
    <xf numFmtId="0" fontId="60" fillId="25" borderId="0" xfId="7" applyFont="1" applyFill="1"/>
    <xf numFmtId="43" fontId="23" fillId="0" borderId="0" xfId="2" applyFont="1" applyFill="1" applyAlignment="1"/>
    <xf numFmtId="43" fontId="30" fillId="0" borderId="0" xfId="2" applyFont="1" applyFill="1" applyBorder="1" applyAlignment="1">
      <alignment horizontal="right"/>
    </xf>
    <xf numFmtId="43" fontId="35" fillId="0" borderId="0" xfId="2" applyFont="1" applyFill="1" applyBorder="1" applyAlignment="1"/>
    <xf numFmtId="0" fontId="66" fillId="25" borderId="0" xfId="7" applyFont="1" applyFill="1" applyAlignment="1">
      <alignment wrapText="1"/>
    </xf>
    <xf numFmtId="0" fontId="34" fillId="25" borderId="0" xfId="7" applyFont="1" applyFill="1"/>
    <xf numFmtId="0" fontId="30" fillId="25" borderId="0" xfId="7" applyFont="1" applyFill="1" applyAlignment="1">
      <alignment horizontal="right"/>
    </xf>
    <xf numFmtId="0" fontId="31" fillId="0" borderId="0" xfId="7" applyFont="1" applyAlignment="1">
      <alignment horizontal="center"/>
    </xf>
    <xf numFmtId="43" fontId="24" fillId="0" borderId="0" xfId="4" applyFont="1" applyFill="1" applyAlignment="1">
      <alignment horizontal="center"/>
    </xf>
    <xf numFmtId="0" fontId="83" fillId="0" borderId="0" xfId="7" applyFont="1"/>
    <xf numFmtId="0" fontId="25" fillId="0" borderId="0" xfId="7" applyFont="1" applyAlignment="1">
      <alignment horizontal="center"/>
    </xf>
    <xf numFmtId="43" fontId="25" fillId="0" borderId="0" xfId="4" applyFont="1" applyFill="1" applyAlignment="1">
      <alignment horizontal="center"/>
    </xf>
    <xf numFmtId="0" fontId="25" fillId="0" borderId="0" xfId="7" applyFont="1"/>
    <xf numFmtId="0" fontId="57" fillId="0" borderId="0" xfId="7" applyFont="1"/>
    <xf numFmtId="43" fontId="21" fillId="0" borderId="0" xfId="2" applyFont="1" applyFill="1" applyBorder="1" applyAlignment="1"/>
    <xf numFmtId="0" fontId="21" fillId="0" borderId="0" xfId="7" applyFont="1" applyAlignment="1">
      <alignment horizontal="center"/>
    </xf>
    <xf numFmtId="0" fontId="21" fillId="0" borderId="0" xfId="0" applyFont="1" applyAlignment="1">
      <alignment horizontal="left"/>
    </xf>
    <xf numFmtId="0" fontId="21" fillId="0" borderId="1" xfId="0" applyFont="1" applyBorder="1"/>
    <xf numFmtId="0" fontId="84" fillId="0" borderId="0" xfId="2" applyNumberFormat="1" applyFont="1" applyFill="1" applyBorder="1" applyAlignment="1"/>
    <xf numFmtId="43" fontId="84" fillId="0" borderId="0" xfId="2" applyFont="1" applyFill="1" applyBorder="1" applyAlignment="1"/>
    <xf numFmtId="0" fontId="85" fillId="0" borderId="0" xfId="7" applyFont="1" applyAlignment="1">
      <alignment horizontal="center"/>
    </xf>
    <xf numFmtId="0" fontId="19" fillId="0" borderId="0" xfId="7" applyFont="1" applyAlignment="1">
      <alignment horizontal="center"/>
    </xf>
    <xf numFmtId="43" fontId="33" fillId="0" borderId="0" xfId="2" applyFont="1" applyBorder="1" applyAlignment="1" applyProtection="1">
      <alignment horizontal="center"/>
      <protection locked="0"/>
    </xf>
    <xf numFmtId="43" fontId="24" fillId="0" borderId="0" xfId="2" applyFont="1" applyBorder="1" applyAlignment="1">
      <alignment horizontal="center"/>
    </xf>
    <xf numFmtId="43" fontId="21" fillId="0" borderId="0" xfId="2" applyFont="1" applyBorder="1"/>
    <xf numFmtId="0" fontId="62" fillId="0" borderId="0" xfId="145" applyFont="1"/>
    <xf numFmtId="0" fontId="36" fillId="0" borderId="0" xfId="7" applyFont="1"/>
    <xf numFmtId="169" fontId="35" fillId="0" borderId="0" xfId="2" applyNumberFormat="1" applyFont="1" applyFill="1" applyBorder="1" applyAlignment="1">
      <alignment wrapText="1"/>
    </xf>
    <xf numFmtId="43" fontId="36" fillId="0" borderId="1" xfId="7" applyNumberFormat="1" applyFont="1" applyBorder="1" applyAlignment="1">
      <alignment wrapText="1"/>
    </xf>
    <xf numFmtId="0" fontId="35" fillId="0" borderId="0" xfId="7" applyFont="1" applyAlignment="1">
      <alignment horizontal="center" wrapText="1"/>
    </xf>
    <xf numFmtId="0" fontId="36" fillId="25" borderId="5" xfId="7" applyFont="1" applyFill="1" applyBorder="1"/>
    <xf numFmtId="43" fontId="36" fillId="25" borderId="5" xfId="7" applyNumberFormat="1" applyFont="1" applyFill="1" applyBorder="1"/>
    <xf numFmtId="43" fontId="36" fillId="0" borderId="0" xfId="7" applyNumberFormat="1" applyFont="1" applyAlignment="1">
      <alignment wrapText="1"/>
    </xf>
    <xf numFmtId="168" fontId="19" fillId="0" borderId="0" xfId="0" applyNumberFormat="1" applyFont="1" applyAlignment="1">
      <alignment horizontal="left" wrapText="1"/>
    </xf>
    <xf numFmtId="43" fontId="71" fillId="0" borderId="0" xfId="2" applyFont="1" applyFill="1" applyAlignment="1"/>
    <xf numFmtId="43" fontId="72" fillId="0" borderId="0" xfId="7" applyNumberFormat="1" applyFont="1"/>
    <xf numFmtId="0" fontId="67" fillId="0" borderId="0" xfId="7" applyFont="1"/>
    <xf numFmtId="43" fontId="72" fillId="0" borderId="0" xfId="2" applyFont="1" applyFill="1" applyAlignment="1"/>
    <xf numFmtId="0" fontId="31" fillId="0" borderId="0" xfId="7" applyFont="1"/>
    <xf numFmtId="43" fontId="19" fillId="0" borderId="0" xfId="2" applyFont="1" applyAlignment="1"/>
    <xf numFmtId="0" fontId="36" fillId="0" borderId="0" xfId="7" applyFont="1" applyAlignment="1">
      <alignment wrapText="1"/>
    </xf>
    <xf numFmtId="43" fontId="36" fillId="0" borderId="0" xfId="2" applyFont="1" applyBorder="1" applyAlignment="1">
      <alignment wrapText="1"/>
    </xf>
    <xf numFmtId="0" fontId="64" fillId="27" borderId="0" xfId="7" applyFont="1" applyFill="1"/>
    <xf numFmtId="0" fontId="60" fillId="27" borderId="0" xfId="7" applyFont="1" applyFill="1"/>
    <xf numFmtId="0" fontId="23" fillId="0" borderId="0" xfId="7" applyFont="1" applyAlignment="1">
      <alignment horizontal="center" wrapText="1"/>
    </xf>
    <xf numFmtId="0" fontId="88" fillId="0" borderId="0" xfId="7" applyFont="1" applyAlignment="1">
      <alignment horizontal="left"/>
    </xf>
    <xf numFmtId="0" fontId="21" fillId="0" borderId="0" xfId="0" applyFont="1"/>
    <xf numFmtId="0" fontId="17" fillId="25" borderId="1" xfId="7" applyFont="1" applyFill="1" applyBorder="1" applyAlignment="1">
      <alignment horizontal="center"/>
    </xf>
    <xf numFmtId="43" fontId="17" fillId="25" borderId="1" xfId="2" applyFont="1" applyFill="1" applyBorder="1" applyAlignment="1">
      <alignment horizontal="left"/>
    </xf>
    <xf numFmtId="43" fontId="17" fillId="25" borderId="1" xfId="2" applyFont="1" applyFill="1" applyBorder="1" applyAlignment="1">
      <alignment horizontal="center"/>
    </xf>
    <xf numFmtId="43" fontId="17" fillId="25" borderId="1" xfId="2" applyFont="1" applyFill="1" applyBorder="1" applyAlignment="1">
      <alignment horizontal="center" wrapText="1"/>
    </xf>
    <xf numFmtId="0" fontId="57" fillId="0" borderId="0" xfId="7" applyFont="1" applyAlignment="1">
      <alignment horizontal="left"/>
    </xf>
    <xf numFmtId="43" fontId="57" fillId="0" borderId="0" xfId="2" applyFont="1" applyFill="1" applyAlignment="1">
      <alignment horizontal="right"/>
    </xf>
    <xf numFmtId="0" fontId="57" fillId="0" borderId="0" xfId="7" applyFont="1" applyAlignment="1">
      <alignment horizontal="center"/>
    </xf>
    <xf numFmtId="0" fontId="90" fillId="0" borderId="0" xfId="7" applyFont="1"/>
    <xf numFmtId="43" fontId="31" fillId="0" borderId="0" xfId="2" applyFont="1" applyFill="1" applyBorder="1" applyAlignment="1">
      <alignment horizontal="right"/>
    </xf>
    <xf numFmtId="43" fontId="57" fillId="0" borderId="0" xfId="2" applyFont="1" applyFill="1" applyBorder="1" applyAlignment="1">
      <alignment horizontal="right"/>
    </xf>
    <xf numFmtId="43" fontId="57" fillId="0" borderId="0" xfId="7" applyNumberFormat="1" applyFont="1"/>
    <xf numFmtId="0" fontId="31" fillId="25" borderId="0" xfId="7" applyFont="1" applyFill="1"/>
    <xf numFmtId="0" fontId="31" fillId="0" borderId="0" xfId="7" applyFont="1" applyAlignment="1">
      <alignment horizontal="left" wrapText="1"/>
    </xf>
    <xf numFmtId="0" fontId="57" fillId="0" borderId="0" xfId="7" applyFont="1" applyAlignment="1">
      <alignment horizontal="center" wrapText="1"/>
    </xf>
    <xf numFmtId="43" fontId="57" fillId="0" borderId="0" xfId="10" applyFont="1" applyFill="1" applyBorder="1" applyAlignment="1"/>
    <xf numFmtId="0" fontId="90" fillId="0" borderId="34" xfId="7" applyFont="1" applyBorder="1" applyAlignment="1">
      <alignment horizontal="left" wrapText="1"/>
    </xf>
    <xf numFmtId="43" fontId="31" fillId="0" borderId="0" xfId="10" applyFont="1" applyFill="1" applyAlignment="1">
      <alignment horizontal="center" wrapText="1"/>
    </xf>
    <xf numFmtId="43" fontId="57" fillId="0" borderId="34" xfId="10" applyFont="1" applyFill="1" applyBorder="1" applyAlignment="1"/>
    <xf numFmtId="43" fontId="91" fillId="0" borderId="0" xfId="2" applyFont="1" applyFill="1" applyBorder="1"/>
    <xf numFmtId="43" fontId="19" fillId="0" borderId="3" xfId="2" applyFont="1" applyFill="1" applyBorder="1" applyAlignment="1"/>
    <xf numFmtId="0" fontId="36" fillId="0" borderId="0" xfId="7" applyFont="1" applyAlignment="1">
      <alignment horizontal="center"/>
    </xf>
    <xf numFmtId="43" fontId="21" fillId="0" borderId="0" xfId="2" applyFont="1"/>
    <xf numFmtId="0" fontId="31" fillId="0" borderId="0" xfId="7" applyFont="1" applyAlignment="1">
      <alignment wrapText="1"/>
    </xf>
    <xf numFmtId="49" fontId="33" fillId="0" borderId="3" xfId="0" applyNumberFormat="1" applyFont="1" applyBorder="1" applyAlignment="1" applyProtection="1">
      <alignment horizontal="center" wrapText="1"/>
      <protection locked="0"/>
    </xf>
    <xf numFmtId="49" fontId="24" fillId="0" borderId="4" xfId="0" applyNumberFormat="1" applyFont="1" applyBorder="1" applyAlignment="1" applyProtection="1">
      <alignment horizontal="center" wrapText="1"/>
      <protection locked="0"/>
    </xf>
    <xf numFmtId="43" fontId="57" fillId="0" borderId="0" xfId="2" applyFont="1"/>
    <xf numFmtId="43" fontId="57" fillId="0" borderId="0" xfId="2" applyFont="1" applyFill="1"/>
    <xf numFmtId="43" fontId="36" fillId="0" borderId="0" xfId="2" applyFont="1" applyFill="1" applyBorder="1" applyAlignment="1">
      <alignment wrapText="1"/>
    </xf>
    <xf numFmtId="0" fontId="36" fillId="0" borderId="0" xfId="0" applyFont="1" applyAlignment="1">
      <alignment horizontal="right"/>
    </xf>
    <xf numFmtId="0" fontId="87" fillId="0" borderId="0" xfId="0" applyFont="1" applyAlignment="1">
      <alignment horizontal="right"/>
    </xf>
    <xf numFmtId="0" fontId="36" fillId="0" borderId="0" xfId="145" applyFont="1" applyAlignment="1">
      <alignment horizontal="right"/>
    </xf>
    <xf numFmtId="43" fontId="19" fillId="25" borderId="30" xfId="2" applyFont="1" applyFill="1" applyBorder="1" applyAlignment="1">
      <alignment horizontal="center"/>
    </xf>
    <xf numFmtId="0" fontId="61" fillId="0" borderId="0" xfId="145" applyFont="1" applyAlignment="1">
      <alignment horizontal="center"/>
    </xf>
    <xf numFmtId="0" fontId="19" fillId="25" borderId="30" xfId="0" applyFont="1" applyFill="1" applyBorder="1" applyAlignment="1">
      <alignment horizontal="center"/>
    </xf>
    <xf numFmtId="0" fontId="19" fillId="25" borderId="30" xfId="0" applyFont="1" applyFill="1" applyBorder="1" applyAlignment="1">
      <alignment horizontal="center" wrapText="1"/>
    </xf>
    <xf numFmtId="43" fontId="24" fillId="0" borderId="0" xfId="2" applyFont="1" applyFill="1" applyBorder="1" applyAlignment="1">
      <alignment horizontal="center"/>
    </xf>
    <xf numFmtId="49" fontId="24" fillId="0" borderId="0" xfId="0" applyNumberFormat="1" applyFont="1" applyAlignment="1" applyProtection="1">
      <alignment horizontal="center" wrapText="1"/>
      <protection locked="0"/>
    </xf>
    <xf numFmtId="49" fontId="24" fillId="0" borderId="0" xfId="0" applyNumberFormat="1" applyFont="1" applyAlignment="1" applyProtection="1">
      <alignment horizontal="left"/>
      <protection locked="0"/>
    </xf>
    <xf numFmtId="49" fontId="57" fillId="0" borderId="0" xfId="7" applyNumberFormat="1" applyFont="1" applyAlignment="1" applyProtection="1">
      <alignment horizontal="left"/>
      <protection locked="0"/>
    </xf>
    <xf numFmtId="43" fontId="36" fillId="0" borderId="0" xfId="2" applyFont="1" applyAlignment="1">
      <alignment horizontal="center"/>
    </xf>
    <xf numFmtId="43" fontId="21" fillId="0" borderId="0" xfId="2" applyFont="1" applyFill="1" applyAlignment="1">
      <alignment horizontal="center"/>
    </xf>
    <xf numFmtId="49" fontId="57" fillId="0" borderId="0" xfId="7" applyNumberFormat="1" applyFont="1" applyAlignment="1" applyProtection="1">
      <alignment horizontal="center"/>
      <protection locked="0"/>
    </xf>
    <xf numFmtId="49" fontId="31" fillId="0" borderId="0" xfId="7" applyNumberFormat="1" applyFont="1" applyAlignment="1" applyProtection="1">
      <alignment horizontal="left"/>
      <protection locked="0"/>
    </xf>
    <xf numFmtId="43" fontId="57" fillId="0" borderId="3" xfId="2" applyFont="1" applyBorder="1" applyAlignment="1">
      <alignment horizontal="center"/>
    </xf>
    <xf numFmtId="49" fontId="31" fillId="0" borderId="0" xfId="7" applyNumberFormat="1" applyFont="1" applyAlignment="1" applyProtection="1">
      <alignment horizontal="center" wrapText="1"/>
      <protection locked="0"/>
    </xf>
    <xf numFmtId="43" fontId="36" fillId="0" borderId="0" xfId="7" applyNumberFormat="1" applyFont="1" applyAlignment="1">
      <alignment horizontal="center"/>
    </xf>
    <xf numFmtId="0" fontId="36" fillId="25" borderId="35" xfId="7" applyFont="1" applyFill="1" applyBorder="1" applyAlignment="1">
      <alignment horizontal="center"/>
    </xf>
    <xf numFmtId="0" fontId="36" fillId="25" borderId="36" xfId="7" applyFont="1" applyFill="1" applyBorder="1" applyAlignment="1">
      <alignment horizontal="center"/>
    </xf>
    <xf numFmtId="0" fontId="0" fillId="0" borderId="0" xfId="0" applyAlignment="1">
      <alignment horizontal="left"/>
    </xf>
    <xf numFmtId="0" fontId="94" fillId="0" borderId="0" xfId="7" applyFont="1"/>
    <xf numFmtId="0" fontId="27" fillId="0" borderId="0" xfId="7" applyFont="1" applyAlignment="1">
      <alignment horizontal="center"/>
    </xf>
    <xf numFmtId="0" fontId="29" fillId="0" borderId="0" xfId="0" applyFont="1" applyAlignment="1">
      <alignment horizontal="center"/>
    </xf>
    <xf numFmtId="43" fontId="29" fillId="0" borderId="0" xfId="4" applyFont="1" applyFill="1" applyAlignment="1"/>
    <xf numFmtId="0" fontId="29" fillId="0" borderId="0" xfId="0" applyFont="1"/>
    <xf numFmtId="0" fontId="27" fillId="0" borderId="0" xfId="0" applyFont="1" applyAlignment="1">
      <alignment horizontal="center"/>
    </xf>
    <xf numFmtId="43" fontId="96" fillId="0" borderId="0" xfId="2" applyFont="1" applyFill="1" applyAlignment="1"/>
    <xf numFmtId="0" fontId="97" fillId="0" borderId="0" xfId="7" applyFont="1"/>
    <xf numFmtId="0" fontId="27" fillId="26" borderId="2" xfId="0" applyFont="1" applyFill="1" applyBorder="1" applyAlignment="1">
      <alignment horizontal="center"/>
    </xf>
    <xf numFmtId="43" fontId="98" fillId="0" borderId="0" xfId="2" applyFont="1" applyFill="1" applyBorder="1" applyAlignment="1"/>
    <xf numFmtId="0" fontId="98" fillId="0" borderId="0" xfId="7" applyFont="1"/>
    <xf numFmtId="49" fontId="99" fillId="0" borderId="1" xfId="0" applyNumberFormat="1" applyFont="1" applyBorder="1" applyAlignment="1">
      <alignment horizontal="center"/>
    </xf>
    <xf numFmtId="49" fontId="99" fillId="0" borderId="1" xfId="0" applyNumberFormat="1" applyFont="1" applyBorder="1" applyAlignment="1">
      <alignment horizontal="left"/>
    </xf>
    <xf numFmtId="0" fontId="98" fillId="0" borderId="0" xfId="0" applyFont="1"/>
    <xf numFmtId="0" fontId="100" fillId="25" borderId="1" xfId="0" applyFont="1" applyFill="1" applyBorder="1" applyAlignment="1">
      <alignment horizontal="center"/>
    </xf>
    <xf numFmtId="43" fontId="97" fillId="0" borderId="0" xfId="2" applyFont="1" applyFill="1" applyBorder="1" applyAlignment="1"/>
    <xf numFmtId="43" fontId="97" fillId="0" borderId="0" xfId="2" applyFont="1" applyFill="1" applyBorder="1" applyAlignment="1">
      <alignment horizontal="center"/>
    </xf>
    <xf numFmtId="0" fontId="100" fillId="0" borderId="0" xfId="0" applyFont="1" applyAlignment="1">
      <alignment horizontal="center"/>
    </xf>
    <xf numFmtId="49" fontId="99" fillId="0" borderId="0" xfId="0" applyNumberFormat="1" applyFont="1" applyAlignment="1">
      <alignment horizontal="left"/>
    </xf>
    <xf numFmtId="49" fontId="99" fillId="0" borderId="7" xfId="0" applyNumberFormat="1" applyFont="1" applyBorder="1" applyAlignment="1">
      <alignment horizontal="center"/>
    </xf>
    <xf numFmtId="0" fontId="101" fillId="0" borderId="7" xfId="0" applyFont="1" applyBorder="1"/>
    <xf numFmtId="49" fontId="102" fillId="0" borderId="1" xfId="0" applyNumberFormat="1" applyFont="1" applyBorder="1" applyAlignment="1">
      <alignment horizontal="center"/>
    </xf>
    <xf numFmtId="49" fontId="102" fillId="0" borderId="1" xfId="0" applyNumberFormat="1" applyFont="1" applyBorder="1" applyAlignment="1">
      <alignment horizontal="left"/>
    </xf>
    <xf numFmtId="49" fontId="102" fillId="0" borderId="1" xfId="0" applyNumberFormat="1" applyFont="1" applyBorder="1" applyAlignment="1">
      <alignment wrapText="1"/>
    </xf>
    <xf numFmtId="0" fontId="98" fillId="0" borderId="1" xfId="0" applyFont="1" applyBorder="1" applyAlignment="1">
      <alignment horizontal="center" wrapText="1"/>
    </xf>
    <xf numFmtId="43" fontId="98" fillId="0" borderId="0" xfId="0" applyNumberFormat="1" applyFont="1"/>
    <xf numFmtId="0" fontId="104" fillId="0" borderId="1" xfId="0" applyFont="1" applyBorder="1" applyAlignment="1">
      <alignment wrapText="1"/>
    </xf>
    <xf numFmtId="0" fontId="100" fillId="0" borderId="1" xfId="0" applyFont="1" applyBorder="1" applyAlignment="1">
      <alignment wrapText="1"/>
    </xf>
    <xf numFmtId="0" fontId="105" fillId="0" borderId="1" xfId="0" applyFont="1" applyBorder="1" applyAlignment="1">
      <alignment horizontal="center" wrapText="1"/>
    </xf>
    <xf numFmtId="0" fontId="98" fillId="0" borderId="1" xfId="0" applyFont="1" applyBorder="1" applyAlignment="1">
      <alignment horizontal="left"/>
    </xf>
    <xf numFmtId="0" fontId="97" fillId="0" borderId="0" xfId="0" applyFont="1"/>
    <xf numFmtId="0" fontId="97" fillId="0" borderId="1" xfId="0" applyFont="1" applyBorder="1" applyAlignment="1">
      <alignment horizontal="center"/>
    </xf>
    <xf numFmtId="0" fontId="98" fillId="0" borderId="1" xfId="0" applyFont="1" applyBorder="1" applyAlignment="1">
      <alignment horizontal="center"/>
    </xf>
    <xf numFmtId="0" fontId="98" fillId="0" borderId="1" xfId="0" applyFont="1" applyBorder="1" applyAlignment="1">
      <alignment wrapText="1"/>
    </xf>
    <xf numFmtId="43" fontId="97" fillId="0" borderId="0" xfId="7" applyNumberFormat="1" applyFont="1"/>
    <xf numFmtId="0" fontId="100" fillId="0" borderId="1" xfId="0" applyFont="1" applyBorder="1" applyAlignment="1">
      <alignment horizontal="center"/>
    </xf>
    <xf numFmtId="49" fontId="99" fillId="25" borderId="1" xfId="0" applyNumberFormat="1" applyFont="1" applyFill="1" applyBorder="1" applyAlignment="1">
      <alignment horizontal="left"/>
    </xf>
    <xf numFmtId="0" fontId="97" fillId="0" borderId="1" xfId="2" applyNumberFormat="1" applyFont="1" applyFill="1" applyBorder="1" applyAlignment="1">
      <alignment horizontal="center"/>
    </xf>
    <xf numFmtId="0" fontId="98" fillId="0" borderId="1" xfId="0" applyFont="1" applyBorder="1"/>
    <xf numFmtId="0" fontId="98" fillId="0" borderId="0" xfId="0" applyFont="1" applyAlignment="1">
      <alignment wrapText="1"/>
    </xf>
    <xf numFmtId="0" fontId="99" fillId="0" borderId="1" xfId="0" applyFont="1" applyBorder="1" applyAlignment="1">
      <alignment horizontal="left"/>
    </xf>
    <xf numFmtId="0" fontId="97" fillId="25" borderId="1" xfId="2" applyNumberFormat="1" applyFont="1" applyFill="1" applyBorder="1" applyAlignment="1">
      <alignment horizontal="center"/>
    </xf>
    <xf numFmtId="0" fontId="100" fillId="25" borderId="1" xfId="0" applyFont="1" applyFill="1" applyBorder="1"/>
    <xf numFmtId="0" fontId="98" fillId="0" borderId="1" xfId="2" applyNumberFormat="1" applyFont="1" applyFill="1" applyBorder="1" applyAlignment="1">
      <alignment horizontal="center"/>
    </xf>
    <xf numFmtId="0" fontId="100" fillId="0" borderId="1" xfId="0" applyFont="1" applyBorder="1"/>
    <xf numFmtId="0" fontId="104" fillId="0" borderId="1" xfId="0" applyFont="1" applyBorder="1" applyAlignment="1">
      <alignment horizontal="left" wrapText="1"/>
    </xf>
    <xf numFmtId="49" fontId="102" fillId="0" borderId="1" xfId="0" applyNumberFormat="1" applyFont="1" applyBorder="1" applyAlignment="1">
      <alignment horizontal="left" wrapText="1"/>
    </xf>
    <xf numFmtId="49" fontId="99" fillId="25" borderId="1" xfId="0" applyNumberFormat="1" applyFont="1" applyFill="1" applyBorder="1" applyAlignment="1">
      <alignment horizontal="center"/>
    </xf>
    <xf numFmtId="49" fontId="99" fillId="0" borderId="1" xfId="0" applyNumberFormat="1" applyFont="1" applyBorder="1" applyAlignment="1">
      <alignment horizontal="left" wrapText="1"/>
    </xf>
    <xf numFmtId="49" fontId="99" fillId="0" borderId="1" xfId="0" applyNumberFormat="1" applyFont="1" applyBorder="1" applyAlignment="1">
      <alignment wrapText="1"/>
    </xf>
    <xf numFmtId="0" fontId="101" fillId="0" borderId="1" xfId="0" applyFont="1" applyBorder="1" applyAlignment="1">
      <alignment horizontal="center"/>
    </xf>
    <xf numFmtId="0" fontId="103" fillId="0" borderId="1" xfId="0" applyFont="1" applyBorder="1" applyAlignment="1">
      <alignment horizontal="center"/>
    </xf>
    <xf numFmtId="0" fontId="103" fillId="0" borderId="1" xfId="0" applyFont="1" applyBorder="1" applyAlignment="1">
      <alignment horizontal="left" wrapText="1"/>
    </xf>
    <xf numFmtId="49" fontId="99" fillId="25" borderId="1" xfId="0" applyNumberFormat="1" applyFont="1" applyFill="1" applyBorder="1" applyAlignment="1">
      <alignment wrapText="1"/>
    </xf>
    <xf numFmtId="49" fontId="102" fillId="0" borderId="1" xfId="143" applyNumberFormat="1" applyFont="1" applyBorder="1" applyAlignment="1">
      <alignment horizontal="left" wrapText="1"/>
    </xf>
    <xf numFmtId="49" fontId="99" fillId="0" borderId="31" xfId="0" applyNumberFormat="1" applyFont="1" applyBorder="1" applyAlignment="1">
      <alignment horizontal="center"/>
    </xf>
    <xf numFmtId="0" fontId="100" fillId="0" borderId="31" xfId="0" applyFont="1" applyBorder="1" applyAlignment="1">
      <alignment wrapText="1"/>
    </xf>
    <xf numFmtId="49" fontId="102" fillId="0" borderId="7" xfId="0" applyNumberFormat="1" applyFont="1" applyBorder="1" applyAlignment="1">
      <alignment horizontal="center"/>
    </xf>
    <xf numFmtId="0" fontId="104" fillId="0" borderId="7" xfId="0" applyFont="1" applyBorder="1" applyAlignment="1">
      <alignment wrapText="1"/>
    </xf>
    <xf numFmtId="0" fontId="104" fillId="0" borderId="1" xfId="0" applyFont="1" applyBorder="1"/>
    <xf numFmtId="0" fontId="97" fillId="25" borderId="1" xfId="0" applyFont="1" applyFill="1" applyBorder="1" applyAlignment="1">
      <alignment wrapText="1"/>
    </xf>
    <xf numFmtId="0" fontId="97" fillId="25" borderId="1" xfId="0" applyFont="1" applyFill="1" applyBorder="1" applyAlignment="1">
      <alignment horizontal="center"/>
    </xf>
    <xf numFmtId="0" fontId="97" fillId="25" borderId="1" xfId="0" applyFont="1" applyFill="1" applyBorder="1"/>
    <xf numFmtId="43" fontId="106" fillId="0" borderId="0" xfId="2" applyFont="1" applyFill="1" applyAlignment="1"/>
    <xf numFmtId="0" fontId="97" fillId="0" borderId="1" xfId="0" applyFont="1" applyBorder="1"/>
    <xf numFmtId="49" fontId="102" fillId="25" borderId="1" xfId="0" applyNumberFormat="1" applyFont="1" applyFill="1" applyBorder="1" applyAlignment="1">
      <alignment horizontal="center"/>
    </xf>
    <xf numFmtId="49" fontId="102" fillId="0" borderId="0" xfId="0" applyNumberFormat="1" applyFont="1" applyAlignment="1">
      <alignment horizontal="center"/>
    </xf>
    <xf numFmtId="0" fontId="97" fillId="0" borderId="0" xfId="0" applyFont="1" applyAlignment="1">
      <alignment wrapText="1"/>
    </xf>
    <xf numFmtId="0" fontId="98" fillId="0" borderId="0" xfId="0" applyFont="1" applyAlignment="1">
      <alignment horizontal="center"/>
    </xf>
    <xf numFmtId="0" fontId="27" fillId="0" borderId="0" xfId="7" applyFont="1" applyAlignment="1">
      <alignment horizontal="center" wrapText="1"/>
    </xf>
    <xf numFmtId="49" fontId="27" fillId="0" borderId="0" xfId="0" applyNumberFormat="1" applyFont="1" applyAlignment="1" applyProtection="1">
      <alignment horizontal="center"/>
      <protection locked="0"/>
    </xf>
    <xf numFmtId="0" fontId="27" fillId="0" borderId="0" xfId="7" applyFont="1" applyAlignment="1">
      <alignment horizontal="left" wrapText="1"/>
    </xf>
    <xf numFmtId="0" fontId="29" fillId="0" borderId="3" xfId="0" applyFont="1" applyBorder="1"/>
    <xf numFmtId="43" fontId="29" fillId="0" borderId="0" xfId="2" applyFont="1" applyBorder="1" applyAlignment="1"/>
    <xf numFmtId="43" fontId="29" fillId="0" borderId="0" xfId="0" applyNumberFormat="1" applyFont="1"/>
    <xf numFmtId="43" fontId="79" fillId="0" borderId="0" xfId="2" applyFont="1" applyFill="1" applyAlignment="1"/>
    <xf numFmtId="0" fontId="107" fillId="0" borderId="0" xfId="0" applyFont="1" applyAlignment="1">
      <alignment horizontal="left"/>
    </xf>
    <xf numFmtId="43" fontId="21" fillId="0" borderId="1" xfId="2" applyFont="1" applyBorder="1"/>
    <xf numFmtId="0" fontId="21" fillId="0" borderId="0" xfId="0" applyFont="1" applyAlignment="1">
      <alignment horizontal="left" wrapText="1"/>
    </xf>
    <xf numFmtId="0" fontId="21" fillId="2" borderId="1" xfId="0" applyFont="1" applyFill="1" applyBorder="1" applyAlignment="1">
      <alignment wrapText="1"/>
    </xf>
    <xf numFmtId="43" fontId="94" fillId="0" borderId="0" xfId="2" applyFont="1" applyFill="1" applyBorder="1" applyAlignment="1">
      <alignment wrapText="1"/>
    </xf>
    <xf numFmtId="43" fontId="94" fillId="0" borderId="0" xfId="7" applyNumberFormat="1" applyFont="1"/>
    <xf numFmtId="43" fontId="20" fillId="0" borderId="0" xfId="2" applyFont="1" applyFill="1" applyBorder="1"/>
    <xf numFmtId="0" fontId="36" fillId="25" borderId="1" xfId="7" applyFont="1" applyFill="1" applyBorder="1" applyAlignment="1">
      <alignment horizontal="center"/>
    </xf>
    <xf numFmtId="0" fontId="36" fillId="25" borderId="1" xfId="7" applyFont="1" applyFill="1" applyBorder="1"/>
    <xf numFmtId="43" fontId="20" fillId="0" borderId="37" xfId="2" applyFont="1" applyBorder="1" applyAlignment="1">
      <alignment wrapText="1"/>
    </xf>
    <xf numFmtId="0" fontId="21" fillId="0" borderId="0" xfId="7" applyFont="1" applyAlignment="1">
      <alignment horizontal="center" wrapText="1"/>
    </xf>
    <xf numFmtId="0" fontId="57" fillId="0" borderId="0" xfId="7" applyFont="1" applyAlignment="1">
      <alignment horizontal="left" wrapText="1"/>
    </xf>
    <xf numFmtId="43" fontId="19" fillId="0" borderId="0" xfId="2" applyFont="1" applyFill="1" applyAlignment="1">
      <alignment horizontal="left"/>
    </xf>
    <xf numFmtId="0" fontId="21" fillId="0" borderId="0" xfId="0" applyFont="1" applyAlignment="1">
      <alignment horizontal="center"/>
    </xf>
    <xf numFmtId="43" fontId="35" fillId="0" borderId="0" xfId="2" applyFont="1" applyFill="1" applyAlignment="1">
      <alignment horizontal="center" wrapText="1"/>
    </xf>
    <xf numFmtId="43" fontId="33" fillId="0" borderId="0" xfId="2" applyFont="1" applyFill="1" applyBorder="1" applyAlignment="1" applyProtection="1">
      <alignment horizontal="center"/>
      <protection locked="0"/>
    </xf>
    <xf numFmtId="43" fontId="21" fillId="0" borderId="0" xfId="2" applyFont="1" applyFill="1"/>
    <xf numFmtId="43" fontId="37" fillId="0" borderId="0" xfId="2" applyFont="1" applyFill="1" applyBorder="1" applyAlignment="1">
      <alignment horizontal="right"/>
    </xf>
    <xf numFmtId="49" fontId="33" fillId="0" borderId="0" xfId="2" applyNumberFormat="1" applyFont="1" applyFill="1" applyAlignment="1">
      <alignment horizontal="center"/>
    </xf>
    <xf numFmtId="43" fontId="37" fillId="0" borderId="0" xfId="2" applyFont="1" applyAlignment="1"/>
    <xf numFmtId="0" fontId="19" fillId="25" borderId="1" xfId="0" applyFont="1" applyFill="1" applyBorder="1" applyAlignment="1">
      <alignment horizontal="left"/>
    </xf>
    <xf numFmtId="168" fontId="19" fillId="2" borderId="1" xfId="0" applyNumberFormat="1" applyFont="1" applyFill="1" applyBorder="1" applyAlignment="1">
      <alignment horizontal="left" wrapText="1"/>
    </xf>
    <xf numFmtId="0" fontId="19" fillId="2" borderId="1" xfId="131" applyFont="1" applyFill="1" applyBorder="1" applyAlignment="1">
      <alignment wrapText="1"/>
    </xf>
    <xf numFmtId="43" fontId="19" fillId="2" borderId="1" xfId="2" applyFont="1" applyFill="1" applyBorder="1" applyAlignment="1">
      <alignment wrapText="1"/>
    </xf>
    <xf numFmtId="0" fontId="108" fillId="0" borderId="0" xfId="145" applyFont="1"/>
    <xf numFmtId="0" fontId="20" fillId="0" borderId="0" xfId="7" applyFont="1"/>
    <xf numFmtId="43" fontId="107" fillId="0" borderId="0" xfId="2" applyFont="1" applyAlignment="1">
      <alignment horizontal="left"/>
    </xf>
    <xf numFmtId="168" fontId="19" fillId="0" borderId="34" xfId="0" applyNumberFormat="1" applyFont="1" applyBorder="1" applyAlignment="1">
      <alignment horizontal="left" wrapText="1"/>
    </xf>
    <xf numFmtId="0" fontId="36" fillId="0" borderId="34" xfId="0" applyFont="1" applyBorder="1" applyAlignment="1">
      <alignment horizontal="right"/>
    </xf>
    <xf numFmtId="0" fontId="89" fillId="0" borderId="0" xfId="7" applyFont="1" applyAlignment="1">
      <alignment wrapText="1"/>
    </xf>
    <xf numFmtId="43" fontId="24" fillId="0" borderId="0" xfId="2" applyFont="1" applyFill="1" applyAlignment="1">
      <alignment horizontal="right"/>
    </xf>
    <xf numFmtId="43" fontId="33" fillId="0" borderId="0" xfId="2" applyFont="1" applyFill="1" applyBorder="1" applyAlignment="1">
      <alignment horizontal="right"/>
    </xf>
    <xf numFmtId="43" fontId="24" fillId="0" borderId="0" xfId="2" applyFont="1" applyFill="1" applyBorder="1" applyAlignment="1">
      <alignment horizontal="right"/>
    </xf>
    <xf numFmtId="43" fontId="37" fillId="0" borderId="3" xfId="2" applyFont="1" applyFill="1" applyBorder="1" applyAlignment="1">
      <alignment horizontal="right"/>
    </xf>
    <xf numFmtId="43" fontId="33" fillId="0" borderId="0" xfId="2" applyFont="1" applyFill="1" applyAlignment="1">
      <alignment horizontal="right"/>
    </xf>
    <xf numFmtId="43" fontId="33" fillId="0" borderId="3" xfId="2" applyFont="1" applyFill="1" applyBorder="1" applyAlignment="1">
      <alignment horizontal="right"/>
    </xf>
    <xf numFmtId="43" fontId="19" fillId="0" borderId="0" xfId="2" applyFont="1" applyFill="1" applyBorder="1" applyAlignment="1"/>
    <xf numFmtId="43" fontId="24" fillId="0" borderId="3" xfId="2" applyFont="1" applyFill="1" applyBorder="1" applyAlignment="1">
      <alignment horizontal="right"/>
    </xf>
    <xf numFmtId="43" fontId="37" fillId="0" borderId="0" xfId="2" applyFont="1" applyFill="1" applyBorder="1" applyAlignment="1"/>
    <xf numFmtId="43" fontId="19" fillId="0" borderId="3" xfId="2" applyFont="1" applyFill="1" applyBorder="1" applyAlignment="1">
      <alignment horizontal="right"/>
    </xf>
    <xf numFmtId="43" fontId="110" fillId="0" borderId="0" xfId="2" applyFont="1" applyFill="1" applyBorder="1" applyAlignment="1">
      <alignment horizontal="right"/>
    </xf>
    <xf numFmtId="43" fontId="60" fillId="0" borderId="34" xfId="2" applyFont="1" applyFill="1" applyBorder="1" applyAlignment="1">
      <alignment horizontal="right"/>
    </xf>
    <xf numFmtId="43" fontId="24" fillId="0" borderId="0" xfId="10" applyFont="1" applyFill="1" applyBorder="1" applyAlignment="1"/>
    <xf numFmtId="43" fontId="26" fillId="0" borderId="0" xfId="7" applyNumberFormat="1" applyFont="1"/>
    <xf numFmtId="0" fontId="111" fillId="0" borderId="0" xfId="0" applyFont="1" applyAlignment="1">
      <alignment horizontal="center" vertical="center"/>
    </xf>
    <xf numFmtId="0" fontId="112" fillId="0" borderId="0" xfId="0" applyFont="1" applyAlignment="1">
      <alignment horizontal="center" vertical="center"/>
    </xf>
    <xf numFmtId="0" fontId="115" fillId="0" borderId="0" xfId="0" applyFont="1" applyAlignment="1">
      <alignment horizontal="center"/>
    </xf>
    <xf numFmtId="43" fontId="36" fillId="0" borderId="0" xfId="4" applyFont="1" applyFill="1" applyAlignment="1">
      <alignment horizontal="left"/>
    </xf>
    <xf numFmtId="43" fontId="21" fillId="0" borderId="0" xfId="2" applyFont="1" applyFill="1" applyAlignment="1">
      <alignment horizontal="right"/>
    </xf>
    <xf numFmtId="43" fontId="21" fillId="0" borderId="0" xfId="2" applyFont="1" applyFill="1" applyAlignment="1"/>
    <xf numFmtId="43" fontId="21" fillId="0" borderId="0" xfId="2" applyFont="1" applyFill="1" applyAlignment="1">
      <alignment horizontal="left" wrapText="1"/>
    </xf>
    <xf numFmtId="0" fontId="21" fillId="0" borderId="0" xfId="7" applyFont="1" applyAlignment="1">
      <alignment horizontal="left" wrapText="1"/>
    </xf>
    <xf numFmtId="17" fontId="21" fillId="0" borderId="0" xfId="0" applyNumberFormat="1" applyFont="1" applyAlignment="1">
      <alignment horizontal="left"/>
    </xf>
    <xf numFmtId="17" fontId="36" fillId="0" borderId="0" xfId="0" applyNumberFormat="1" applyFont="1" applyAlignment="1">
      <alignment horizontal="left"/>
    </xf>
    <xf numFmtId="0" fontId="36" fillId="25" borderId="30" xfId="0" applyFont="1" applyFill="1" applyBorder="1" applyAlignment="1">
      <alignment horizontal="center"/>
    </xf>
    <xf numFmtId="0" fontId="36" fillId="25" borderId="30" xfId="0" applyFont="1" applyFill="1" applyBorder="1" applyAlignment="1">
      <alignment horizontal="left"/>
    </xf>
    <xf numFmtId="43" fontId="36" fillId="25" borderId="1" xfId="2" applyFont="1" applyFill="1" applyBorder="1" applyAlignment="1">
      <alignment horizontal="center" wrapText="1"/>
    </xf>
    <xf numFmtId="43" fontId="36" fillId="25" borderId="1" xfId="2" applyFont="1" applyFill="1" applyBorder="1" applyAlignment="1">
      <alignment horizontal="center"/>
    </xf>
    <xf numFmtId="43" fontId="21" fillId="25" borderId="1" xfId="2" applyFont="1" applyFill="1" applyBorder="1" applyAlignment="1">
      <alignment horizontal="center"/>
    </xf>
    <xf numFmtId="43" fontId="21" fillId="25" borderId="1" xfId="2" applyFont="1" applyFill="1" applyBorder="1" applyAlignment="1">
      <alignment horizontal="left"/>
    </xf>
    <xf numFmtId="168" fontId="21" fillId="2" borderId="1" xfId="0" applyNumberFormat="1" applyFont="1" applyFill="1" applyBorder="1" applyAlignment="1">
      <alignment horizontal="left" wrapText="1"/>
    </xf>
    <xf numFmtId="0" fontId="21" fillId="2" borderId="1" xfId="131" applyFont="1" applyFill="1" applyBorder="1" applyAlignment="1">
      <alignment wrapText="1"/>
    </xf>
    <xf numFmtId="43" fontId="21" fillId="2" borderId="1" xfId="2" applyFont="1" applyFill="1" applyBorder="1" applyAlignment="1">
      <alignment wrapText="1"/>
    </xf>
    <xf numFmtId="168" fontId="21" fillId="0" borderId="0" xfId="0" applyNumberFormat="1" applyFont="1" applyAlignment="1">
      <alignment horizontal="left" wrapText="1"/>
    </xf>
    <xf numFmtId="0" fontId="109" fillId="0" borderId="0" xfId="0" applyFont="1"/>
    <xf numFmtId="0" fontId="36" fillId="0" borderId="0" xfId="131" applyFont="1" applyAlignment="1">
      <alignment wrapText="1"/>
    </xf>
    <xf numFmtId="43" fontId="21" fillId="0" borderId="0" xfId="2" applyFont="1" applyFill="1" applyBorder="1" applyAlignment="1">
      <alignment horizontal="left"/>
    </xf>
    <xf numFmtId="0" fontId="21" fillId="0" borderId="0" xfId="131" applyFont="1" applyAlignment="1">
      <alignment wrapText="1"/>
    </xf>
    <xf numFmtId="0" fontId="91" fillId="0" borderId="0" xfId="145" applyFont="1"/>
    <xf numFmtId="43" fontId="91" fillId="0" borderId="0" xfId="2" applyFont="1" applyFill="1" applyAlignment="1"/>
    <xf numFmtId="43" fontId="91" fillId="0" borderId="0" xfId="2" applyFont="1" applyFill="1" applyAlignment="1">
      <alignment horizontal="center"/>
    </xf>
    <xf numFmtId="49" fontId="31" fillId="0" borderId="0" xfId="0" applyNumberFormat="1" applyFont="1" applyProtection="1">
      <protection locked="0"/>
    </xf>
    <xf numFmtId="43" fontId="31" fillId="0" borderId="0" xfId="2" applyFont="1" applyFill="1" applyBorder="1" applyAlignment="1">
      <alignment horizontal="center"/>
    </xf>
    <xf numFmtId="49" fontId="57" fillId="0" borderId="0" xfId="0" applyNumberFormat="1" applyFont="1" applyAlignment="1" applyProtection="1">
      <alignment wrapText="1"/>
      <protection locked="0"/>
    </xf>
    <xf numFmtId="49" fontId="31" fillId="0" borderId="0" xfId="0" applyNumberFormat="1" applyFont="1" applyAlignment="1" applyProtection="1">
      <alignment horizontal="center"/>
      <protection locked="0"/>
    </xf>
    <xf numFmtId="49" fontId="57" fillId="0" borderId="0" xfId="0" applyNumberFormat="1" applyFont="1" applyAlignment="1" applyProtection="1">
      <alignment horizontal="center" wrapText="1"/>
      <protection locked="0"/>
    </xf>
    <xf numFmtId="49" fontId="57" fillId="0" borderId="0" xfId="0" applyNumberFormat="1" applyFont="1" applyProtection="1">
      <protection locked="0"/>
    </xf>
    <xf numFmtId="49" fontId="57" fillId="0" borderId="0" xfId="0" applyNumberFormat="1" applyFont="1" applyAlignment="1" applyProtection="1">
      <alignment horizontal="center"/>
      <protection locked="0"/>
    </xf>
    <xf numFmtId="0" fontId="91" fillId="0" borderId="0" xfId="145" applyFont="1" applyAlignment="1">
      <alignment horizontal="center"/>
    </xf>
    <xf numFmtId="49" fontId="31" fillId="0" borderId="3" xfId="0" applyNumberFormat="1" applyFont="1" applyBorder="1" applyAlignment="1" applyProtection="1">
      <alignment horizontal="center"/>
      <protection locked="0"/>
    </xf>
    <xf numFmtId="43" fontId="31" fillId="0" borderId="0" xfId="2" applyFont="1" applyAlignment="1" applyProtection="1">
      <protection locked="0"/>
    </xf>
    <xf numFmtId="49" fontId="31" fillId="0" borderId="0" xfId="2" applyNumberFormat="1" applyFont="1" applyFill="1" applyAlignment="1">
      <alignment horizontal="center"/>
    </xf>
    <xf numFmtId="43" fontId="36" fillId="0" borderId="0" xfId="2" applyFont="1" applyAlignment="1"/>
    <xf numFmtId="49" fontId="31" fillId="0" borderId="3" xfId="0" applyNumberFormat="1" applyFont="1" applyBorder="1" applyAlignment="1" applyProtection="1">
      <alignment horizontal="center" wrapText="1"/>
      <protection locked="0"/>
    </xf>
    <xf numFmtId="43" fontId="57" fillId="0" borderId="0" xfId="2" applyFont="1" applyFill="1" applyBorder="1" applyAlignment="1" applyProtection="1">
      <alignment horizontal="center"/>
      <protection locked="0"/>
    </xf>
    <xf numFmtId="43" fontId="21" fillId="0" borderId="0" xfId="2" applyFont="1" applyAlignment="1"/>
    <xf numFmtId="49" fontId="57" fillId="0" borderId="4" xfId="0" applyNumberFormat="1" applyFont="1" applyBorder="1" applyAlignment="1" applyProtection="1">
      <alignment horizontal="center" wrapText="1"/>
      <protection locked="0"/>
    </xf>
    <xf numFmtId="0" fontId="91" fillId="0" borderId="0" xfId="145" applyFont="1" applyAlignment="1">
      <alignment horizontal="left" wrapText="1"/>
    </xf>
    <xf numFmtId="0" fontId="36" fillId="0" borderId="0" xfId="0" applyFont="1" applyAlignment="1">
      <alignment horizontal="left"/>
    </xf>
    <xf numFmtId="43" fontId="21" fillId="0" borderId="0" xfId="2" applyFont="1" applyFill="1" applyAlignment="1">
      <alignment horizontal="center" wrapText="1"/>
    </xf>
    <xf numFmtId="43" fontId="21" fillId="0" borderId="0" xfId="2" applyFont="1" applyFill="1" applyAlignment="1">
      <alignment wrapText="1"/>
    </xf>
    <xf numFmtId="43" fontId="57" fillId="0" borderId="3" xfId="2" applyFont="1" applyBorder="1"/>
    <xf numFmtId="43" fontId="31" fillId="25" borderId="38" xfId="7" applyNumberFormat="1" applyFont="1" applyFill="1" applyBorder="1"/>
    <xf numFmtId="0" fontId="90" fillId="0" borderId="0" xfId="7" applyFont="1" applyAlignment="1">
      <alignment horizontal="left" wrapText="1"/>
    </xf>
    <xf numFmtId="0" fontId="33" fillId="0" borderId="0" xfId="7" applyFont="1" applyAlignment="1">
      <alignment horizontal="center"/>
    </xf>
    <xf numFmtId="0" fontId="21" fillId="0" borderId="34" xfId="0" applyFont="1" applyBorder="1"/>
    <xf numFmtId="43" fontId="21" fillId="0" borderId="0" xfId="2" applyFont="1" applyFill="1" applyBorder="1"/>
    <xf numFmtId="0" fontId="31" fillId="25" borderId="0" xfId="7" applyFont="1" applyFill="1" applyAlignment="1">
      <alignment horizontal="left" wrapText="1"/>
    </xf>
    <xf numFmtId="43" fontId="31" fillId="25" borderId="38" xfId="10" applyFont="1" applyFill="1" applyBorder="1" applyAlignment="1"/>
    <xf numFmtId="0" fontId="93" fillId="0" borderId="0" xfId="145" applyFont="1"/>
    <xf numFmtId="0" fontId="93" fillId="0" borderId="0" xfId="145" applyFont="1" applyAlignment="1">
      <alignment horizontal="left"/>
    </xf>
    <xf numFmtId="43" fontId="93" fillId="0" borderId="0" xfId="2" applyFont="1" applyFill="1" applyBorder="1" applyAlignment="1"/>
    <xf numFmtId="43" fontId="93" fillId="0" borderId="0" xfId="2" applyFont="1" applyFill="1" applyBorder="1" applyAlignment="1">
      <alignment horizontal="center"/>
    </xf>
    <xf numFmtId="43" fontId="21" fillId="0" borderId="0" xfId="7" applyNumberFormat="1" applyFont="1"/>
    <xf numFmtId="0" fontId="81" fillId="2" borderId="1" xfId="0" applyFont="1" applyFill="1" applyBorder="1" applyAlignment="1">
      <alignment horizontal="left"/>
    </xf>
    <xf numFmtId="43" fontId="36" fillId="0" borderId="0" xfId="7" applyNumberFormat="1" applyFont="1"/>
    <xf numFmtId="0" fontId="100" fillId="27" borderId="1" xfId="0" applyFont="1" applyFill="1" applyBorder="1" applyAlignment="1">
      <alignment horizontal="center"/>
    </xf>
    <xf numFmtId="49" fontId="99" fillId="27" borderId="1" xfId="0" applyNumberFormat="1" applyFont="1" applyFill="1" applyBorder="1" applyAlignment="1">
      <alignment horizontal="left" wrapText="1"/>
    </xf>
    <xf numFmtId="43" fontId="24" fillId="0" borderId="0" xfId="2" applyFont="1" applyFill="1" applyAlignment="1"/>
    <xf numFmtId="0" fontId="24" fillId="0" borderId="0" xfId="0" applyFont="1"/>
    <xf numFmtId="43" fontId="33" fillId="0" borderId="0" xfId="2" applyFont="1" applyFill="1" applyAlignment="1"/>
    <xf numFmtId="43" fontId="117" fillId="0" borderId="0" xfId="2" applyFont="1" applyFill="1" applyAlignment="1">
      <alignment horizontal="center"/>
    </xf>
    <xf numFmtId="43" fontId="117" fillId="0" borderId="0" xfId="2" applyFont="1" applyFill="1" applyAlignment="1"/>
    <xf numFmtId="43" fontId="33" fillId="0" borderId="0" xfId="0" applyNumberFormat="1" applyFont="1"/>
    <xf numFmtId="0" fontId="33" fillId="25" borderId="2" xfId="0" applyFont="1" applyFill="1" applyBorder="1" applyAlignment="1">
      <alignment horizontal="center" wrapText="1"/>
    </xf>
    <xf numFmtId="0" fontId="118" fillId="25" borderId="2" xfId="0" applyFont="1" applyFill="1" applyBorder="1" applyAlignment="1">
      <alignment wrapText="1"/>
    </xf>
    <xf numFmtId="43" fontId="33" fillId="25" borderId="1" xfId="2" applyFont="1" applyFill="1" applyBorder="1" applyAlignment="1">
      <alignment wrapText="1"/>
    </xf>
    <xf numFmtId="43" fontId="37" fillId="0" borderId="1" xfId="2" applyFont="1" applyFill="1" applyBorder="1" applyAlignment="1">
      <alignment horizontal="center" wrapText="1"/>
    </xf>
    <xf numFmtId="43" fontId="37" fillId="0" borderId="1" xfId="2" applyFont="1" applyFill="1" applyBorder="1" applyAlignment="1">
      <alignment wrapText="1"/>
    </xf>
    <xf numFmtId="43" fontId="37" fillId="27" borderId="1" xfId="2" applyFont="1" applyFill="1" applyBorder="1" applyAlignment="1"/>
    <xf numFmtId="43" fontId="62" fillId="0" borderId="1" xfId="2" applyFont="1" applyFill="1" applyBorder="1" applyAlignment="1"/>
    <xf numFmtId="43" fontId="37" fillId="0" borderId="1" xfId="2" applyFont="1" applyFill="1" applyBorder="1" applyAlignment="1"/>
    <xf numFmtId="43" fontId="19" fillId="0" borderId="1" xfId="2" applyFont="1" applyFill="1" applyBorder="1" applyAlignment="1"/>
    <xf numFmtId="43" fontId="119" fillId="0" borderId="1" xfId="144" applyFont="1" applyBorder="1" applyAlignment="1">
      <alignment horizontal="right"/>
    </xf>
    <xf numFmtId="43" fontId="19" fillId="0" borderId="1" xfId="2" applyFont="1" applyFill="1" applyBorder="1" applyAlignment="1">
      <alignment horizontal="left"/>
    </xf>
    <xf numFmtId="43" fontId="119" fillId="0" borderId="1" xfId="144" applyFont="1" applyFill="1" applyBorder="1" applyAlignment="1"/>
    <xf numFmtId="43" fontId="62" fillId="0" borderId="31" xfId="2" applyFont="1" applyFill="1" applyBorder="1" applyAlignment="1"/>
    <xf numFmtId="43" fontId="37" fillId="0" borderId="31" xfId="2" applyFont="1" applyFill="1" applyBorder="1" applyAlignment="1"/>
    <xf numFmtId="43" fontId="80" fillId="0" borderId="1" xfId="2" applyFont="1" applyFill="1" applyBorder="1" applyAlignment="1"/>
    <xf numFmtId="43" fontId="119" fillId="0" borderId="1" xfId="144" applyFont="1" applyFill="1" applyBorder="1" applyAlignment="1">
      <alignment horizontal="right"/>
    </xf>
    <xf numFmtId="43" fontId="19" fillId="0" borderId="2" xfId="2" applyFont="1" applyFill="1" applyBorder="1" applyAlignment="1"/>
    <xf numFmtId="43" fontId="37" fillId="0" borderId="2" xfId="2" applyFont="1" applyFill="1" applyBorder="1" applyAlignment="1"/>
    <xf numFmtId="43" fontId="80" fillId="0" borderId="30" xfId="2" applyFont="1" applyFill="1" applyBorder="1" applyAlignment="1"/>
    <xf numFmtId="43" fontId="120" fillId="0" borderId="30" xfId="2" applyFont="1" applyFill="1" applyBorder="1" applyAlignment="1"/>
    <xf numFmtId="43" fontId="37" fillId="25" borderId="31" xfId="2" applyFont="1" applyFill="1" applyBorder="1" applyAlignment="1"/>
    <xf numFmtId="43" fontId="37" fillId="0" borderId="30" xfId="2" applyFont="1" applyFill="1" applyBorder="1" applyAlignment="1"/>
    <xf numFmtId="43" fontId="37" fillId="0" borderId="7" xfId="2" applyFont="1" applyFill="1" applyBorder="1" applyAlignment="1"/>
    <xf numFmtId="43" fontId="19" fillId="0" borderId="7" xfId="2" applyFont="1" applyFill="1" applyBorder="1" applyAlignment="1"/>
    <xf numFmtId="43" fontId="121" fillId="0" borderId="31" xfId="144" applyFont="1" applyFill="1" applyBorder="1" applyAlignment="1"/>
    <xf numFmtId="43" fontId="19" fillId="0" borderId="30" xfId="2" applyFont="1" applyFill="1" applyBorder="1" applyAlignment="1"/>
    <xf numFmtId="43" fontId="37" fillId="0" borderId="31" xfId="0" applyNumberFormat="1" applyFont="1" applyBorder="1"/>
    <xf numFmtId="43" fontId="119" fillId="0" borderId="1" xfId="144" applyFont="1" applyFill="1" applyBorder="1" applyAlignment="1">
      <alignment horizontal="right" vertical="center"/>
    </xf>
    <xf numFmtId="43" fontId="19" fillId="0" borderId="33" xfId="2" applyFont="1" applyFill="1" applyBorder="1" applyAlignment="1"/>
    <xf numFmtId="43" fontId="80" fillId="0" borderId="7" xfId="2" applyFont="1" applyFill="1" applyBorder="1" applyAlignment="1">
      <alignment horizontal="right"/>
    </xf>
    <xf numFmtId="43" fontId="119" fillId="0" borderId="7" xfId="144" applyFont="1" applyFill="1" applyBorder="1" applyAlignment="1">
      <alignment horizontal="right"/>
    </xf>
    <xf numFmtId="43" fontId="37" fillId="0" borderId="33" xfId="2" applyFont="1" applyFill="1" applyBorder="1" applyAlignment="1"/>
    <xf numFmtId="43" fontId="37" fillId="0" borderId="0" xfId="2" applyFont="1" applyFill="1"/>
    <xf numFmtId="43" fontId="19" fillId="0" borderId="31" xfId="2" applyFont="1" applyFill="1" applyBorder="1" applyAlignment="1"/>
    <xf numFmtId="43" fontId="37" fillId="0" borderId="8" xfId="2" applyFont="1" applyFill="1" applyBorder="1" applyAlignment="1"/>
    <xf numFmtId="43" fontId="19" fillId="0" borderId="1" xfId="2" applyFont="1" applyFill="1" applyBorder="1" applyAlignment="1">
      <alignment horizontal="center"/>
    </xf>
    <xf numFmtId="43" fontId="119" fillId="0" borderId="7" xfId="144" applyFont="1" applyFill="1" applyBorder="1" applyAlignment="1">
      <alignment horizontal="right" vertical="center"/>
    </xf>
    <xf numFmtId="43" fontId="37" fillId="25" borderId="31" xfId="2" applyFont="1" applyFill="1" applyBorder="1" applyAlignment="1">
      <alignment horizontal="right"/>
    </xf>
    <xf numFmtId="43" fontId="37" fillId="0" borderId="8" xfId="2" applyFont="1" applyFill="1" applyBorder="1" applyAlignment="1">
      <alignment horizontal="left"/>
    </xf>
    <xf numFmtId="43" fontId="37" fillId="0" borderId="1" xfId="2" applyFont="1" applyFill="1" applyBorder="1" applyAlignment="1">
      <alignment horizontal="left"/>
    </xf>
    <xf numFmtId="43" fontId="120" fillId="0" borderId="1" xfId="2" applyFont="1" applyFill="1" applyBorder="1" applyAlignment="1"/>
    <xf numFmtId="43" fontId="37" fillId="0" borderId="31" xfId="2" applyFont="1" applyFill="1" applyBorder="1" applyAlignment="1">
      <alignment horizontal="left"/>
    </xf>
    <xf numFmtId="43" fontId="120" fillId="0" borderId="31" xfId="2" applyFont="1" applyFill="1" applyBorder="1" applyAlignment="1"/>
    <xf numFmtId="43" fontId="37" fillId="25" borderId="31" xfId="2" applyFont="1" applyFill="1" applyBorder="1" applyAlignment="1">
      <alignment horizontal="left"/>
    </xf>
    <xf numFmtId="43" fontId="19" fillId="25" borderId="31" xfId="2" applyFont="1" applyFill="1" applyBorder="1" applyAlignment="1"/>
    <xf numFmtId="43" fontId="37" fillId="0" borderId="39" xfId="2" applyFont="1" applyFill="1" applyBorder="1" applyAlignment="1"/>
    <xf numFmtId="43" fontId="19" fillId="0" borderId="43" xfId="2" applyFont="1" applyFill="1" applyBorder="1" applyAlignment="1"/>
    <xf numFmtId="43" fontId="19" fillId="0" borderId="32" xfId="2" applyFont="1" applyFill="1" applyBorder="1" applyAlignment="1"/>
    <xf numFmtId="43" fontId="37" fillId="25" borderId="1" xfId="2" applyFont="1" applyFill="1" applyBorder="1" applyAlignment="1"/>
    <xf numFmtId="43" fontId="37" fillId="25" borderId="6" xfId="2" applyFont="1" applyFill="1" applyBorder="1" applyAlignment="1"/>
    <xf numFmtId="43" fontId="86" fillId="0" borderId="0" xfId="2" applyFont="1" applyFill="1" applyBorder="1" applyAlignment="1"/>
    <xf numFmtId="43" fontId="19" fillId="0" borderId="0" xfId="0" applyNumberFormat="1" applyFont="1"/>
    <xf numFmtId="0" fontId="33" fillId="0" borderId="0" xfId="7" applyFont="1"/>
    <xf numFmtId="43" fontId="37" fillId="0" borderId="0" xfId="2" applyFont="1" applyFill="1" applyAlignment="1"/>
    <xf numFmtId="49" fontId="37" fillId="0" borderId="0" xfId="0" applyNumberFormat="1" applyFont="1" applyProtection="1">
      <protection locked="0"/>
    </xf>
    <xf numFmtId="43" fontId="24" fillId="0" borderId="0" xfId="2" applyFont="1" applyFill="1" applyBorder="1" applyAlignment="1"/>
    <xf numFmtId="43" fontId="33" fillId="0" borderId="0" xfId="2" applyFont="1" applyFill="1" applyBorder="1" applyAlignment="1"/>
    <xf numFmtId="43" fontId="60" fillId="25" borderId="0" xfId="2" applyFont="1" applyFill="1" applyBorder="1" applyAlignment="1">
      <alignment horizontal="right" wrapText="1"/>
    </xf>
    <xf numFmtId="43" fontId="64" fillId="27" borderId="0" xfId="2" applyFont="1" applyFill="1"/>
    <xf numFmtId="43" fontId="60" fillId="25" borderId="0" xfId="2" applyFont="1" applyFill="1"/>
    <xf numFmtId="0" fontId="122" fillId="25" borderId="1" xfId="7" applyFont="1" applyFill="1" applyBorder="1" applyAlignment="1">
      <alignment horizontal="center"/>
    </xf>
    <xf numFmtId="43" fontId="122" fillId="25" borderId="1" xfId="2" applyFont="1" applyFill="1" applyBorder="1" applyAlignment="1">
      <alignment horizontal="center"/>
    </xf>
    <xf numFmtId="43" fontId="122" fillId="25" borderId="1" xfId="2" applyFont="1" applyFill="1" applyBorder="1" applyAlignment="1">
      <alignment horizontal="center" wrapText="1"/>
    </xf>
    <xf numFmtId="49" fontId="33" fillId="0" borderId="0" xfId="7" applyNumberFormat="1" applyFont="1" applyAlignment="1" applyProtection="1">
      <alignment horizontal="center"/>
      <protection locked="0"/>
    </xf>
    <xf numFmtId="0" fontId="35" fillId="0" borderId="1" xfId="0" applyFont="1" applyBorder="1" applyAlignment="1">
      <alignment horizontal="center"/>
    </xf>
    <xf numFmtId="43" fontId="122" fillId="25" borderId="1" xfId="2" applyFont="1" applyFill="1" applyBorder="1" applyAlignment="1">
      <alignment horizontal="left"/>
    </xf>
    <xf numFmtId="43" fontId="19" fillId="0" borderId="0" xfId="2" applyFont="1" applyAlignment="1">
      <alignment horizontal="left"/>
    </xf>
    <xf numFmtId="43" fontId="37" fillId="0" borderId="0" xfId="2" applyFont="1" applyFill="1" applyBorder="1" applyAlignment="1">
      <alignment wrapText="1"/>
    </xf>
    <xf numFmtId="0" fontId="62" fillId="0" borderId="0" xfId="145" applyFont="1" applyAlignment="1">
      <alignment horizontal="left"/>
    </xf>
    <xf numFmtId="0" fontId="35" fillId="0" borderId="0" xfId="7" applyFont="1" applyAlignment="1">
      <alignment horizontal="center"/>
    </xf>
    <xf numFmtId="168" fontId="21" fillId="0" borderId="1" xfId="0" applyNumberFormat="1" applyFont="1" applyBorder="1" applyAlignment="1">
      <alignment horizontal="left" wrapText="1"/>
    </xf>
    <xf numFmtId="0" fontId="21" fillId="0" borderId="1" xfId="131" applyFont="1" applyBorder="1" applyAlignment="1">
      <alignment wrapText="1"/>
    </xf>
    <xf numFmtId="43" fontId="21" fillId="0" borderId="1" xfId="2" applyFont="1" applyFill="1" applyBorder="1" applyAlignment="1">
      <alignment wrapText="1"/>
    </xf>
    <xf numFmtId="0" fontId="16" fillId="0" borderId="0" xfId="0" applyFont="1"/>
    <xf numFmtId="0" fontId="21" fillId="0" borderId="0" xfId="145" applyFont="1" applyAlignment="1">
      <alignment horizontal="center"/>
    </xf>
    <xf numFmtId="43" fontId="0" fillId="0" borderId="0" xfId="2" applyFont="1"/>
    <xf numFmtId="43" fontId="35" fillId="0" borderId="0" xfId="2" applyFont="1" applyFill="1" applyBorder="1"/>
    <xf numFmtId="43" fontId="33" fillId="25" borderId="38" xfId="2" applyFont="1" applyFill="1" applyBorder="1" applyAlignment="1">
      <alignment horizontal="right"/>
    </xf>
    <xf numFmtId="0" fontId="81" fillId="0" borderId="0" xfId="0" applyFont="1" applyAlignment="1">
      <alignment horizontal="center"/>
    </xf>
    <xf numFmtId="0" fontId="37" fillId="0" borderId="45" xfId="131" applyFont="1" applyBorder="1" applyAlignment="1">
      <alignment wrapText="1"/>
    </xf>
    <xf numFmtId="43" fontId="61" fillId="0" borderId="0" xfId="2" applyFont="1" applyAlignment="1">
      <alignment horizontal="left" wrapText="1"/>
    </xf>
    <xf numFmtId="43" fontId="62" fillId="0" borderId="1" xfId="2" applyFont="1" applyBorder="1" applyAlignment="1"/>
    <xf numFmtId="49" fontId="24" fillId="0" borderId="0" xfId="0" applyNumberFormat="1" applyFont="1" applyProtection="1">
      <protection locked="0"/>
    </xf>
    <xf numFmtId="43" fontId="35" fillId="0" borderId="1" xfId="2" applyFont="1" applyBorder="1"/>
    <xf numFmtId="0" fontId="37" fillId="25" borderId="1" xfId="7" applyFont="1" applyFill="1" applyBorder="1" applyAlignment="1">
      <alignment horizontal="center"/>
    </xf>
    <xf numFmtId="0" fontId="37" fillId="25" borderId="1" xfId="7" applyFont="1" applyFill="1" applyBorder="1" applyAlignment="1">
      <alignment horizontal="left"/>
    </xf>
    <xf numFmtId="43" fontId="37" fillId="25" borderId="1" xfId="2" applyFont="1" applyFill="1" applyBorder="1" applyAlignment="1">
      <alignment horizontal="left"/>
    </xf>
    <xf numFmtId="43" fontId="37" fillId="25" borderId="1" xfId="2" applyFont="1" applyFill="1" applyBorder="1" applyAlignment="1">
      <alignment horizontal="center"/>
    </xf>
    <xf numFmtId="43" fontId="37" fillId="25" borderId="1" xfId="2" applyFont="1" applyFill="1" applyBorder="1" applyAlignment="1">
      <alignment horizontal="center" wrapText="1"/>
    </xf>
    <xf numFmtId="43" fontId="61" fillId="0" borderId="1" xfId="2" applyFont="1" applyFill="1" applyBorder="1" applyAlignment="1"/>
    <xf numFmtId="0" fontId="124" fillId="0" borderId="0" xfId="0" applyFont="1"/>
    <xf numFmtId="16" fontId="125" fillId="0" borderId="0" xfId="0" applyNumberFormat="1" applyFont="1"/>
    <xf numFmtId="0" fontId="126" fillId="0" borderId="0" xfId="0" applyFont="1"/>
    <xf numFmtId="4" fontId="37" fillId="0" borderId="0" xfId="0" applyNumberFormat="1" applyFont="1" applyAlignment="1">
      <alignment horizontal="right"/>
    </xf>
    <xf numFmtId="43" fontId="123" fillId="0" borderId="0" xfId="2" applyFont="1" applyFill="1"/>
    <xf numFmtId="0" fontId="127" fillId="0" borderId="0" xfId="0" applyFont="1"/>
    <xf numFmtId="164" fontId="128" fillId="0" borderId="46" xfId="0" applyNumberFormat="1" applyFont="1" applyBorder="1"/>
    <xf numFmtId="4" fontId="129" fillId="2" borderId="0" xfId="0" applyNumberFormat="1" applyFont="1" applyFill="1" applyAlignment="1">
      <alignment horizontal="right"/>
    </xf>
    <xf numFmtId="43" fontId="123" fillId="0" borderId="0" xfId="2" applyFont="1" applyFill="1" applyBorder="1"/>
    <xf numFmtId="43" fontId="128" fillId="0" borderId="0" xfId="2" applyFont="1" applyFill="1" applyBorder="1"/>
    <xf numFmtId="164" fontId="126" fillId="0" borderId="0" xfId="0" applyNumberFormat="1" applyFont="1"/>
    <xf numFmtId="43" fontId="128" fillId="0" borderId="46" xfId="2" applyFont="1" applyFill="1" applyBorder="1"/>
    <xf numFmtId="0" fontId="0" fillId="0" borderId="34" xfId="0" applyBorder="1"/>
    <xf numFmtId="0" fontId="17" fillId="0" borderId="0" xfId="0" applyFont="1"/>
    <xf numFmtId="0" fontId="132" fillId="0" borderId="47" xfId="0" applyFont="1" applyBorder="1" applyAlignment="1">
      <alignment horizontal="left" vertical="center"/>
    </xf>
    <xf numFmtId="0" fontId="36" fillId="25" borderId="1" xfId="7" applyFont="1" applyFill="1" applyBorder="1" applyAlignment="1">
      <alignment horizontal="left"/>
    </xf>
    <xf numFmtId="0" fontId="21" fillId="2" borderId="1" xfId="0" applyFont="1" applyFill="1" applyBorder="1" applyAlignment="1">
      <alignment horizontal="center"/>
    </xf>
    <xf numFmtId="0" fontId="21" fillId="0" borderId="1" xfId="0" applyFont="1" applyBorder="1" applyAlignment="1">
      <alignment horizontal="center"/>
    </xf>
    <xf numFmtId="0" fontId="21" fillId="0" borderId="0" xfId="145" applyFont="1" applyAlignment="1">
      <alignment horizontal="left"/>
    </xf>
    <xf numFmtId="49" fontId="24" fillId="0" borderId="0" xfId="7" applyNumberFormat="1" applyFont="1" applyAlignment="1" applyProtection="1">
      <alignment horizontal="center"/>
      <protection locked="0"/>
    </xf>
    <xf numFmtId="43" fontId="24" fillId="0" borderId="0" xfId="2" applyFont="1" applyBorder="1" applyAlignment="1"/>
    <xf numFmtId="43" fontId="24" fillId="0" borderId="3" xfId="2" applyFont="1" applyBorder="1" applyAlignment="1"/>
    <xf numFmtId="0" fontId="100" fillId="25" borderId="1" xfId="0" applyFont="1" applyFill="1" applyBorder="1" applyAlignment="1">
      <alignment wrapText="1"/>
    </xf>
    <xf numFmtId="0" fontId="35" fillId="0" borderId="1" xfId="0" applyFont="1" applyBorder="1" applyAlignment="1">
      <alignment horizontal="left"/>
    </xf>
    <xf numFmtId="43" fontId="19" fillId="0" borderId="0" xfId="2" applyFont="1" applyFill="1" applyAlignment="1">
      <alignment horizontal="center" wrapText="1"/>
    </xf>
    <xf numFmtId="43" fontId="62" fillId="0" borderId="0" xfId="2" applyFont="1" applyFill="1" applyBorder="1" applyAlignment="1"/>
    <xf numFmtId="43" fontId="62" fillId="0" borderId="0" xfId="2" applyFont="1" applyFill="1" applyBorder="1" applyAlignment="1">
      <alignment horizontal="center"/>
    </xf>
    <xf numFmtId="43" fontId="19" fillId="0" borderId="0" xfId="2" applyFont="1" applyFill="1" applyBorder="1"/>
    <xf numFmtId="0" fontId="19" fillId="0" borderId="0" xfId="7" applyFont="1" applyAlignment="1">
      <alignment horizontal="center" wrapText="1"/>
    </xf>
    <xf numFmtId="43" fontId="21" fillId="0" borderId="1" xfId="2" applyFont="1" applyFill="1" applyBorder="1"/>
    <xf numFmtId="0" fontId="21" fillId="0" borderId="1" xfId="0" applyFont="1" applyBorder="1" applyAlignment="1">
      <alignment wrapText="1"/>
    </xf>
    <xf numFmtId="0" fontId="19" fillId="0" borderId="0" xfId="131" applyFont="1"/>
    <xf numFmtId="0" fontId="19" fillId="0" borderId="0" xfId="0" applyFont="1" applyAlignment="1">
      <alignment horizontal="center"/>
    </xf>
    <xf numFmtId="43" fontId="19" fillId="0" borderId="0" xfId="131" applyNumberFormat="1" applyFont="1"/>
    <xf numFmtId="0" fontId="35" fillId="0" borderId="0" xfId="0" applyFont="1" applyAlignment="1">
      <alignment horizontal="left"/>
    </xf>
    <xf numFmtId="43" fontId="133" fillId="0" borderId="0" xfId="2" applyFont="1" applyFill="1" applyBorder="1" applyAlignment="1"/>
    <xf numFmtId="0" fontId="137" fillId="0" borderId="1" xfId="143" applyFont="1" applyBorder="1" applyAlignment="1">
      <alignment horizontal="center" wrapText="1"/>
    </xf>
    <xf numFmtId="43" fontId="137" fillId="0" borderId="1" xfId="144" applyFont="1" applyBorder="1" applyAlignment="1">
      <alignment horizontal="right"/>
    </xf>
    <xf numFmtId="0" fontId="58" fillId="0" borderId="1" xfId="143" applyBorder="1" applyAlignment="1">
      <alignment horizontal="center"/>
    </xf>
    <xf numFmtId="0" fontId="95" fillId="0" borderId="0" xfId="143" applyFont="1" applyAlignment="1">
      <alignment horizontal="center"/>
    </xf>
    <xf numFmtId="0" fontId="95" fillId="0" borderId="0" xfId="143" applyFont="1"/>
    <xf numFmtId="0" fontId="58" fillId="0" borderId="0" xfId="143"/>
    <xf numFmtId="0" fontId="35" fillId="0" borderId="0" xfId="7" applyFont="1"/>
    <xf numFmtId="0" fontId="138" fillId="0" borderId="0" xfId="0" applyFont="1" applyAlignment="1">
      <alignment horizontal="left"/>
    </xf>
    <xf numFmtId="43" fontId="35" fillId="0" borderId="34" xfId="2" applyFont="1" applyFill="1" applyBorder="1"/>
    <xf numFmtId="43" fontId="106" fillId="0" borderId="0" xfId="2" applyFont="1" applyFill="1" applyBorder="1" applyAlignment="1"/>
    <xf numFmtId="43" fontId="139" fillId="0" borderId="0" xfId="2" applyFont="1" applyFill="1" applyBorder="1" applyAlignment="1"/>
    <xf numFmtId="0" fontId="93" fillId="25" borderId="0" xfId="145" applyFont="1" applyFill="1" applyAlignment="1">
      <alignment horizontal="right" indent="1"/>
    </xf>
    <xf numFmtId="43" fontId="36" fillId="25" borderId="0" xfId="2" applyFont="1" applyFill="1" applyBorder="1" applyAlignment="1">
      <alignment wrapText="1"/>
    </xf>
    <xf numFmtId="43" fontId="36" fillId="25" borderId="6" xfId="2" applyFont="1" applyFill="1" applyBorder="1"/>
    <xf numFmtId="0" fontId="93" fillId="25" borderId="0" xfId="145" applyFont="1" applyFill="1" applyAlignment="1">
      <alignment horizontal="left"/>
    </xf>
    <xf numFmtId="0" fontId="62" fillId="25" borderId="0" xfId="145" applyFont="1" applyFill="1" applyAlignment="1">
      <alignment horizontal="right" indent="1"/>
    </xf>
    <xf numFmtId="43" fontId="37" fillId="25" borderId="0" xfId="2" applyFont="1" applyFill="1" applyBorder="1" applyAlignment="1">
      <alignment wrapText="1"/>
    </xf>
    <xf numFmtId="43" fontId="37" fillId="25" borderId="6" xfId="2" applyFont="1" applyFill="1" applyBorder="1"/>
    <xf numFmtId="0" fontId="62" fillId="25" borderId="0" xfId="145" applyFont="1" applyFill="1" applyAlignment="1">
      <alignment horizontal="left"/>
    </xf>
    <xf numFmtId="43" fontId="33" fillId="25" borderId="0" xfId="2" applyFont="1" applyFill="1" applyAlignment="1">
      <alignment horizontal="right"/>
    </xf>
    <xf numFmtId="43" fontId="21" fillId="0" borderId="1" xfId="0" applyNumberFormat="1" applyFont="1" applyBorder="1"/>
    <xf numFmtId="43" fontId="93" fillId="0" borderId="1" xfId="2" applyFont="1" applyFill="1" applyBorder="1" applyAlignment="1"/>
    <xf numFmtId="0" fontId="81" fillId="2" borderId="1" xfId="0" applyFont="1" applyFill="1" applyBorder="1" applyAlignment="1">
      <alignment horizontal="center"/>
    </xf>
    <xf numFmtId="4" fontId="19" fillId="2" borderId="1" xfId="2" applyNumberFormat="1" applyFont="1" applyFill="1" applyBorder="1" applyAlignment="1">
      <alignment wrapText="1"/>
    </xf>
    <xf numFmtId="0" fontId="19" fillId="2" borderId="1" xfId="0" applyFont="1" applyFill="1" applyBorder="1" applyAlignment="1">
      <alignment wrapText="1"/>
    </xf>
    <xf numFmtId="0" fontId="62" fillId="0" borderId="1" xfId="0" applyFont="1" applyBorder="1"/>
    <xf numFmtId="0" fontId="62" fillId="0" borderId="0" xfId="0" applyFont="1"/>
    <xf numFmtId="43" fontId="62" fillId="0" borderId="5" xfId="2" applyFont="1" applyFill="1" applyBorder="1" applyAlignment="1"/>
    <xf numFmtId="168" fontId="37" fillId="25" borderId="1" xfId="0" applyNumberFormat="1" applyFont="1" applyFill="1" applyBorder="1" applyAlignment="1">
      <alignment horizontal="left" wrapText="1"/>
    </xf>
    <xf numFmtId="0" fontId="131" fillId="25" borderId="1" xfId="0" applyFont="1" applyFill="1" applyBorder="1" applyAlignment="1">
      <alignment horizontal="left"/>
    </xf>
    <xf numFmtId="0" fontId="37" fillId="25" borderId="1" xfId="131" applyFont="1" applyFill="1" applyBorder="1" applyAlignment="1">
      <alignment wrapText="1"/>
    </xf>
    <xf numFmtId="43" fontId="37" fillId="25" borderId="1" xfId="2" applyFont="1" applyFill="1" applyBorder="1" applyAlignment="1">
      <alignment wrapText="1"/>
    </xf>
    <xf numFmtId="43" fontId="35" fillId="0" borderId="0" xfId="2" applyFont="1" applyAlignment="1">
      <alignment horizontal="center"/>
    </xf>
    <xf numFmtId="43" fontId="0" fillId="0" borderId="0" xfId="0" applyNumberFormat="1"/>
    <xf numFmtId="43" fontId="0" fillId="0" borderId="0" xfId="2" applyFont="1" applyFill="1"/>
    <xf numFmtId="0" fontId="128" fillId="0" borderId="0" xfId="0" applyFont="1"/>
    <xf numFmtId="164" fontId="128" fillId="0" borderId="0" xfId="0" applyNumberFormat="1" applyFont="1"/>
    <xf numFmtId="43" fontId="61" fillId="0" borderId="0" xfId="2" applyFont="1"/>
    <xf numFmtId="173" fontId="0" fillId="0" borderId="0" xfId="0" applyNumberFormat="1"/>
    <xf numFmtId="0" fontId="37" fillId="2" borderId="0" xfId="131" applyFont="1" applyFill="1" applyAlignment="1">
      <alignment wrapText="1"/>
    </xf>
    <xf numFmtId="2" fontId="74" fillId="0" borderId="5" xfId="0" applyNumberFormat="1" applyFont="1" applyBorder="1"/>
    <xf numFmtId="43" fontId="62" fillId="0" borderId="5" xfId="0" applyNumberFormat="1" applyFont="1" applyBorder="1"/>
    <xf numFmtId="49" fontId="21" fillId="0" borderId="1" xfId="0" applyNumberFormat="1" applyFont="1" applyBorder="1" applyAlignment="1">
      <alignment horizontal="center"/>
    </xf>
    <xf numFmtId="4" fontId="21" fillId="0" borderId="1" xfId="2" applyNumberFormat="1" applyFont="1" applyFill="1" applyBorder="1" applyAlignment="1">
      <alignment wrapText="1"/>
    </xf>
    <xf numFmtId="0" fontId="91" fillId="2" borderId="1" xfId="0" applyFont="1" applyFill="1" applyBorder="1"/>
    <xf numFmtId="0" fontId="36" fillId="28" borderId="1" xfId="0" applyFont="1" applyFill="1" applyBorder="1" applyAlignment="1">
      <alignment horizontal="left" wrapText="1"/>
    </xf>
    <xf numFmtId="0" fontId="109" fillId="28" borderId="1" xfId="0" applyFont="1" applyFill="1" applyBorder="1" applyAlignment="1">
      <alignment horizontal="right"/>
    </xf>
    <xf numFmtId="43" fontId="93" fillId="28" borderId="1" xfId="2" applyFont="1" applyFill="1" applyBorder="1" applyAlignment="1">
      <alignment horizontal="right"/>
    </xf>
    <xf numFmtId="43" fontId="74" fillId="0" borderId="0" xfId="2" applyFont="1" applyFill="1" applyBorder="1" applyAlignment="1"/>
    <xf numFmtId="43" fontId="91" fillId="0" borderId="0" xfId="2" applyFont="1" applyFill="1" applyBorder="1" applyAlignment="1"/>
    <xf numFmtId="0" fontId="93" fillId="28" borderId="1" xfId="0" applyFont="1" applyFill="1" applyBorder="1"/>
    <xf numFmtId="168" fontId="109" fillId="28" borderId="1" xfId="0" applyNumberFormat="1" applyFont="1" applyFill="1" applyBorder="1" applyAlignment="1">
      <alignment horizontal="left"/>
    </xf>
    <xf numFmtId="0" fontId="87" fillId="28" borderId="1" xfId="0" applyFont="1" applyFill="1" applyBorder="1" applyAlignment="1">
      <alignment horizontal="left"/>
    </xf>
    <xf numFmtId="0" fontId="140" fillId="0" borderId="0" xfId="7" applyFont="1" applyAlignment="1">
      <alignment horizontal="center"/>
    </xf>
    <xf numFmtId="0" fontId="141" fillId="0" borderId="0" xfId="145" applyFont="1"/>
    <xf numFmtId="0" fontId="35" fillId="0" borderId="0" xfId="0" applyFont="1" applyAlignment="1">
      <alignment horizontal="center"/>
    </xf>
    <xf numFmtId="43" fontId="20" fillId="0" borderId="0" xfId="2" applyFont="1" applyFill="1" applyBorder="1" applyAlignment="1">
      <alignment horizontal="center"/>
    </xf>
    <xf numFmtId="43" fontId="119" fillId="0" borderId="31" xfId="144" applyFont="1" applyFill="1" applyBorder="1" applyAlignment="1">
      <alignment horizontal="right"/>
    </xf>
    <xf numFmtId="0" fontId="0" fillId="0" borderId="4" xfId="0" applyBorder="1" applyAlignment="1">
      <alignment horizontal="center"/>
    </xf>
    <xf numFmtId="0" fontId="19" fillId="2" borderId="1" xfId="0" applyFont="1" applyFill="1" applyBorder="1" applyAlignment="1">
      <alignment horizontal="center"/>
    </xf>
    <xf numFmtId="43" fontId="19" fillId="2" borderId="1" xfId="2" applyFont="1" applyFill="1" applyBorder="1"/>
    <xf numFmtId="4" fontId="19" fillId="2" borderId="1" xfId="0" applyNumberFormat="1" applyFont="1" applyFill="1" applyBorder="1"/>
    <xf numFmtId="4" fontId="19" fillId="2" borderId="1" xfId="131" applyNumberFormat="1" applyFont="1" applyFill="1" applyBorder="1"/>
    <xf numFmtId="0" fontId="19" fillId="2" borderId="1" xfId="0" applyFont="1" applyFill="1" applyBorder="1" applyAlignment="1">
      <alignment horizontal="left"/>
    </xf>
    <xf numFmtId="0" fontId="37" fillId="25" borderId="1" xfId="0" applyFont="1" applyFill="1" applyBorder="1" applyAlignment="1">
      <alignment horizontal="left"/>
    </xf>
    <xf numFmtId="4" fontId="37" fillId="25" borderId="0" xfId="2" applyNumberFormat="1" applyFont="1" applyFill="1" applyBorder="1" applyAlignment="1">
      <alignment wrapText="1"/>
    </xf>
    <xf numFmtId="43" fontId="37" fillId="25" borderId="0" xfId="2" applyFont="1" applyFill="1" applyBorder="1"/>
    <xf numFmtId="168" fontId="37" fillId="0" borderId="1" xfId="0" applyNumberFormat="1" applyFont="1" applyBorder="1" applyAlignment="1">
      <alignment horizontal="left" wrapText="1"/>
    </xf>
    <xf numFmtId="0" fontId="37" fillId="0" borderId="1" xfId="0" applyFont="1" applyBorder="1" applyAlignment="1">
      <alignment horizontal="left"/>
    </xf>
    <xf numFmtId="0" fontId="37" fillId="0" borderId="1" xfId="131" applyFont="1" applyBorder="1" applyAlignment="1">
      <alignment wrapText="1"/>
    </xf>
    <xf numFmtId="43" fontId="0" fillId="0" borderId="1" xfId="2" applyFont="1" applyBorder="1"/>
    <xf numFmtId="0" fontId="0" fillId="0" borderId="44" xfId="0" applyBorder="1" applyAlignment="1">
      <alignment horizontal="left"/>
    </xf>
    <xf numFmtId="0" fontId="135" fillId="0" borderId="0" xfId="143" applyFont="1" applyAlignment="1">
      <alignment horizontal="center" vertical="center"/>
    </xf>
    <xf numFmtId="49" fontId="136" fillId="0" borderId="1" xfId="143" applyNumberFormat="1" applyFont="1" applyBorder="1" applyAlignment="1">
      <alignment horizontal="left" vertical="center" wrapText="1"/>
    </xf>
    <xf numFmtId="43" fontId="136" fillId="0" borderId="1" xfId="144" applyFont="1" applyBorder="1" applyAlignment="1">
      <alignment horizontal="right" vertical="center"/>
    </xf>
    <xf numFmtId="49" fontId="142" fillId="25" borderId="1" xfId="143" applyNumberFormat="1" applyFont="1" applyFill="1" applyBorder="1" applyAlignment="1">
      <alignment horizontal="left"/>
    </xf>
    <xf numFmtId="49" fontId="142" fillId="25" borderId="1" xfId="143" applyNumberFormat="1" applyFont="1" applyFill="1" applyBorder="1" applyAlignment="1">
      <alignment horizontal="center"/>
    </xf>
    <xf numFmtId="49" fontId="136" fillId="0" borderId="1" xfId="143" applyNumberFormat="1" applyFont="1" applyBorder="1" applyAlignment="1">
      <alignment horizontal="center" vertical="center"/>
    </xf>
    <xf numFmtId="43" fontId="136" fillId="0" borderId="1" xfId="144" applyFont="1" applyBorder="1" applyAlignment="1">
      <alignment horizontal="right"/>
    </xf>
    <xf numFmtId="168" fontId="35" fillId="25" borderId="1" xfId="0" applyNumberFormat="1" applyFont="1" applyFill="1" applyBorder="1" applyAlignment="1">
      <alignment horizontal="left" wrapText="1"/>
    </xf>
    <xf numFmtId="0" fontId="35" fillId="25" borderId="34" xfId="0" applyFont="1" applyFill="1" applyBorder="1"/>
    <xf numFmtId="0" fontId="20" fillId="25" borderId="1" xfId="131" applyFont="1" applyFill="1" applyBorder="1" applyAlignment="1">
      <alignment wrapText="1"/>
    </xf>
    <xf numFmtId="43" fontId="89" fillId="25" borderId="1" xfId="2" applyFont="1" applyFill="1" applyBorder="1" applyAlignment="1"/>
    <xf numFmtId="43" fontId="20" fillId="25" borderId="1" xfId="0" applyNumberFormat="1" applyFont="1" applyFill="1" applyBorder="1"/>
    <xf numFmtId="43" fontId="35" fillId="0" borderId="0" xfId="2" applyFont="1" applyAlignment="1">
      <alignment horizontal="center" wrapText="1"/>
    </xf>
    <xf numFmtId="0" fontId="91" fillId="0" borderId="4" xfId="0" applyFont="1" applyBorder="1" applyAlignment="1">
      <alignment horizontal="center"/>
    </xf>
    <xf numFmtId="43" fontId="62" fillId="0" borderId="4" xfId="2" applyFont="1" applyFill="1" applyBorder="1" applyAlignment="1">
      <alignment horizontal="center"/>
    </xf>
    <xf numFmtId="43" fontId="92" fillId="0" borderId="41" xfId="2" applyFont="1" applyFill="1" applyBorder="1" applyAlignment="1">
      <alignment horizontal="center"/>
    </xf>
    <xf numFmtId="43" fontId="62" fillId="0" borderId="42" xfId="2" applyFont="1" applyFill="1" applyBorder="1"/>
    <xf numFmtId="0" fontId="62" fillId="0" borderId="41" xfId="0" applyFont="1" applyBorder="1"/>
    <xf numFmtId="43" fontId="93" fillId="0" borderId="5" xfId="2" applyFont="1" applyFill="1" applyBorder="1"/>
    <xf numFmtId="0" fontId="36" fillId="0" borderId="0" xfId="0" applyFont="1"/>
    <xf numFmtId="43" fontId="93" fillId="0" borderId="0" xfId="2" applyFont="1" applyFill="1" applyBorder="1"/>
    <xf numFmtId="43" fontId="33" fillId="0" borderId="0" xfId="2" applyFont="1" applyFill="1" applyAlignment="1" applyProtection="1">
      <protection locked="0"/>
    </xf>
    <xf numFmtId="168" fontId="16" fillId="0" borderId="1" xfId="0" applyNumberFormat="1" applyFont="1" applyBorder="1" applyAlignment="1">
      <alignment horizontal="left" wrapText="1"/>
    </xf>
    <xf numFmtId="0" fontId="129" fillId="0" borderId="1" xfId="0" applyFont="1" applyBorder="1" applyAlignment="1">
      <alignment horizontal="center"/>
    </xf>
    <xf numFmtId="0" fontId="16" fillId="0" borderId="1" xfId="131" applyBorder="1" applyAlignment="1">
      <alignment wrapText="1"/>
    </xf>
    <xf numFmtId="4" fontId="16" fillId="0" borderId="1" xfId="2" applyNumberFormat="1" applyFont="1" applyFill="1" applyBorder="1" applyAlignment="1">
      <alignment wrapText="1"/>
    </xf>
    <xf numFmtId="43" fontId="123" fillId="0" borderId="1" xfId="2" applyFont="1" applyFill="1" applyBorder="1" applyAlignment="1"/>
    <xf numFmtId="43" fontId="16" fillId="0" borderId="1" xfId="2" applyFont="1" applyFill="1" applyBorder="1" applyAlignment="1">
      <alignment wrapText="1"/>
    </xf>
    <xf numFmtId="0" fontId="16" fillId="0" borderId="1" xfId="0" applyFont="1" applyBorder="1" applyAlignment="1">
      <alignment wrapText="1"/>
    </xf>
    <xf numFmtId="0" fontId="129" fillId="0" borderId="1" xfId="0" applyFont="1" applyBorder="1" applyAlignment="1">
      <alignment horizontal="left"/>
    </xf>
    <xf numFmtId="168" fontId="16" fillId="25" borderId="1" xfId="0" applyNumberFormat="1" applyFont="1" applyFill="1" applyBorder="1" applyAlignment="1">
      <alignment horizontal="left" wrapText="1"/>
    </xf>
    <xf numFmtId="0" fontId="16" fillId="25" borderId="1" xfId="145" applyFont="1" applyFill="1" applyBorder="1" applyAlignment="1">
      <alignment horizontal="center"/>
    </xf>
    <xf numFmtId="0" fontId="128" fillId="25" borderId="6" xfId="145" applyFont="1" applyFill="1" applyBorder="1" applyAlignment="1">
      <alignment horizontal="right"/>
    </xf>
    <xf numFmtId="43" fontId="16" fillId="25" borderId="6" xfId="2" applyFont="1" applyFill="1" applyBorder="1" applyAlignment="1">
      <alignment horizontal="left"/>
    </xf>
    <xf numFmtId="43" fontId="128" fillId="25" borderId="6" xfId="2" applyFont="1" applyFill="1" applyBorder="1" applyAlignment="1"/>
    <xf numFmtId="43" fontId="128" fillId="25" borderId="6" xfId="2" applyFont="1" applyFill="1" applyBorder="1" applyAlignment="1">
      <alignment horizontal="center"/>
    </xf>
    <xf numFmtId="0" fontId="128" fillId="25" borderId="1" xfId="145" applyFont="1" applyFill="1" applyBorder="1"/>
    <xf numFmtId="0" fontId="123" fillId="0" borderId="0" xfId="145" applyFont="1" applyAlignment="1">
      <alignment horizontal="right"/>
    </xf>
    <xf numFmtId="0" fontId="16" fillId="0" borderId="0" xfId="145" applyFont="1" applyAlignment="1">
      <alignment horizontal="center"/>
    </xf>
    <xf numFmtId="0" fontId="123" fillId="0" borderId="0" xfId="145" applyFont="1"/>
    <xf numFmtId="43" fontId="16" fillId="0" borderId="0" xfId="2" applyFont="1" applyFill="1" applyAlignment="1">
      <alignment horizontal="left"/>
    </xf>
    <xf numFmtId="43" fontId="123" fillId="0" borderId="0" xfId="2" applyFont="1" applyFill="1" applyAlignment="1"/>
    <xf numFmtId="43" fontId="123" fillId="0" borderId="0" xfId="2" applyFont="1" applyFill="1" applyAlignment="1">
      <alignment horizontal="center"/>
    </xf>
    <xf numFmtId="49" fontId="30" fillId="0" borderId="0" xfId="0" applyNumberFormat="1" applyFont="1" applyAlignment="1" applyProtection="1">
      <alignment horizontal="center"/>
      <protection locked="0"/>
    </xf>
    <xf numFmtId="43" fontId="30" fillId="0" borderId="0" xfId="2" applyFont="1" applyFill="1" applyBorder="1" applyAlignment="1" applyProtection="1">
      <alignment horizontal="center"/>
      <protection locked="0"/>
    </xf>
    <xf numFmtId="49" fontId="30" fillId="0" borderId="0" xfId="7" applyNumberFormat="1" applyFont="1" applyAlignment="1" applyProtection="1">
      <alignment horizontal="center"/>
      <protection locked="0"/>
    </xf>
    <xf numFmtId="43" fontId="30" fillId="0" borderId="0" xfId="2" applyFont="1" applyAlignment="1" applyProtection="1">
      <alignment horizontal="center"/>
      <protection locked="0"/>
    </xf>
    <xf numFmtId="43" fontId="23" fillId="0" borderId="0" xfId="2" applyFont="1" applyFill="1" applyBorder="1" applyAlignment="1">
      <alignment horizontal="center"/>
    </xf>
    <xf numFmtId="43" fontId="16" fillId="0" borderId="0" xfId="2" applyFont="1" applyAlignment="1"/>
    <xf numFmtId="49" fontId="101" fillId="0" borderId="1" xfId="0" applyNumberFormat="1" applyFont="1" applyBorder="1" applyAlignment="1">
      <alignment wrapText="1"/>
    </xf>
    <xf numFmtId="0" fontId="21" fillId="0" borderId="1" xfId="0" applyFont="1" applyBorder="1" applyAlignment="1">
      <alignment horizontal="center" wrapText="1"/>
    </xf>
    <xf numFmtId="49" fontId="136" fillId="0" borderId="1" xfId="0" applyNumberFormat="1" applyFont="1" applyBorder="1" applyAlignment="1">
      <alignment wrapText="1"/>
    </xf>
    <xf numFmtId="49" fontId="136" fillId="0" borderId="1" xfId="0" applyNumberFormat="1" applyFont="1" applyBorder="1" applyAlignment="1">
      <alignment horizontal="center"/>
    </xf>
    <xf numFmtId="0" fontId="23" fillId="0" borderId="0" xfId="7" applyFont="1" applyAlignment="1">
      <alignment horizontal="center"/>
    </xf>
    <xf numFmtId="0" fontId="30" fillId="0" borderId="0" xfId="7" applyFont="1" applyAlignment="1">
      <alignment horizontal="center"/>
    </xf>
    <xf numFmtId="0" fontId="70" fillId="0" borderId="0" xfId="7" applyFont="1"/>
    <xf numFmtId="43" fontId="19" fillId="0" borderId="0" xfId="2" applyFont="1" applyFill="1" applyBorder="1" applyAlignment="1">
      <alignment horizontal="right"/>
    </xf>
    <xf numFmtId="43" fontId="37" fillId="0" borderId="0" xfId="2" applyFont="1" applyFill="1" applyBorder="1" applyAlignment="1">
      <alignment horizontal="right"/>
    </xf>
    <xf numFmtId="0" fontId="31" fillId="0" borderId="0" xfId="7" applyFont="1" applyAlignment="1">
      <alignment horizontal="center"/>
    </xf>
    <xf numFmtId="0" fontId="22" fillId="0" borderId="0" xfId="7" applyFont="1" applyAlignment="1">
      <alignment horizontal="center"/>
    </xf>
    <xf numFmtId="0" fontId="28" fillId="0" borderId="0" xfId="7" applyFont="1" applyAlignment="1">
      <alignment horizontal="center"/>
    </xf>
    <xf numFmtId="0" fontId="29" fillId="0" borderId="0" xfId="7" applyFont="1" applyAlignment="1">
      <alignment horizontal="center"/>
    </xf>
    <xf numFmtId="0" fontId="27" fillId="0" borderId="0" xfId="7" applyFont="1" applyAlignment="1">
      <alignment horizontal="center"/>
    </xf>
    <xf numFmtId="0" fontId="26" fillId="0" borderId="0" xfId="7" applyFont="1" applyAlignment="1">
      <alignment horizontal="center"/>
    </xf>
    <xf numFmtId="0" fontId="33" fillId="0" borderId="3" xfId="7" applyFont="1" applyBorder="1"/>
    <xf numFmtId="0" fontId="33" fillId="0" borderId="0" xfId="7" applyFont="1"/>
    <xf numFmtId="0" fontId="26" fillId="0" borderId="0" xfId="0" applyFont="1" applyAlignment="1">
      <alignment horizontal="center"/>
    </xf>
    <xf numFmtId="0" fontId="31" fillId="0" borderId="0" xfId="0" applyFont="1" applyAlignment="1">
      <alignment horizontal="center"/>
    </xf>
    <xf numFmtId="0" fontId="82" fillId="0" borderId="0" xfId="0" applyFont="1" applyAlignment="1">
      <alignment horizontal="center"/>
    </xf>
    <xf numFmtId="0" fontId="82" fillId="0" borderId="0" xfId="7" applyFont="1" applyAlignment="1">
      <alignment horizontal="center"/>
    </xf>
    <xf numFmtId="0" fontId="82" fillId="0" borderId="0" xfId="7" applyFont="1" applyAlignment="1">
      <alignment horizontal="center" wrapText="1"/>
    </xf>
    <xf numFmtId="49" fontId="31" fillId="0" borderId="0" xfId="7" applyNumberFormat="1" applyFont="1" applyAlignment="1" applyProtection="1">
      <alignment horizontal="center" wrapText="1"/>
      <protection locked="0"/>
    </xf>
    <xf numFmtId="49" fontId="57" fillId="0" borderId="0" xfId="7" applyNumberFormat="1" applyFont="1" applyAlignment="1" applyProtection="1">
      <alignment horizontal="center" wrapText="1"/>
      <protection locked="0"/>
    </xf>
    <xf numFmtId="43" fontId="31" fillId="0" borderId="3" xfId="2" applyFont="1" applyBorder="1" applyAlignment="1" applyProtection="1">
      <alignment horizontal="center"/>
      <protection locked="0"/>
    </xf>
    <xf numFmtId="49" fontId="31" fillId="0" borderId="4" xfId="7" applyNumberFormat="1" applyFont="1" applyBorder="1" applyAlignment="1" applyProtection="1">
      <alignment horizontal="center" wrapText="1"/>
      <protection locked="0"/>
    </xf>
    <xf numFmtId="0" fontId="37" fillId="0" borderId="0" xfId="7" applyFont="1" applyAlignment="1">
      <alignment horizontal="center" wrapText="1"/>
    </xf>
    <xf numFmtId="0" fontId="35" fillId="0" borderId="0" xfId="7" applyFont="1" applyAlignment="1">
      <alignment horizontal="center" wrapText="1"/>
    </xf>
    <xf numFmtId="0" fontId="20" fillId="0" borderId="0" xfId="7" applyFont="1" applyAlignment="1">
      <alignment horizontal="center" wrapText="1"/>
    </xf>
    <xf numFmtId="0" fontId="35" fillId="0" borderId="0" xfId="7" applyFont="1" applyAlignment="1">
      <alignment horizontal="center"/>
    </xf>
    <xf numFmtId="43" fontId="35" fillId="0" borderId="0" xfId="2" applyFont="1" applyFill="1" applyBorder="1" applyAlignment="1">
      <alignment horizontal="center"/>
    </xf>
    <xf numFmtId="0" fontId="89" fillId="0" borderId="0" xfId="7" applyFont="1" applyAlignment="1">
      <alignment horizontal="center" wrapText="1"/>
    </xf>
    <xf numFmtId="49" fontId="23" fillId="0" borderId="0" xfId="0" applyNumberFormat="1" applyFont="1" applyAlignment="1" applyProtection="1">
      <alignment horizontal="center"/>
      <protection locked="0"/>
    </xf>
    <xf numFmtId="49" fontId="23" fillId="0" borderId="0" xfId="7" applyNumberFormat="1" applyFont="1" applyAlignment="1" applyProtection="1">
      <alignment horizontal="center"/>
      <protection locked="0"/>
    </xf>
    <xf numFmtId="49" fontId="30" fillId="0" borderId="0" xfId="0" applyNumberFormat="1" applyFont="1" applyAlignment="1" applyProtection="1">
      <alignment horizontal="center"/>
      <protection locked="0"/>
    </xf>
    <xf numFmtId="49" fontId="30" fillId="0" borderId="0" xfId="7" applyNumberFormat="1" applyFont="1" applyAlignment="1" applyProtection="1">
      <alignment horizontal="center"/>
      <protection locked="0"/>
    </xf>
    <xf numFmtId="43" fontId="23" fillId="0" borderId="3" xfId="2" applyFont="1" applyFill="1" applyBorder="1" applyAlignment="1">
      <alignment horizontal="center"/>
    </xf>
    <xf numFmtId="43" fontId="30" fillId="0" borderId="4" xfId="2" applyFont="1" applyFill="1" applyBorder="1" applyAlignment="1">
      <alignment horizontal="center"/>
    </xf>
    <xf numFmtId="17" fontId="36" fillId="0" borderId="0" xfId="7" applyNumberFormat="1" applyFont="1" applyAlignment="1">
      <alignment horizontal="center" wrapText="1"/>
    </xf>
    <xf numFmtId="0" fontId="36" fillId="0" borderId="1" xfId="7" applyFont="1" applyBorder="1" applyAlignment="1">
      <alignment horizontal="left" wrapText="1"/>
    </xf>
    <xf numFmtId="49" fontId="33" fillId="0" borderId="0" xfId="0" applyNumberFormat="1" applyFont="1" applyAlignment="1" applyProtection="1">
      <alignment horizontal="center"/>
      <protection locked="0"/>
    </xf>
    <xf numFmtId="43" fontId="33" fillId="0" borderId="4" xfId="2" applyFont="1" applyFill="1" applyBorder="1" applyAlignment="1">
      <alignment horizontal="center"/>
    </xf>
    <xf numFmtId="49" fontId="24" fillId="0" borderId="0" xfId="0" applyNumberFormat="1" applyFont="1" applyAlignment="1" applyProtection="1">
      <alignment horizontal="center"/>
      <protection locked="0"/>
    </xf>
    <xf numFmtId="49" fontId="24" fillId="0" borderId="0" xfId="7" applyNumberFormat="1" applyFont="1" applyAlignment="1" applyProtection="1">
      <alignment horizontal="center"/>
      <protection locked="0"/>
    </xf>
    <xf numFmtId="49" fontId="33" fillId="0" borderId="0" xfId="7" applyNumberFormat="1" applyFont="1" applyAlignment="1" applyProtection="1">
      <alignment horizontal="center"/>
      <protection locked="0"/>
    </xf>
    <xf numFmtId="43" fontId="24" fillId="0" borderId="3" xfId="2" applyFont="1" applyBorder="1" applyAlignment="1">
      <alignment horizontal="center"/>
    </xf>
    <xf numFmtId="43" fontId="24" fillId="0" borderId="3" xfId="2" applyFont="1" applyFill="1" applyBorder="1" applyAlignment="1">
      <alignment horizontal="center"/>
    </xf>
    <xf numFmtId="0" fontId="36" fillId="0" borderId="0" xfId="7" applyFont="1" applyAlignment="1">
      <alignment horizontal="center" wrapText="1"/>
    </xf>
    <xf numFmtId="0" fontId="21" fillId="0" borderId="0" xfId="7" applyFont="1" applyAlignment="1">
      <alignment horizontal="center" wrapText="1"/>
    </xf>
    <xf numFmtId="0" fontId="115" fillId="0" borderId="0" xfId="0" applyFont="1" applyAlignment="1">
      <alignment horizontal="center"/>
    </xf>
    <xf numFmtId="0" fontId="113" fillId="0" borderId="0" xfId="0" applyFont="1" applyAlignment="1">
      <alignment horizontal="center"/>
    </xf>
    <xf numFmtId="0" fontId="77" fillId="0" borderId="0" xfId="0" applyFont="1" applyAlignment="1">
      <alignment horizontal="center"/>
    </xf>
    <xf numFmtId="0" fontId="114" fillId="0" borderId="0" xfId="0" applyFont="1" applyAlignment="1">
      <alignment horizontal="center"/>
    </xf>
    <xf numFmtId="0" fontId="130" fillId="0" borderId="0" xfId="0" applyFont="1" applyAlignment="1">
      <alignment horizontal="center"/>
    </xf>
    <xf numFmtId="0" fontId="17" fillId="0" borderId="0" xfId="0" applyFont="1" applyAlignment="1">
      <alignment horizontal="center"/>
    </xf>
    <xf numFmtId="0" fontId="135" fillId="0" borderId="0" xfId="143" applyFont="1" applyAlignment="1">
      <alignment horizontal="center" vertical="center"/>
    </xf>
    <xf numFmtId="0" fontId="134" fillId="0" borderId="0" xfId="143" applyFont="1" applyAlignment="1">
      <alignment horizontal="center" vertical="center"/>
    </xf>
    <xf numFmtId="0" fontId="57" fillId="0" borderId="0" xfId="7" applyFont="1" applyAlignment="1">
      <alignment horizontal="center"/>
    </xf>
    <xf numFmtId="0" fontId="116" fillId="0" borderId="0" xfId="7" applyFont="1" applyAlignment="1">
      <alignment horizontal="center"/>
    </xf>
    <xf numFmtId="17" fontId="36" fillId="0" borderId="0" xfId="7" applyNumberFormat="1" applyFont="1" applyAlignment="1">
      <alignment horizontal="center"/>
    </xf>
    <xf numFmtId="17" fontId="21" fillId="0" borderId="0" xfId="7" applyNumberFormat="1" applyFont="1" applyAlignment="1">
      <alignment horizontal="center" wrapText="1"/>
    </xf>
  </cellXfs>
  <cellStyles count="156">
    <cellStyle name="20% - Accent1" xfId="13" xr:uid="{00000000-0005-0000-0000-000000000000}"/>
    <cellStyle name="20% - Accent1 2" xfId="57" xr:uid="{00000000-0005-0000-0000-000001000000}"/>
    <cellStyle name="20% - Accent2" xfId="14" xr:uid="{00000000-0005-0000-0000-000002000000}"/>
    <cellStyle name="20% - Accent2 2" xfId="58" xr:uid="{00000000-0005-0000-0000-000003000000}"/>
    <cellStyle name="20% - Accent3" xfId="15" xr:uid="{00000000-0005-0000-0000-000004000000}"/>
    <cellStyle name="20% - Accent3 2" xfId="59" xr:uid="{00000000-0005-0000-0000-000005000000}"/>
    <cellStyle name="20% - Accent4" xfId="16" xr:uid="{00000000-0005-0000-0000-000006000000}"/>
    <cellStyle name="20% - Accent4 2" xfId="60" xr:uid="{00000000-0005-0000-0000-000007000000}"/>
    <cellStyle name="20% - Accent5" xfId="17" xr:uid="{00000000-0005-0000-0000-000008000000}"/>
    <cellStyle name="20% - Accent5 2" xfId="61" xr:uid="{00000000-0005-0000-0000-000009000000}"/>
    <cellStyle name="20% - Accent6" xfId="18" xr:uid="{00000000-0005-0000-0000-00000A000000}"/>
    <cellStyle name="20% - Accent6 2" xfId="62" xr:uid="{00000000-0005-0000-0000-00000B000000}"/>
    <cellStyle name="40% - Accent1" xfId="19" xr:uid="{00000000-0005-0000-0000-00000C000000}"/>
    <cellStyle name="40% - Accent1 2" xfId="63" xr:uid="{00000000-0005-0000-0000-00000D000000}"/>
    <cellStyle name="40% - Accent2" xfId="20" xr:uid="{00000000-0005-0000-0000-00000E000000}"/>
    <cellStyle name="40% - Accent2 2" xfId="64" xr:uid="{00000000-0005-0000-0000-00000F000000}"/>
    <cellStyle name="40% - Accent3" xfId="21" xr:uid="{00000000-0005-0000-0000-000010000000}"/>
    <cellStyle name="40% - Accent3 2" xfId="65" xr:uid="{00000000-0005-0000-0000-000011000000}"/>
    <cellStyle name="40% - Accent4" xfId="22" xr:uid="{00000000-0005-0000-0000-000012000000}"/>
    <cellStyle name="40% - Accent4 2" xfId="66" xr:uid="{00000000-0005-0000-0000-000013000000}"/>
    <cellStyle name="40% - Accent5" xfId="23" xr:uid="{00000000-0005-0000-0000-000014000000}"/>
    <cellStyle name="40% - Accent5 2" xfId="67" xr:uid="{00000000-0005-0000-0000-000015000000}"/>
    <cellStyle name="40% - Accent6" xfId="24" xr:uid="{00000000-0005-0000-0000-000016000000}"/>
    <cellStyle name="40% - Accent6 2" xfId="68" xr:uid="{00000000-0005-0000-0000-000017000000}"/>
    <cellStyle name="60% - Accent1" xfId="25" xr:uid="{00000000-0005-0000-0000-000018000000}"/>
    <cellStyle name="60% - Accent1 2" xfId="69" xr:uid="{00000000-0005-0000-0000-000019000000}"/>
    <cellStyle name="60% - Accent2" xfId="26" xr:uid="{00000000-0005-0000-0000-00001A000000}"/>
    <cellStyle name="60% - Accent2 2" xfId="70" xr:uid="{00000000-0005-0000-0000-00001B000000}"/>
    <cellStyle name="60% - Accent3" xfId="27" xr:uid="{00000000-0005-0000-0000-00001C000000}"/>
    <cellStyle name="60% - Accent3 2" xfId="71" xr:uid="{00000000-0005-0000-0000-00001D000000}"/>
    <cellStyle name="60% - Accent4" xfId="28" xr:uid="{00000000-0005-0000-0000-00001E000000}"/>
    <cellStyle name="60% - Accent4 2" xfId="72" xr:uid="{00000000-0005-0000-0000-00001F000000}"/>
    <cellStyle name="60% - Accent5" xfId="29" xr:uid="{00000000-0005-0000-0000-000020000000}"/>
    <cellStyle name="60% - Accent5 2" xfId="73" xr:uid="{00000000-0005-0000-0000-000021000000}"/>
    <cellStyle name="60% - Accent6" xfId="30" xr:uid="{00000000-0005-0000-0000-000022000000}"/>
    <cellStyle name="60% - Accent6 2" xfId="74" xr:uid="{00000000-0005-0000-0000-000023000000}"/>
    <cellStyle name="Accent1" xfId="31" xr:uid="{00000000-0005-0000-0000-000024000000}"/>
    <cellStyle name="Accent1 2" xfId="75" xr:uid="{00000000-0005-0000-0000-000025000000}"/>
    <cellStyle name="Accent2" xfId="32" xr:uid="{00000000-0005-0000-0000-000026000000}"/>
    <cellStyle name="Accent2 2" xfId="76" xr:uid="{00000000-0005-0000-0000-000027000000}"/>
    <cellStyle name="Accent3" xfId="33" xr:uid="{00000000-0005-0000-0000-000028000000}"/>
    <cellStyle name="Accent3 2" xfId="77" xr:uid="{00000000-0005-0000-0000-000029000000}"/>
    <cellStyle name="Accent4" xfId="34" xr:uid="{00000000-0005-0000-0000-00002A000000}"/>
    <cellStyle name="Accent4 2" xfId="78" xr:uid="{00000000-0005-0000-0000-00002B000000}"/>
    <cellStyle name="Accent5" xfId="35" xr:uid="{00000000-0005-0000-0000-00002C000000}"/>
    <cellStyle name="Accent5 2" xfId="79" xr:uid="{00000000-0005-0000-0000-00002D000000}"/>
    <cellStyle name="Accent6" xfId="36" xr:uid="{00000000-0005-0000-0000-00002E000000}"/>
    <cellStyle name="Accent6 2" xfId="80" xr:uid="{00000000-0005-0000-0000-00002F000000}"/>
    <cellStyle name="Bad" xfId="37" xr:uid="{00000000-0005-0000-0000-000030000000}"/>
    <cellStyle name="Bad 2" xfId="81" xr:uid="{00000000-0005-0000-0000-000031000000}"/>
    <cellStyle name="Calculation" xfId="38" xr:uid="{00000000-0005-0000-0000-000032000000}"/>
    <cellStyle name="Calculation 2" xfId="82" xr:uid="{00000000-0005-0000-0000-000033000000}"/>
    <cellStyle name="Calculation 2 2" xfId="88" xr:uid="{00000000-0005-0000-0000-000034000000}"/>
    <cellStyle name="Calculation 2 3" xfId="95" xr:uid="{00000000-0005-0000-0000-000035000000}"/>
    <cellStyle name="Calculation 2 4" xfId="105" xr:uid="{00000000-0005-0000-0000-000036000000}"/>
    <cellStyle name="Calculation 3" xfId="91" xr:uid="{00000000-0005-0000-0000-000037000000}"/>
    <cellStyle name="Calculation 4" xfId="98" xr:uid="{00000000-0005-0000-0000-000038000000}"/>
    <cellStyle name="Calculation 5" xfId="108" xr:uid="{00000000-0005-0000-0000-000039000000}"/>
    <cellStyle name="Check Cell" xfId="39" xr:uid="{00000000-0005-0000-0000-00003A000000}"/>
    <cellStyle name="Comma 2" xfId="153" xr:uid="{C1A72BB1-A66C-4B93-8B8A-E76D57FC029E}"/>
    <cellStyle name="Comma 3" xfId="155" xr:uid="{7E845752-1F68-40D4-AEC2-7AA7FB5619B2}"/>
    <cellStyle name="Currency 2" xfId="130" xr:uid="{4FC66015-637E-4F8B-A685-AAD02210F4D4}"/>
    <cellStyle name="Euro" xfId="1" xr:uid="{00000000-0005-0000-0000-00003B000000}"/>
    <cellStyle name="Explanatory Text" xfId="40" xr:uid="{00000000-0005-0000-0000-00003C000000}"/>
    <cellStyle name="Explanatory Text 2" xfId="83" xr:uid="{00000000-0005-0000-0000-00003D000000}"/>
    <cellStyle name="Good" xfId="41" xr:uid="{00000000-0005-0000-0000-00003E000000}"/>
    <cellStyle name="Heading 1" xfId="42" xr:uid="{00000000-0005-0000-0000-00003F000000}"/>
    <cellStyle name="Heading 2" xfId="43" xr:uid="{00000000-0005-0000-0000-000040000000}"/>
    <cellStyle name="Heading 2 2" xfId="84" xr:uid="{00000000-0005-0000-0000-000041000000}"/>
    <cellStyle name="Heading 3" xfId="44" xr:uid="{00000000-0005-0000-0000-000042000000}"/>
    <cellStyle name="Heading 3 2" xfId="85" xr:uid="{00000000-0005-0000-0000-000043000000}"/>
    <cellStyle name="Heading 4" xfId="45" xr:uid="{00000000-0005-0000-0000-000044000000}"/>
    <cellStyle name="Hipervínculo 2" xfId="54" xr:uid="{00000000-0005-0000-0000-000045000000}"/>
    <cellStyle name="Input" xfId="46" xr:uid="{00000000-0005-0000-0000-000046000000}"/>
    <cellStyle name="Input 2" xfId="92" xr:uid="{00000000-0005-0000-0000-000047000000}"/>
    <cellStyle name="Input 3" xfId="99" xr:uid="{00000000-0005-0000-0000-000048000000}"/>
    <cellStyle name="Input 4" xfId="109" xr:uid="{00000000-0005-0000-0000-000049000000}"/>
    <cellStyle name="Linked Cell" xfId="47" xr:uid="{00000000-0005-0000-0000-00004A000000}"/>
    <cellStyle name="Millares" xfId="2" builtinId="3"/>
    <cellStyle name="Millares 10" xfId="6" xr:uid="{00000000-0005-0000-0000-00004C000000}"/>
    <cellStyle name="Millares 10 2" xfId="112" xr:uid="{2208BFEC-B9C5-463B-AA5A-D56BBCE08005}"/>
    <cellStyle name="Millares 10 3" xfId="127" xr:uid="{3BAE6D7F-29B5-404E-971D-811A3832BA60}"/>
    <cellStyle name="Millares 10 4" xfId="139" xr:uid="{26A991EC-3E28-4F65-8096-885511F1A1BA}"/>
    <cellStyle name="Millares 10 4 2" xfId="150" xr:uid="{49D41141-6BC0-43D6-BEAB-F55FC892D25F}"/>
    <cellStyle name="Millares 11" xfId="148" xr:uid="{1A209F3F-52F5-4191-A979-D29F8B7F422F}"/>
    <cellStyle name="Millares 2" xfId="3" xr:uid="{00000000-0005-0000-0000-00004D000000}"/>
    <cellStyle name="Millares 2 2" xfId="119" xr:uid="{BAB028DD-9677-43BA-AEB8-33918DF7710B}"/>
    <cellStyle name="Millares 2 2 2" xfId="10" xr:uid="{00000000-0005-0000-0000-00004E000000}"/>
    <cellStyle name="Millares 2 3" xfId="123" xr:uid="{8199C15E-96F9-41D8-A024-027F2495E946}"/>
    <cellStyle name="Millares 2 4" xfId="129" xr:uid="{0AEC8E60-900E-4B7C-B042-449878E09942}"/>
    <cellStyle name="Millares 2 5" xfId="135" xr:uid="{55084E61-8811-4D12-92C3-B6436DB8A574}"/>
    <cellStyle name="Millares 2 5 2" xfId="136" xr:uid="{2A27B699-A56C-40AF-B7AF-1D0ECDB8ADC9}"/>
    <cellStyle name="Millares 2 6" xfId="144" xr:uid="{EA85E737-C385-4623-83BD-CAF61F374B47}"/>
    <cellStyle name="Millares 3" xfId="102" xr:uid="{00000000-0005-0000-0000-00004F000000}"/>
    <cellStyle name="Millares 4" xfId="116" xr:uid="{ED327588-30B5-417C-B7FF-0B07AE9083AC}"/>
    <cellStyle name="Millares 5" xfId="4" xr:uid="{00000000-0005-0000-0000-000050000000}"/>
    <cellStyle name="Millares 5 2" xfId="11" xr:uid="{00000000-0005-0000-0000-000051000000}"/>
    <cellStyle name="Millares 5 2 2" xfId="104" xr:uid="{00000000-0005-0000-0000-000052000000}"/>
    <cellStyle name="Millares 5 3" xfId="103" xr:uid="{00000000-0005-0000-0000-000053000000}"/>
    <cellStyle name="Millares 6" xfId="118" xr:uid="{2B51BD1B-880F-4E60-889D-0C2A41554326}"/>
    <cellStyle name="Millares 7" xfId="122" xr:uid="{179EA13E-7865-419A-B9E4-356A31BE92E6}"/>
    <cellStyle name="Millares 8" xfId="133" xr:uid="{A9A9D2FB-6FAE-439D-8633-94017CDAE03E}"/>
    <cellStyle name="Millares 9" xfId="146" xr:uid="{D55F4FA6-91C0-4B5D-89EB-B510EECB8E72}"/>
    <cellStyle name="Moneda 2" xfId="9" xr:uid="{00000000-0005-0000-0000-000054000000}"/>
    <cellStyle name="Moneda 2 2" xfId="120" xr:uid="{48024FC0-CC81-4F9C-97EB-3A0FC9D133C3}"/>
    <cellStyle name="Moneda 2 3" xfId="124" xr:uid="{007C81BF-2DDB-40D3-9872-697D09C32FC2}"/>
    <cellStyle name="Moneda 3" xfId="55" xr:uid="{00000000-0005-0000-0000-000055000000}"/>
    <cellStyle name="Neutral 2" xfId="48" xr:uid="{00000000-0005-0000-0000-000056000000}"/>
    <cellStyle name="Normal" xfId="0" builtinId="0"/>
    <cellStyle name="Normal 10" xfId="8" xr:uid="{00000000-0005-0000-0000-000058000000}"/>
    <cellStyle name="Normal 10 2" xfId="113" xr:uid="{C80246EA-38F5-4AA4-A567-0842919C4FCE}"/>
    <cellStyle name="Normal 10 3" xfId="128" xr:uid="{59035B53-ED3B-4384-BC8C-54C3370DCC96}"/>
    <cellStyle name="Normal 10 4" xfId="140" xr:uid="{06EC9F08-795D-4011-9BDF-91F09228CD30}"/>
    <cellStyle name="Normal 10 4 2" xfId="151" xr:uid="{D7D32FA5-B51F-4BF0-AE5C-6820CF2C8656}"/>
    <cellStyle name="Normal 11" xfId="142" xr:uid="{E20FE18C-11F9-4CE1-891A-815C734B9C8C}"/>
    <cellStyle name="Normal 12" xfId="145" xr:uid="{C1099A78-6824-480F-B2CE-42E1A4F894BD}"/>
    <cellStyle name="Normal 13" xfId="5" xr:uid="{00000000-0005-0000-0000-000059000000}"/>
    <cellStyle name="Normal 13 2" xfId="114" xr:uid="{DE8EB7F0-10DA-4F3E-B2E7-8B00951D8091}"/>
    <cellStyle name="Normal 13 3" xfId="126" xr:uid="{0EBEFE68-4566-4F21-A731-6B0BCC9B0261}"/>
    <cellStyle name="Normal 13 4" xfId="138" xr:uid="{E7046A98-CC2E-4C6C-AB83-104CC37CF3A9}"/>
    <cellStyle name="Normal 13 4 2" xfId="149" xr:uid="{63794CFD-6641-49EC-BA18-B8D6A4586D82}"/>
    <cellStyle name="Normal 14" xfId="147" xr:uid="{38326121-A166-454E-9537-59E26339A018}"/>
    <cellStyle name="Normal 15" xfId="152" xr:uid="{F5D097D3-FB3D-4624-AA0C-854D80635273}"/>
    <cellStyle name="Normal 16" xfId="154" xr:uid="{1D784E12-72FA-4BF1-8E7C-8CB6A5298BFA}"/>
    <cellStyle name="Normal 2" xfId="7" xr:uid="{00000000-0005-0000-0000-00005A000000}"/>
    <cellStyle name="Normal 2 2" xfId="56" xr:uid="{00000000-0005-0000-0000-00005B000000}"/>
    <cellStyle name="Normal 2 2 2" xfId="125" xr:uid="{BB9B235D-7368-4271-AA16-BB4FC7619F51}"/>
    <cellStyle name="Normal 2 3" xfId="134" xr:uid="{AC386CEA-C9B7-48B3-94C4-B9A6627B230B}"/>
    <cellStyle name="Normal 2 4" xfId="143" xr:uid="{10529D2B-5474-4900-8A9E-6EC33658B315}"/>
    <cellStyle name="Normal 3" xfId="12" xr:uid="{00000000-0005-0000-0000-00005C000000}"/>
    <cellStyle name="Normal 3 2" xfId="131" xr:uid="{0EA1B313-5569-4EB3-9671-309267A77B21}"/>
    <cellStyle name="Normal 4" xfId="115" xr:uid="{9DA0F271-0EA8-41A8-8B7F-A5BF00F84F4A}"/>
    <cellStyle name="Normal 5" xfId="117" xr:uid="{A31D3B8A-DDC3-43C7-A909-3552B6020DC7}"/>
    <cellStyle name="Normal 6" xfId="121" xr:uid="{EF0C280F-D993-4002-8F5D-D15AEE12DB26}"/>
    <cellStyle name="Normal 7" xfId="132" xr:uid="{9765A24D-0312-4B51-A86B-1E99EFA5894B}"/>
    <cellStyle name="Normal 8" xfId="137" xr:uid="{4081B192-B4B1-4428-B468-AF8E187D8891}"/>
    <cellStyle name="Normal 9" xfId="141" xr:uid="{AF84D441-21C9-484E-A80E-7F4F6A73EA78}"/>
    <cellStyle name="Note" xfId="49" xr:uid="{00000000-0005-0000-0000-00005D000000}"/>
    <cellStyle name="Note 2" xfId="93" xr:uid="{00000000-0005-0000-0000-00005E000000}"/>
    <cellStyle name="Note 3" xfId="100" xr:uid="{00000000-0005-0000-0000-00005F000000}"/>
    <cellStyle name="Note 4" xfId="110" xr:uid="{00000000-0005-0000-0000-000060000000}"/>
    <cellStyle name="Output" xfId="50" xr:uid="{00000000-0005-0000-0000-000061000000}"/>
    <cellStyle name="Output 2" xfId="86" xr:uid="{00000000-0005-0000-0000-000062000000}"/>
    <cellStyle name="Output 2 2" xfId="89" xr:uid="{00000000-0005-0000-0000-000063000000}"/>
    <cellStyle name="Output 2 3" xfId="96" xr:uid="{00000000-0005-0000-0000-000064000000}"/>
    <cellStyle name="Output 2 4" xfId="106" xr:uid="{00000000-0005-0000-0000-000065000000}"/>
    <cellStyle name="Output 3" xfId="94" xr:uid="{00000000-0005-0000-0000-000066000000}"/>
    <cellStyle name="Output 4" xfId="101" xr:uid="{00000000-0005-0000-0000-000067000000}"/>
    <cellStyle name="Output 5" xfId="111" xr:uid="{00000000-0005-0000-0000-000068000000}"/>
    <cellStyle name="Title" xfId="51" xr:uid="{00000000-0005-0000-0000-000069000000}"/>
    <cellStyle name="Title 2" xfId="87" xr:uid="{00000000-0005-0000-0000-00006A000000}"/>
    <cellStyle name="Total 2" xfId="52" xr:uid="{00000000-0005-0000-0000-00006B000000}"/>
    <cellStyle name="Total 2 2" xfId="90" xr:uid="{00000000-0005-0000-0000-00006C000000}"/>
    <cellStyle name="Total 2 3" xfId="97" xr:uid="{00000000-0005-0000-0000-00006D000000}"/>
    <cellStyle name="Total 2 4" xfId="107" xr:uid="{00000000-0005-0000-0000-00006E000000}"/>
    <cellStyle name="Warning Text" xfId="53" xr:uid="{00000000-0005-0000-0000-00006F000000}"/>
  </cellStyles>
  <dxfs count="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0000FF"/>
      <color rgb="FF00C491"/>
      <color rgb="FFFF00FF"/>
      <color rgb="FFF76657"/>
      <color rgb="FF666633"/>
      <color rgb="FFEE0000"/>
      <color rgb="FF00FFFF"/>
      <color rgb="FF6666FF"/>
      <color rgb="FFF17388"/>
      <color rgb="FF0000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sheetMetadata" Target="metadata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http://www.jmarcano.com/mipais/graficos/escudo.jpg" TargetMode="External"/><Relationship Id="rId2" Type="http://schemas.openxmlformats.org/officeDocument/2006/relationships/image" Target="../media/image2.jpeg"/><Relationship Id="rId1" Type="http://schemas.openxmlformats.org/officeDocument/2006/relationships/image" Target="../media/image1.emf"/><Relationship Id="rId4" Type="http://schemas.openxmlformats.org/officeDocument/2006/relationships/image" Target="../media/image3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http://www.jmarcano.com/mipais/graficos/escudo.jpg" TargetMode="External"/><Relationship Id="rId2" Type="http://schemas.openxmlformats.org/officeDocument/2006/relationships/image" Target="../media/image2.jpeg"/><Relationship Id="rId1" Type="http://schemas.openxmlformats.org/officeDocument/2006/relationships/image" Target="../media/image1.emf"/><Relationship Id="rId4" Type="http://schemas.openxmlformats.org/officeDocument/2006/relationships/image" Target="../media/image3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6.jpeg"/><Relationship Id="rId1" Type="http://schemas.openxmlformats.org/officeDocument/2006/relationships/image" Target="../media/image1.emf"/><Relationship Id="rId5" Type="http://schemas.openxmlformats.org/officeDocument/2006/relationships/image" Target="http://www.jmarcano.com/mipais/graficos/escudo.jpg" TargetMode="External"/><Relationship Id="rId4" Type="http://schemas.openxmlformats.org/officeDocument/2006/relationships/image" Target="../media/image2.jpe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http://www.jmarcano.com/mipais/graficos/escudo.jpg" TargetMode="External"/><Relationship Id="rId2" Type="http://schemas.openxmlformats.org/officeDocument/2006/relationships/image" Target="../media/image2.jpeg"/><Relationship Id="rId1" Type="http://schemas.openxmlformats.org/officeDocument/2006/relationships/image" Target="../media/image6.jpeg"/><Relationship Id="rId5" Type="http://schemas.openxmlformats.org/officeDocument/2006/relationships/image" Target="../media/image7.png"/><Relationship Id="rId4" Type="http://schemas.openxmlformats.org/officeDocument/2006/relationships/image" Target="../media/image1.emf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emf"/><Relationship Id="rId2" Type="http://schemas.openxmlformats.org/officeDocument/2006/relationships/image" Target="http://www.jmarcano.com/mipais/graficos/escudo.jpg" TargetMode="External"/><Relationship Id="rId1" Type="http://schemas.openxmlformats.org/officeDocument/2006/relationships/image" Target="../media/image2.jpeg"/><Relationship Id="rId5" Type="http://schemas.openxmlformats.org/officeDocument/2006/relationships/image" Target="../media/image5.png"/><Relationship Id="rId4" Type="http://schemas.openxmlformats.org/officeDocument/2006/relationships/image" Target="../media/image6.jpe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emf"/><Relationship Id="rId2" Type="http://schemas.openxmlformats.org/officeDocument/2006/relationships/image" Target="http://www.jmarcano.com/mipais/graficos/escudo.jpg" TargetMode="External"/><Relationship Id="rId1" Type="http://schemas.openxmlformats.org/officeDocument/2006/relationships/image" Target="../media/image2.jpeg"/><Relationship Id="rId4" Type="http://schemas.openxmlformats.org/officeDocument/2006/relationships/image" Target="../media/image7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http://www.jmarcano.com/mipais/graficos/escudo.jpg" TargetMode="External"/><Relationship Id="rId2" Type="http://schemas.openxmlformats.org/officeDocument/2006/relationships/image" Target="../media/image2.jpeg"/><Relationship Id="rId1" Type="http://schemas.openxmlformats.org/officeDocument/2006/relationships/image" Target="../media/image1.emf"/><Relationship Id="rId4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png"/><Relationship Id="rId1" Type="http://schemas.openxmlformats.org/officeDocument/2006/relationships/image" Target="../media/image1.emf"/><Relationship Id="rId4" Type="http://schemas.openxmlformats.org/officeDocument/2006/relationships/image" Target="http://www.jmarcano.com/mipais/graficos/escudo.jpg" TargetMode="Externa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emf"/><Relationship Id="rId2" Type="http://schemas.openxmlformats.org/officeDocument/2006/relationships/image" Target="http://www.jmarcano.com/mipais/graficos/escudo.jpg" TargetMode="External"/><Relationship Id="rId1" Type="http://schemas.openxmlformats.org/officeDocument/2006/relationships/image" Target="../media/image2.jpeg"/><Relationship Id="rId5" Type="http://schemas.openxmlformats.org/officeDocument/2006/relationships/image" Target="../media/image5.png"/><Relationship Id="rId4" Type="http://schemas.openxmlformats.org/officeDocument/2006/relationships/image" Target="../media/image6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emf"/><Relationship Id="rId2" Type="http://schemas.openxmlformats.org/officeDocument/2006/relationships/image" Target="http://www.jmarcano.com/mipais/graficos/escudo.jpg" TargetMode="External"/><Relationship Id="rId1" Type="http://schemas.openxmlformats.org/officeDocument/2006/relationships/image" Target="../media/image2.jpeg"/><Relationship Id="rId5" Type="http://schemas.openxmlformats.org/officeDocument/2006/relationships/image" Target="../media/image5.png"/><Relationship Id="rId4" Type="http://schemas.openxmlformats.org/officeDocument/2006/relationships/image" Target="../media/image6.jpe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http://www.jmarcano.com/mipais/graficos/escudo.jpg" TargetMode="External"/><Relationship Id="rId2" Type="http://schemas.openxmlformats.org/officeDocument/2006/relationships/image" Target="../media/image2.jpeg"/><Relationship Id="rId1" Type="http://schemas.openxmlformats.org/officeDocument/2006/relationships/image" Target="../media/image6.jpeg"/><Relationship Id="rId5" Type="http://schemas.openxmlformats.org/officeDocument/2006/relationships/image" Target="../media/image7.png"/><Relationship Id="rId4" Type="http://schemas.openxmlformats.org/officeDocument/2006/relationships/image" Target="../media/image1.emf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emf"/><Relationship Id="rId2" Type="http://schemas.openxmlformats.org/officeDocument/2006/relationships/image" Target="http://www.jmarcano.com/mipais/graficos/escudo.jpg" TargetMode="External"/><Relationship Id="rId1" Type="http://schemas.openxmlformats.org/officeDocument/2006/relationships/image" Target="../media/image2.jpeg"/><Relationship Id="rId5" Type="http://schemas.openxmlformats.org/officeDocument/2006/relationships/image" Target="../media/image5.png"/><Relationship Id="rId4" Type="http://schemas.openxmlformats.org/officeDocument/2006/relationships/image" Target="../media/image6.jpe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emf"/><Relationship Id="rId2" Type="http://schemas.openxmlformats.org/officeDocument/2006/relationships/image" Target="http://www.jmarcano.com/mipais/graficos/escudo.jpg" TargetMode="External"/><Relationship Id="rId1" Type="http://schemas.openxmlformats.org/officeDocument/2006/relationships/image" Target="../media/image2.jpeg"/><Relationship Id="rId4" Type="http://schemas.openxmlformats.org/officeDocument/2006/relationships/image" Target="../media/image7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http://www.jmarcano.com/mipais/graficos/escudo.jpg" TargetMode="External"/><Relationship Id="rId2" Type="http://schemas.openxmlformats.org/officeDocument/2006/relationships/image" Target="../media/image2.jpeg"/><Relationship Id="rId1" Type="http://schemas.openxmlformats.org/officeDocument/2006/relationships/image" Target="../media/image9.png"/><Relationship Id="rId4" Type="http://schemas.openxmlformats.org/officeDocument/2006/relationships/image" Target="../media/image1.emf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8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380999</xdr:colOff>
      <xdr:row>1</xdr:row>
      <xdr:rowOff>19050</xdr:rowOff>
    </xdr:from>
    <xdr:to>
      <xdr:col>4</xdr:col>
      <xdr:colOff>1152524</xdr:colOff>
      <xdr:row>2</xdr:row>
      <xdr:rowOff>285749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905374" y="200025"/>
          <a:ext cx="771525" cy="4476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3152775</xdr:colOff>
      <xdr:row>0</xdr:row>
      <xdr:rowOff>0</xdr:rowOff>
    </xdr:from>
    <xdr:to>
      <xdr:col>3</xdr:col>
      <xdr:colOff>0</xdr:colOff>
      <xdr:row>2</xdr:row>
      <xdr:rowOff>114300</xdr:rowOff>
    </xdr:to>
    <xdr:pic>
      <xdr:nvPicPr>
        <xdr:cNvPr id="3" name="3 Imagen" descr="Escudo de la República Dominicana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r:link="rId3"/>
        <a:srcRect/>
        <a:stretch>
          <a:fillRect/>
        </a:stretch>
      </xdr:blipFill>
      <xdr:spPr bwMode="auto">
        <a:xfrm>
          <a:off x="3457575" y="66675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3105150</xdr:colOff>
      <xdr:row>0</xdr:row>
      <xdr:rowOff>0</xdr:rowOff>
    </xdr:from>
    <xdr:to>
      <xdr:col>3</xdr:col>
      <xdr:colOff>1</xdr:colOff>
      <xdr:row>2</xdr:row>
      <xdr:rowOff>184081</xdr:rowOff>
    </xdr:to>
    <xdr:pic>
      <xdr:nvPicPr>
        <xdr:cNvPr id="4" name="3 Imagen" descr="Escudo de la República Dominicana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r:link="rId3" cstate="print"/>
        <a:srcRect/>
        <a:stretch>
          <a:fillRect/>
        </a:stretch>
      </xdr:blipFill>
      <xdr:spPr bwMode="auto">
        <a:xfrm>
          <a:off x="3457575" y="0"/>
          <a:ext cx="1" cy="5460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2124074</xdr:colOff>
      <xdr:row>0</xdr:row>
      <xdr:rowOff>123824</xdr:rowOff>
    </xdr:from>
    <xdr:to>
      <xdr:col>3</xdr:col>
      <xdr:colOff>247650</xdr:colOff>
      <xdr:row>3</xdr:row>
      <xdr:rowOff>19049</xdr:rowOff>
    </xdr:to>
    <xdr:pic>
      <xdr:nvPicPr>
        <xdr:cNvPr id="5" name="4 Imagen" descr="Escudo de la República Dominicana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r:link="rId3" cstate="print"/>
        <a:srcRect/>
        <a:stretch>
          <a:fillRect/>
        </a:stretch>
      </xdr:blipFill>
      <xdr:spPr bwMode="auto">
        <a:xfrm flipH="1">
          <a:off x="3028949" y="304799"/>
          <a:ext cx="771526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445321</xdr:colOff>
      <xdr:row>0</xdr:row>
      <xdr:rowOff>0</xdr:rowOff>
    </xdr:from>
    <xdr:to>
      <xdr:col>2</xdr:col>
      <xdr:colOff>1047749</xdr:colOff>
      <xdr:row>3</xdr:row>
      <xdr:rowOff>74240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78696" y="171450"/>
          <a:ext cx="1173928" cy="74099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949325</xdr:colOff>
      <xdr:row>0</xdr:row>
      <xdr:rowOff>0</xdr:rowOff>
    </xdr:from>
    <xdr:ext cx="1447799" cy="1130300"/>
    <xdr:pic>
      <xdr:nvPicPr>
        <xdr:cNvPr id="3" name="Imagen 1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49325" y="0"/>
          <a:ext cx="1447799" cy="1130300"/>
        </a:xfrm>
        <a:prstGeom prst="rect">
          <a:avLst/>
        </a:prstGeom>
      </xdr:spPr>
    </xdr:pic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647700</xdr:colOff>
      <xdr:row>1</xdr:row>
      <xdr:rowOff>28427</xdr:rowOff>
    </xdr:from>
    <xdr:to>
      <xdr:col>3</xdr:col>
      <xdr:colOff>1428750</xdr:colOff>
      <xdr:row>3</xdr:row>
      <xdr:rowOff>81766</xdr:rowOff>
    </xdr:to>
    <xdr:pic>
      <xdr:nvPicPr>
        <xdr:cNvPr id="7" name="2 Imagen">
          <a:extLst>
            <a:ext uri="{FF2B5EF4-FFF2-40B4-BE49-F238E27FC236}">
              <a16:creationId xmlns:a16="http://schemas.microsoft.com/office/drawing/2014/main" id="{00000000-0008-0000-0C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086350" y="218927"/>
          <a:ext cx="781050" cy="4914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3152775</xdr:colOff>
      <xdr:row>1</xdr:row>
      <xdr:rowOff>0</xdr:rowOff>
    </xdr:from>
    <xdr:to>
      <xdr:col>1</xdr:col>
      <xdr:colOff>3152775</xdr:colOff>
      <xdr:row>3</xdr:row>
      <xdr:rowOff>95250</xdr:rowOff>
    </xdr:to>
    <xdr:pic>
      <xdr:nvPicPr>
        <xdr:cNvPr id="8" name="3 Imagen" descr="Escudo de la República Dominicana">
          <a:extLst>
            <a:ext uri="{FF2B5EF4-FFF2-40B4-BE49-F238E27FC236}">
              <a16:creationId xmlns:a16="http://schemas.microsoft.com/office/drawing/2014/main" id="{00000000-0008-0000-0C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r:link="rId3"/>
        <a:srcRect/>
        <a:stretch>
          <a:fillRect/>
        </a:stretch>
      </xdr:blipFill>
      <xdr:spPr bwMode="auto">
        <a:xfrm>
          <a:off x="4067175" y="66675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2676523</xdr:colOff>
      <xdr:row>0</xdr:row>
      <xdr:rowOff>152399</xdr:rowOff>
    </xdr:from>
    <xdr:to>
      <xdr:col>2</xdr:col>
      <xdr:colOff>152398</xdr:colOff>
      <xdr:row>3</xdr:row>
      <xdr:rowOff>142874</xdr:rowOff>
    </xdr:to>
    <xdr:pic>
      <xdr:nvPicPr>
        <xdr:cNvPr id="10" name="4 Imagen" descr="Escudo de la República Dominicana">
          <a:extLst>
            <a:ext uri="{FF2B5EF4-FFF2-40B4-BE49-F238E27FC236}">
              <a16:creationId xmlns:a16="http://schemas.microsoft.com/office/drawing/2014/main" id="{00000000-0008-0000-0C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r:link="rId3" cstate="print"/>
        <a:srcRect/>
        <a:stretch>
          <a:fillRect/>
        </a:stretch>
      </xdr:blipFill>
      <xdr:spPr bwMode="auto">
        <a:xfrm flipH="1">
          <a:off x="3028948" y="152399"/>
          <a:ext cx="771525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200025</xdr:colOff>
      <xdr:row>0</xdr:row>
      <xdr:rowOff>133350</xdr:rowOff>
    </xdr:from>
    <xdr:to>
      <xdr:col>1</xdr:col>
      <xdr:colOff>1397497</xdr:colOff>
      <xdr:row>4</xdr:row>
      <xdr:rowOff>9525</xdr:rowOff>
    </xdr:to>
    <xdr:pic>
      <xdr:nvPicPr>
        <xdr:cNvPr id="11" name="Imagen 6">
          <a:extLst>
            <a:ext uri="{FF2B5EF4-FFF2-40B4-BE49-F238E27FC236}">
              <a16:creationId xmlns:a16="http://schemas.microsoft.com/office/drawing/2014/main" id="{00000000-0008-0000-0C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52450" y="133350"/>
          <a:ext cx="1197472" cy="72390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1167148</xdr:colOff>
      <xdr:row>1</xdr:row>
      <xdr:rowOff>13415</xdr:rowOff>
    </xdr:from>
    <xdr:to>
      <xdr:col>2</xdr:col>
      <xdr:colOff>2106232</xdr:colOff>
      <xdr:row>3</xdr:row>
      <xdr:rowOff>211964</xdr:rowOff>
    </xdr:to>
    <xdr:pic>
      <xdr:nvPicPr>
        <xdr:cNvPr id="11" name="2 Imagen">
          <a:extLst>
            <a:ext uri="{FF2B5EF4-FFF2-40B4-BE49-F238E27FC236}">
              <a16:creationId xmlns:a16="http://schemas.microsoft.com/office/drawing/2014/main" id="{00000000-0008-0000-0D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39437" y="214647"/>
          <a:ext cx="939084" cy="7888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0</xdr:colOff>
      <xdr:row>4</xdr:row>
      <xdr:rowOff>106701</xdr:rowOff>
    </xdr:to>
    <xdr:pic>
      <xdr:nvPicPr>
        <xdr:cNvPr id="12" name="1 Imagen" descr="C:\Users\carmen lidia\Desktop\rosayddel\logo digega.jpg">
          <a:extLst>
            <a:ext uri="{FF2B5EF4-FFF2-40B4-BE49-F238E27FC236}">
              <a16:creationId xmlns:a16="http://schemas.microsoft.com/office/drawing/2014/main" id="{00000000-0008-0000-0D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9886950" y="295275"/>
          <a:ext cx="0" cy="6604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362218</xdr:colOff>
      <xdr:row>1</xdr:row>
      <xdr:rowOff>107322</xdr:rowOff>
    </xdr:from>
    <xdr:to>
      <xdr:col>0</xdr:col>
      <xdr:colOff>2052570</xdr:colOff>
      <xdr:row>4</xdr:row>
      <xdr:rowOff>120739</xdr:rowOff>
    </xdr:to>
    <xdr:pic>
      <xdr:nvPicPr>
        <xdr:cNvPr id="16" name="Imagen 6">
          <a:extLst>
            <a:ext uri="{FF2B5EF4-FFF2-40B4-BE49-F238E27FC236}">
              <a16:creationId xmlns:a16="http://schemas.microsoft.com/office/drawing/2014/main" id="{00000000-0008-0000-0D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62218" y="308554"/>
          <a:ext cx="1690352" cy="912255"/>
        </a:xfrm>
        <a:prstGeom prst="rect">
          <a:avLst/>
        </a:prstGeom>
      </xdr:spPr>
    </xdr:pic>
    <xdr:clientData/>
  </xdr:twoCellAnchor>
  <xdr:twoCellAnchor editAs="oneCell">
    <xdr:from>
      <xdr:col>0</xdr:col>
      <xdr:colOff>3581936</xdr:colOff>
      <xdr:row>0</xdr:row>
      <xdr:rowOff>148594</xdr:rowOff>
    </xdr:from>
    <xdr:to>
      <xdr:col>1</xdr:col>
      <xdr:colOff>482956</xdr:colOff>
      <xdr:row>3</xdr:row>
      <xdr:rowOff>228062</xdr:rowOff>
    </xdr:to>
    <xdr:pic>
      <xdr:nvPicPr>
        <xdr:cNvPr id="18" name="4 Imagen" descr="Escudo de la República Dominicana">
          <a:extLst>
            <a:ext uri="{FF2B5EF4-FFF2-40B4-BE49-F238E27FC236}">
              <a16:creationId xmlns:a16="http://schemas.microsoft.com/office/drawing/2014/main" id="{00000000-0008-0000-0D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/>
        <a:srcRect/>
        <a:stretch>
          <a:fillRect/>
        </a:stretch>
      </xdr:blipFill>
      <xdr:spPr bwMode="auto">
        <a:xfrm flipH="1">
          <a:off x="3581936" y="148594"/>
          <a:ext cx="1046407" cy="8709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0</xdr:row>
      <xdr:rowOff>0</xdr:rowOff>
    </xdr:from>
    <xdr:to>
      <xdr:col>5</xdr:col>
      <xdr:colOff>0</xdr:colOff>
      <xdr:row>2</xdr:row>
      <xdr:rowOff>12215</xdr:rowOff>
    </xdr:to>
    <xdr:pic>
      <xdr:nvPicPr>
        <xdr:cNvPr id="2" name="1 Imagen" descr="C:\Users\carmen lidia\Desktop\rosayddel\logo digega.jpg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658100" y="0"/>
          <a:ext cx="0" cy="6599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1977160</xdr:colOff>
      <xdr:row>1</xdr:row>
      <xdr:rowOff>43297</xdr:rowOff>
    </xdr:from>
    <xdr:to>
      <xdr:col>3</xdr:col>
      <xdr:colOff>548407</xdr:colOff>
      <xdr:row>3</xdr:row>
      <xdr:rowOff>218469</xdr:rowOff>
    </xdr:to>
    <xdr:pic>
      <xdr:nvPicPr>
        <xdr:cNvPr id="3" name="1 Imagen" descr="Escudo de la República Dominicana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r:link="rId3" cstate="print"/>
        <a:srcRect/>
        <a:stretch>
          <a:fillRect/>
        </a:stretch>
      </xdr:blipFill>
      <xdr:spPr bwMode="auto">
        <a:xfrm>
          <a:off x="4141933" y="360797"/>
          <a:ext cx="1067951" cy="8101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505112</xdr:colOff>
      <xdr:row>1</xdr:row>
      <xdr:rowOff>0</xdr:rowOff>
    </xdr:from>
    <xdr:to>
      <xdr:col>5</xdr:col>
      <xdr:colOff>447384</xdr:colOff>
      <xdr:row>3</xdr:row>
      <xdr:rowOff>187613</xdr:rowOff>
    </xdr:to>
    <xdr:pic>
      <xdr:nvPicPr>
        <xdr:cNvPr id="4" name="2 Imagen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7288067" y="317500"/>
          <a:ext cx="1212272" cy="8226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591705</xdr:colOff>
      <xdr:row>0</xdr:row>
      <xdr:rowOff>86591</xdr:rowOff>
    </xdr:from>
    <xdr:to>
      <xdr:col>2</xdr:col>
      <xdr:colOff>144320</xdr:colOff>
      <xdr:row>4</xdr:row>
      <xdr:rowOff>91621</xdr:rowOff>
    </xdr:to>
    <xdr:pic>
      <xdr:nvPicPr>
        <xdr:cNvPr id="5" name="Imagen 3">
          <a:extLst>
            <a:ext uri="{FF2B5EF4-FFF2-40B4-BE49-F238E27FC236}">
              <a16:creationId xmlns:a16="http://schemas.microsoft.com/office/drawing/2014/main" id="{00000000-0008-0000-0E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91705" y="86591"/>
          <a:ext cx="1717388" cy="127503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461819</xdr:colOff>
      <xdr:row>0</xdr:row>
      <xdr:rowOff>121256</xdr:rowOff>
    </xdr:from>
    <xdr:to>
      <xdr:col>4</xdr:col>
      <xdr:colOff>400628</xdr:colOff>
      <xdr:row>2</xdr:row>
      <xdr:rowOff>274203</xdr:rowOff>
    </xdr:to>
    <xdr:pic>
      <xdr:nvPicPr>
        <xdr:cNvPr id="2" name="1 Imagen" descr="Escudo de la República Dominicana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/>
        <a:srcRect/>
        <a:stretch>
          <a:fillRect/>
        </a:stretch>
      </xdr:blipFill>
      <xdr:spPr bwMode="auto">
        <a:xfrm>
          <a:off x="6754092" y="121256"/>
          <a:ext cx="1266536" cy="7879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1573070</xdr:colOff>
      <xdr:row>0</xdr:row>
      <xdr:rowOff>144318</xdr:rowOff>
    </xdr:from>
    <xdr:to>
      <xdr:col>6</xdr:col>
      <xdr:colOff>3102842</xdr:colOff>
      <xdr:row>3</xdr:row>
      <xdr:rowOff>57727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1935115" y="144318"/>
          <a:ext cx="1529772" cy="8659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0</xdr:colOff>
      <xdr:row>2</xdr:row>
      <xdr:rowOff>12215</xdr:rowOff>
    </xdr:to>
    <xdr:pic>
      <xdr:nvPicPr>
        <xdr:cNvPr id="4" name="1 Imagen" descr="C:\Users\carmen lidia\Desktop\rosayddel\logo digega.jpg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0020300" y="0"/>
          <a:ext cx="0" cy="6408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0</xdr:colOff>
      <xdr:row>2</xdr:row>
      <xdr:rowOff>24626</xdr:rowOff>
    </xdr:to>
    <xdr:pic>
      <xdr:nvPicPr>
        <xdr:cNvPr id="5" name="1 Imagen" descr="C:\Users\carmen lidia\Desktop\rosayddel\logo digega.jpg">
          <a:extLst>
            <a:ext uri="{FF2B5EF4-FFF2-40B4-BE49-F238E27FC236}">
              <a16:creationId xmlns:a16="http://schemas.microsoft.com/office/drawing/2014/main" id="{00000000-0008-0000-0F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0020300" y="0"/>
          <a:ext cx="0" cy="6532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505114</xdr:colOff>
      <xdr:row>0</xdr:row>
      <xdr:rowOff>173183</xdr:rowOff>
    </xdr:from>
    <xdr:to>
      <xdr:col>2</xdr:col>
      <xdr:colOff>649431</xdr:colOff>
      <xdr:row>4</xdr:row>
      <xdr:rowOff>14432</xdr:rowOff>
    </xdr:to>
    <xdr:pic>
      <xdr:nvPicPr>
        <xdr:cNvPr id="6" name="Imagen 4">
          <a:extLst>
            <a:ext uri="{FF2B5EF4-FFF2-40B4-BE49-F238E27FC236}">
              <a16:creationId xmlns:a16="http://schemas.microsoft.com/office/drawing/2014/main" id="{00000000-0008-0000-0F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717387" y="173183"/>
          <a:ext cx="1789544" cy="1111249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304895</xdr:colOff>
      <xdr:row>0</xdr:row>
      <xdr:rowOff>138265</xdr:rowOff>
    </xdr:from>
    <xdr:to>
      <xdr:col>4</xdr:col>
      <xdr:colOff>491613</xdr:colOff>
      <xdr:row>2</xdr:row>
      <xdr:rowOff>445523</xdr:rowOff>
    </xdr:to>
    <xdr:pic>
      <xdr:nvPicPr>
        <xdr:cNvPr id="2" name="1 Imagen" descr="Escudo de la República Dominicana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/>
        <a:srcRect/>
        <a:stretch>
          <a:fillRect/>
        </a:stretch>
      </xdr:blipFill>
      <xdr:spPr bwMode="auto">
        <a:xfrm>
          <a:off x="6864855" y="138265"/>
          <a:ext cx="1277484" cy="104467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491614</xdr:colOff>
      <xdr:row>0</xdr:row>
      <xdr:rowOff>322621</xdr:rowOff>
    </xdr:from>
    <xdr:to>
      <xdr:col>6</xdr:col>
      <xdr:colOff>1888660</xdr:colOff>
      <xdr:row>2</xdr:row>
      <xdr:rowOff>445525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1138106" y="322621"/>
          <a:ext cx="1397046" cy="86032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322621</xdr:colOff>
      <xdr:row>0</xdr:row>
      <xdr:rowOff>168993</xdr:rowOff>
    </xdr:from>
    <xdr:to>
      <xdr:col>2</xdr:col>
      <xdr:colOff>829596</xdr:colOff>
      <xdr:row>3</xdr:row>
      <xdr:rowOff>88550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597742" y="168993"/>
          <a:ext cx="1997177" cy="114858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1281339</xdr:colOff>
      <xdr:row>0</xdr:row>
      <xdr:rowOff>140800</xdr:rowOff>
    </xdr:from>
    <xdr:to>
      <xdr:col>5</xdr:col>
      <xdr:colOff>1040118</xdr:colOff>
      <xdr:row>2</xdr:row>
      <xdr:rowOff>249464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731250" y="140800"/>
          <a:ext cx="1042840" cy="6302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0</xdr:row>
      <xdr:rowOff>28575</xdr:rowOff>
    </xdr:from>
    <xdr:to>
      <xdr:col>1</xdr:col>
      <xdr:colOff>0</xdr:colOff>
      <xdr:row>0</xdr:row>
      <xdr:rowOff>108790</xdr:rowOff>
    </xdr:to>
    <xdr:pic>
      <xdr:nvPicPr>
        <xdr:cNvPr id="3" name="3 Imagen" descr="Escudo de la República Dominicana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r:link="rId3" cstate="print"/>
        <a:srcRect/>
        <a:stretch>
          <a:fillRect/>
        </a:stretch>
      </xdr:blipFill>
      <xdr:spPr bwMode="auto">
        <a:xfrm>
          <a:off x="828675" y="676275"/>
          <a:ext cx="4024" cy="802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3038928</xdr:colOff>
      <xdr:row>0</xdr:row>
      <xdr:rowOff>68035</xdr:rowOff>
    </xdr:from>
    <xdr:to>
      <xdr:col>2</xdr:col>
      <xdr:colOff>907142</xdr:colOff>
      <xdr:row>2</xdr:row>
      <xdr:rowOff>204107</xdr:rowOff>
    </xdr:to>
    <xdr:pic>
      <xdr:nvPicPr>
        <xdr:cNvPr id="4" name="3 Imagen" descr="Escudo de la República Dominicana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r:link="rId3" cstate="print"/>
        <a:srcRect/>
        <a:stretch>
          <a:fillRect/>
        </a:stretch>
      </xdr:blipFill>
      <xdr:spPr bwMode="auto">
        <a:xfrm>
          <a:off x="3946071" y="68035"/>
          <a:ext cx="1133928" cy="6576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902593</xdr:colOff>
      <xdr:row>0</xdr:row>
      <xdr:rowOff>0</xdr:rowOff>
    </xdr:from>
    <xdr:to>
      <xdr:col>1</xdr:col>
      <xdr:colOff>1474107</xdr:colOff>
      <xdr:row>3</xdr:row>
      <xdr:rowOff>6239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902593" y="0"/>
          <a:ext cx="1478657" cy="7886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635675</xdr:colOff>
      <xdr:row>0</xdr:row>
      <xdr:rowOff>268310</xdr:rowOff>
    </xdr:from>
    <xdr:ext cx="1129750" cy="791513"/>
    <xdr:pic>
      <xdr:nvPicPr>
        <xdr:cNvPr id="15" name="2 Imagen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571485" y="268310"/>
          <a:ext cx="1129750" cy="7915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636955</xdr:colOff>
      <xdr:row>0</xdr:row>
      <xdr:rowOff>160986</xdr:rowOff>
    </xdr:from>
    <xdr:ext cx="1844911" cy="1006163"/>
    <xdr:pic>
      <xdr:nvPicPr>
        <xdr:cNvPr id="5" name="Imagen 3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36955" y="160986"/>
          <a:ext cx="1844911" cy="1006163"/>
        </a:xfrm>
        <a:prstGeom prst="rect">
          <a:avLst/>
        </a:prstGeom>
      </xdr:spPr>
    </xdr:pic>
    <xdr:clientData/>
  </xdr:oneCellAnchor>
  <xdr:oneCellAnchor>
    <xdr:from>
      <xdr:col>2</xdr:col>
      <xdr:colOff>1596445</xdr:colOff>
      <xdr:row>1</xdr:row>
      <xdr:rowOff>42315</xdr:rowOff>
    </xdr:from>
    <xdr:ext cx="1202310" cy="851505"/>
    <xdr:pic>
      <xdr:nvPicPr>
        <xdr:cNvPr id="6" name="1 Imagen" descr="Escudo de la República Dominicana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4" cstate="print"/>
        <a:srcRect/>
        <a:stretch>
          <a:fillRect/>
        </a:stretch>
      </xdr:blipFill>
      <xdr:spPr bwMode="auto">
        <a:xfrm>
          <a:off x="3702677" y="377702"/>
          <a:ext cx="1202310" cy="8515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1134596</xdr:colOff>
      <xdr:row>0</xdr:row>
      <xdr:rowOff>84043</xdr:rowOff>
    </xdr:from>
    <xdr:to>
      <xdr:col>4</xdr:col>
      <xdr:colOff>742389</xdr:colOff>
      <xdr:row>2</xdr:row>
      <xdr:rowOff>63673</xdr:rowOff>
    </xdr:to>
    <xdr:pic>
      <xdr:nvPicPr>
        <xdr:cNvPr id="2" name="1 Imagen" descr="Escudo de la República Dominicana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/>
        <a:srcRect/>
        <a:stretch>
          <a:fillRect/>
        </a:stretch>
      </xdr:blipFill>
      <xdr:spPr bwMode="auto">
        <a:xfrm>
          <a:off x="7143750" y="84043"/>
          <a:ext cx="896470" cy="6379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1148603</xdr:colOff>
      <xdr:row>0</xdr:row>
      <xdr:rowOff>126068</xdr:rowOff>
    </xdr:from>
    <xdr:to>
      <xdr:col>6</xdr:col>
      <xdr:colOff>2078605</xdr:colOff>
      <xdr:row>2</xdr:row>
      <xdr:rowOff>144376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1275919" y="126068"/>
          <a:ext cx="930002" cy="6766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0</xdr:colOff>
      <xdr:row>1</xdr:row>
      <xdr:rowOff>336082</xdr:rowOff>
    </xdr:to>
    <xdr:pic>
      <xdr:nvPicPr>
        <xdr:cNvPr id="4" name="1 Imagen" descr="C:\Users\carmen lidia\Desktop\rosayddel\logo digega.jpg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7934325" y="381000"/>
          <a:ext cx="0" cy="6541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616323</xdr:colOff>
      <xdr:row>0</xdr:row>
      <xdr:rowOff>98051</xdr:rowOff>
    </xdr:from>
    <xdr:to>
      <xdr:col>2</xdr:col>
      <xdr:colOff>1442756</xdr:colOff>
      <xdr:row>2</xdr:row>
      <xdr:rowOff>259639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708897" y="98051"/>
          <a:ext cx="2031065" cy="81993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134797</xdr:colOff>
      <xdr:row>0</xdr:row>
      <xdr:rowOff>202043</xdr:rowOff>
    </xdr:from>
    <xdr:to>
      <xdr:col>3</xdr:col>
      <xdr:colOff>1356590</xdr:colOff>
      <xdr:row>3</xdr:row>
      <xdr:rowOff>173181</xdr:rowOff>
    </xdr:to>
    <xdr:pic>
      <xdr:nvPicPr>
        <xdr:cNvPr id="6" name="1 Imagen" descr="Escudo de la República Dominicana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/>
        <a:srcRect/>
        <a:stretch>
          <a:fillRect/>
        </a:stretch>
      </xdr:blipFill>
      <xdr:spPr bwMode="auto">
        <a:xfrm>
          <a:off x="6845592" y="202043"/>
          <a:ext cx="1221793" cy="8370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505113</xdr:colOff>
      <xdr:row>0</xdr:row>
      <xdr:rowOff>115454</xdr:rowOff>
    </xdr:from>
    <xdr:to>
      <xdr:col>6</xdr:col>
      <xdr:colOff>1753589</xdr:colOff>
      <xdr:row>3</xdr:row>
      <xdr:rowOff>119449</xdr:rowOff>
    </xdr:to>
    <xdr:pic>
      <xdr:nvPicPr>
        <xdr:cNvPr id="7" name="2 Imagen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1646477" y="115454"/>
          <a:ext cx="1248476" cy="86990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1</xdr:row>
      <xdr:rowOff>0</xdr:rowOff>
    </xdr:from>
    <xdr:to>
      <xdr:col>5</xdr:col>
      <xdr:colOff>0</xdr:colOff>
      <xdr:row>3</xdr:row>
      <xdr:rowOff>67336</xdr:rowOff>
    </xdr:to>
    <xdr:pic>
      <xdr:nvPicPr>
        <xdr:cNvPr id="8" name="1 Imagen" descr="C:\Users\carmen lidia\Desktop\rosayddel\logo digega.jpg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9048750" y="314325"/>
          <a:ext cx="0" cy="6604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1241134</xdr:colOff>
      <xdr:row>0</xdr:row>
      <xdr:rowOff>216476</xdr:rowOff>
    </xdr:from>
    <xdr:to>
      <xdr:col>2</xdr:col>
      <xdr:colOff>293831</xdr:colOff>
      <xdr:row>4</xdr:row>
      <xdr:rowOff>230908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241134" y="216476"/>
          <a:ext cx="2251365" cy="116897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0</xdr:row>
      <xdr:rowOff>0</xdr:rowOff>
    </xdr:from>
    <xdr:to>
      <xdr:col>5</xdr:col>
      <xdr:colOff>0</xdr:colOff>
      <xdr:row>2</xdr:row>
      <xdr:rowOff>12215</xdr:rowOff>
    </xdr:to>
    <xdr:pic>
      <xdr:nvPicPr>
        <xdr:cNvPr id="4" name="1 Imagen" descr="C:\Users\carmen lidia\Desktop\rosayddel\logo digega.jpg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172575" y="0"/>
          <a:ext cx="0" cy="6599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966932</xdr:colOff>
      <xdr:row>0</xdr:row>
      <xdr:rowOff>216478</xdr:rowOff>
    </xdr:from>
    <xdr:to>
      <xdr:col>4</xdr:col>
      <xdr:colOff>331929</xdr:colOff>
      <xdr:row>3</xdr:row>
      <xdr:rowOff>216478</xdr:rowOff>
    </xdr:to>
    <xdr:pic>
      <xdr:nvPicPr>
        <xdr:cNvPr id="12" name="1 Imagen" descr="Escudo de la República Dominicana">
          <a:extLst>
            <a:ext uri="{FF2B5EF4-FFF2-40B4-BE49-F238E27FC236}">
              <a16:creationId xmlns:a16="http://schemas.microsoft.com/office/drawing/2014/main" id="{00000000-0008-0000-06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r:link="rId3" cstate="print"/>
        <a:srcRect/>
        <a:stretch>
          <a:fillRect/>
        </a:stretch>
      </xdr:blipFill>
      <xdr:spPr bwMode="auto">
        <a:xfrm>
          <a:off x="4762500" y="216478"/>
          <a:ext cx="1255565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375227</xdr:colOff>
      <xdr:row>0</xdr:row>
      <xdr:rowOff>288637</xdr:rowOff>
    </xdr:from>
    <xdr:to>
      <xdr:col>6</xdr:col>
      <xdr:colOff>14430</xdr:colOff>
      <xdr:row>3</xdr:row>
      <xdr:rowOff>158750</xdr:rowOff>
    </xdr:to>
    <xdr:pic>
      <xdr:nvPicPr>
        <xdr:cNvPr id="13" name="2 Imagen">
          <a:extLst>
            <a:ext uri="{FF2B5EF4-FFF2-40B4-BE49-F238E27FC236}">
              <a16:creationId xmlns:a16="http://schemas.microsoft.com/office/drawing/2014/main" id="{00000000-0008-0000-06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8846704" y="288637"/>
          <a:ext cx="1212272" cy="8226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158751</xdr:colOff>
      <xdr:row>0</xdr:row>
      <xdr:rowOff>0</xdr:rowOff>
    </xdr:from>
    <xdr:to>
      <xdr:col>2</xdr:col>
      <xdr:colOff>822614</xdr:colOff>
      <xdr:row>4</xdr:row>
      <xdr:rowOff>144318</xdr:rowOff>
    </xdr:to>
    <xdr:pic>
      <xdr:nvPicPr>
        <xdr:cNvPr id="14" name="Imagen 3">
          <a:extLst>
            <a:ext uri="{FF2B5EF4-FFF2-40B4-BE49-F238E27FC236}">
              <a16:creationId xmlns:a16="http://schemas.microsoft.com/office/drawing/2014/main" id="{00000000-0008-0000-06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428751" y="0"/>
          <a:ext cx="1905000" cy="141431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898369</xdr:colOff>
      <xdr:row>0</xdr:row>
      <xdr:rowOff>124112</xdr:rowOff>
    </xdr:from>
    <xdr:to>
      <xdr:col>4</xdr:col>
      <xdr:colOff>585356</xdr:colOff>
      <xdr:row>2</xdr:row>
      <xdr:rowOff>398317</xdr:rowOff>
    </xdr:to>
    <xdr:pic>
      <xdr:nvPicPr>
        <xdr:cNvPr id="2" name="1 Imagen" descr="Escudo de la República Dominicana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/>
        <a:srcRect/>
        <a:stretch>
          <a:fillRect/>
        </a:stretch>
      </xdr:blipFill>
      <xdr:spPr bwMode="auto">
        <a:xfrm>
          <a:off x="8691551" y="124112"/>
          <a:ext cx="1228305" cy="1140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1593273</xdr:colOff>
      <xdr:row>0</xdr:row>
      <xdr:rowOff>72159</xdr:rowOff>
    </xdr:from>
    <xdr:to>
      <xdr:col>6</xdr:col>
      <xdr:colOff>3189433</xdr:colOff>
      <xdr:row>2</xdr:row>
      <xdr:rowOff>60614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4097000" y="72159"/>
          <a:ext cx="1596160" cy="8543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0</xdr:colOff>
      <xdr:row>1</xdr:row>
      <xdr:rowOff>202715</xdr:rowOff>
    </xdr:to>
    <xdr:pic>
      <xdr:nvPicPr>
        <xdr:cNvPr id="4" name="1 Imagen" descr="C:\Users\carmen lidia\Desktop\rosayddel\logo digega.jpg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0020300" y="0"/>
          <a:ext cx="0" cy="6408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0</xdr:colOff>
      <xdr:row>1</xdr:row>
      <xdr:rowOff>215126</xdr:rowOff>
    </xdr:to>
    <xdr:pic>
      <xdr:nvPicPr>
        <xdr:cNvPr id="5" name="1 Imagen" descr="C:\Users\carmen lidia\Desktop\rosayddel\logo digega.jpg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0020300" y="0"/>
          <a:ext cx="0" cy="6532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224848</xdr:colOff>
      <xdr:row>0</xdr:row>
      <xdr:rowOff>109682</xdr:rowOff>
    </xdr:from>
    <xdr:to>
      <xdr:col>1</xdr:col>
      <xdr:colOff>2160732</xdr:colOff>
      <xdr:row>2</xdr:row>
      <xdr:rowOff>294409</xdr:rowOff>
    </xdr:to>
    <xdr:pic>
      <xdr:nvPicPr>
        <xdr:cNvPr id="6" name="Imagen 4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835439" y="109682"/>
          <a:ext cx="1935884" cy="1050636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105178</xdr:colOff>
      <xdr:row>0</xdr:row>
      <xdr:rowOff>184355</xdr:rowOff>
    </xdr:from>
    <xdr:to>
      <xdr:col>3</xdr:col>
      <xdr:colOff>1247470</xdr:colOff>
      <xdr:row>3</xdr:row>
      <xdr:rowOff>35482</xdr:rowOff>
    </xdr:to>
    <xdr:pic>
      <xdr:nvPicPr>
        <xdr:cNvPr id="5" name="1 Imagen" descr="Escudo de la República Dominicana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/>
        <a:srcRect/>
        <a:stretch>
          <a:fillRect/>
        </a:stretch>
      </xdr:blipFill>
      <xdr:spPr bwMode="auto">
        <a:xfrm>
          <a:off x="7202839" y="184355"/>
          <a:ext cx="1142292" cy="10033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584858</xdr:colOff>
      <xdr:row>0</xdr:row>
      <xdr:rowOff>61452</xdr:rowOff>
    </xdr:from>
    <xdr:to>
      <xdr:col>6</xdr:col>
      <xdr:colOff>1888659</xdr:colOff>
      <xdr:row>2</xdr:row>
      <xdr:rowOff>251644</xdr:rowOff>
    </xdr:to>
    <xdr:pic>
      <xdr:nvPicPr>
        <xdr:cNvPr id="6" name="2 Imagen"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2045584" y="61452"/>
          <a:ext cx="1303801" cy="9583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368710</xdr:colOff>
      <xdr:row>0</xdr:row>
      <xdr:rowOff>92178</xdr:rowOff>
    </xdr:from>
    <xdr:to>
      <xdr:col>2</xdr:col>
      <xdr:colOff>322621</xdr:colOff>
      <xdr:row>3</xdr:row>
      <xdr:rowOff>168155</xdr:rowOff>
    </xdr:to>
    <xdr:pic>
      <xdr:nvPicPr>
        <xdr:cNvPr id="7" name="Imagen 3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643831" y="92178"/>
          <a:ext cx="1874274" cy="122819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400049</xdr:colOff>
      <xdr:row>0</xdr:row>
      <xdr:rowOff>161925</xdr:rowOff>
    </xdr:from>
    <xdr:ext cx="1190625" cy="705324"/>
    <xdr:pic>
      <xdr:nvPicPr>
        <xdr:cNvPr id="5" name="Imagen 1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00049" y="161925"/>
          <a:ext cx="1190625" cy="705324"/>
        </a:xfrm>
        <a:prstGeom prst="rect">
          <a:avLst/>
        </a:prstGeom>
      </xdr:spPr>
    </xdr:pic>
    <xdr:clientData/>
  </xdr:oneCellAnchor>
  <xdr:twoCellAnchor editAs="oneCell">
    <xdr:from>
      <xdr:col>3</xdr:col>
      <xdr:colOff>47624</xdr:colOff>
      <xdr:row>0</xdr:row>
      <xdr:rowOff>190500</xdr:rowOff>
    </xdr:from>
    <xdr:to>
      <xdr:col>3</xdr:col>
      <xdr:colOff>828675</xdr:colOff>
      <xdr:row>3</xdr:row>
      <xdr:rowOff>38100</xdr:rowOff>
    </xdr:to>
    <xdr:pic>
      <xdr:nvPicPr>
        <xdr:cNvPr id="3" name="1 Imagen" descr="Escudo de la República Dominicana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r:link="rId3" cstate="print"/>
        <a:srcRect/>
        <a:stretch>
          <a:fillRect/>
        </a:stretch>
      </xdr:blipFill>
      <xdr:spPr bwMode="auto">
        <a:xfrm>
          <a:off x="2952749" y="190500"/>
          <a:ext cx="781051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955212</xdr:colOff>
      <xdr:row>1</xdr:row>
      <xdr:rowOff>19051</xdr:rowOff>
    </xdr:from>
    <xdr:to>
      <xdr:col>6</xdr:col>
      <xdr:colOff>619059</xdr:colOff>
      <xdr:row>3</xdr:row>
      <xdr:rowOff>57151</xdr:rowOff>
    </xdr:to>
    <xdr:pic>
      <xdr:nvPicPr>
        <xdr:cNvPr id="6" name="2 Imagen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5470062" y="276226"/>
          <a:ext cx="759222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114300</xdr:colOff>
          <xdr:row>0</xdr:row>
          <xdr:rowOff>0</xdr:rowOff>
        </xdr:from>
        <xdr:to>
          <xdr:col>4</xdr:col>
          <xdr:colOff>19050</xdr:colOff>
          <xdr:row>3</xdr:row>
          <xdr:rowOff>66675</xdr:rowOff>
        </xdr:to>
        <xdr:sp macro="" textlink="">
          <xdr:nvSpPr>
            <xdr:cNvPr id="11265" name="Object 1" hidden="1">
              <a:extLst>
                <a:ext uri="{63B3BB69-23CF-44E3-9099-C40C66FF867C}">
                  <a14:compatExt spid="_x0000_s11265"/>
                </a:ext>
                <a:ext uri="{FF2B5EF4-FFF2-40B4-BE49-F238E27FC236}">
                  <a16:creationId xmlns:a16="http://schemas.microsoft.com/office/drawing/2014/main" id="{00000000-0008-0000-0900-000001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Yanina%20Rodriguez/Documents/YANINA/CLASIFICADOR%20al%202019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Kelvia%20Reyes\Downloads\CONCILIACION%20PPC%20JUNIO%20%202025.xlsx" TargetMode="External"/><Relationship Id="rId1" Type="http://schemas.openxmlformats.org/officeDocument/2006/relationships/externalLinkPath" Target="/Users/Kelvia%20Reyes/Downloads/CONCILIACION%20PPC%20JUNIO%20%20202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</sheetNames>
    <sheetDataSet>
      <sheetData sheetId="0" refreshError="1">
        <row r="322">
          <cell r="C322" t="str">
            <v xml:space="preserve"> Material para limpieza </v>
          </cell>
        </row>
        <row r="324">
          <cell r="C324" t="str">
            <v xml:space="preserve"> Útiles de escritorio, oficina, informática y de enseñanza 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CONCILIACION BCO. PPC"/>
      <sheetName val="cks. pagados"/>
      <sheetName val="TRANSF PAGADAS"/>
      <sheetName val="COMISIONES Y CARGOS"/>
      <sheetName val="TRANSITOS CK  PPC"/>
      <sheetName val="TRANSITOS TRANSF.  PPC"/>
      <sheetName val="DEPOSITOS PPC"/>
      <sheetName val="EMITIDOS PPC"/>
      <sheetName val="TRANSF. EMITIDAS PPC"/>
      <sheetName val="LIBRO"/>
      <sheetName val="Mov. Bco."/>
      <sheetName val="CKS NULOS"/>
      <sheetName val="CKS REINTEGRAD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85">
          <cell r="F85">
            <v>11512075.99</v>
          </cell>
        </row>
      </sheetData>
      <sheetData sheetId="10"/>
      <sheetData sheetId="11"/>
      <sheetData sheetId="12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5" Type="http://schemas.openxmlformats.org/officeDocument/2006/relationships/image" Target="../media/image8.emf"/><Relationship Id="rId4" Type="http://schemas.openxmlformats.org/officeDocument/2006/relationships/oleObject" Target="../embeddings/oleObject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67D9BD-DD0E-4097-B98A-C0A9D548E488}">
  <sheetPr>
    <tabColor rgb="FF0000FF"/>
    <pageSetUpPr fitToPage="1"/>
  </sheetPr>
  <dimension ref="A1:G216"/>
  <sheetViews>
    <sheetView zoomScaleNormal="100" workbookViewId="0">
      <selection activeCell="F242" sqref="F242"/>
    </sheetView>
  </sheetViews>
  <sheetFormatPr baseColWidth="10" defaultColWidth="11.42578125" defaultRowHeight="14.25" x14ac:dyDescent="0.2"/>
  <cols>
    <col min="1" max="1" width="5" style="63" customWidth="1"/>
    <col min="2" max="2" width="8.5703125" style="31" customWidth="1"/>
    <col min="3" max="3" width="39.7109375" style="63" customWidth="1"/>
    <col min="4" max="4" width="14.5703125" style="63" customWidth="1"/>
    <col min="5" max="5" width="22.140625" style="293" customWidth="1"/>
    <col min="6" max="6" width="24.5703125" style="63" customWidth="1"/>
    <col min="7" max="7" width="20.140625" style="63" customWidth="1"/>
    <col min="8" max="215" width="11.42578125" style="63"/>
    <col min="216" max="216" width="59" style="63" customWidth="1"/>
    <col min="217" max="217" width="21" style="63" customWidth="1"/>
    <col min="218" max="218" width="19.28515625" style="63" customWidth="1"/>
    <col min="219" max="226" width="0" style="63" hidden="1" customWidth="1"/>
    <col min="227" max="227" width="13.7109375" style="63" bestFit="1" customWidth="1"/>
    <col min="228" max="228" width="14.7109375" style="63" customWidth="1"/>
    <col min="229" max="471" width="11.42578125" style="63"/>
    <col min="472" max="472" width="59" style="63" customWidth="1"/>
    <col min="473" max="473" width="21" style="63" customWidth="1"/>
    <col min="474" max="474" width="19.28515625" style="63" customWidth="1"/>
    <col min="475" max="482" width="0" style="63" hidden="1" customWidth="1"/>
    <col min="483" max="483" width="13.7109375" style="63" bestFit="1" customWidth="1"/>
    <col min="484" max="484" width="14.7109375" style="63" customWidth="1"/>
    <col min="485" max="727" width="11.42578125" style="63"/>
    <col min="728" max="728" width="59" style="63" customWidth="1"/>
    <col min="729" max="729" width="21" style="63" customWidth="1"/>
    <col min="730" max="730" width="19.28515625" style="63" customWidth="1"/>
    <col min="731" max="738" width="0" style="63" hidden="1" customWidth="1"/>
    <col min="739" max="739" width="13.7109375" style="63" bestFit="1" customWidth="1"/>
    <col min="740" max="740" width="14.7109375" style="63" customWidth="1"/>
    <col min="741" max="983" width="11.42578125" style="63"/>
    <col min="984" max="984" width="59" style="63" customWidth="1"/>
    <col min="985" max="985" width="21" style="63" customWidth="1"/>
    <col min="986" max="986" width="19.28515625" style="63" customWidth="1"/>
    <col min="987" max="994" width="0" style="63" hidden="1" customWidth="1"/>
    <col min="995" max="995" width="13.7109375" style="63" bestFit="1" customWidth="1"/>
    <col min="996" max="996" width="14.7109375" style="63" customWidth="1"/>
    <col min="997" max="1239" width="11.42578125" style="63"/>
    <col min="1240" max="1240" width="59" style="63" customWidth="1"/>
    <col min="1241" max="1241" width="21" style="63" customWidth="1"/>
    <col min="1242" max="1242" width="19.28515625" style="63" customWidth="1"/>
    <col min="1243" max="1250" width="0" style="63" hidden="1" customWidth="1"/>
    <col min="1251" max="1251" width="13.7109375" style="63" bestFit="1" customWidth="1"/>
    <col min="1252" max="1252" width="14.7109375" style="63" customWidth="1"/>
    <col min="1253" max="1495" width="11.42578125" style="63"/>
    <col min="1496" max="1496" width="59" style="63" customWidth="1"/>
    <col min="1497" max="1497" width="21" style="63" customWidth="1"/>
    <col min="1498" max="1498" width="19.28515625" style="63" customWidth="1"/>
    <col min="1499" max="1506" width="0" style="63" hidden="1" customWidth="1"/>
    <col min="1507" max="1507" width="13.7109375" style="63" bestFit="1" customWidth="1"/>
    <col min="1508" max="1508" width="14.7109375" style="63" customWidth="1"/>
    <col min="1509" max="1751" width="11.42578125" style="63"/>
    <col min="1752" max="1752" width="59" style="63" customWidth="1"/>
    <col min="1753" max="1753" width="21" style="63" customWidth="1"/>
    <col min="1754" max="1754" width="19.28515625" style="63" customWidth="1"/>
    <col min="1755" max="1762" width="0" style="63" hidden="1" customWidth="1"/>
    <col min="1763" max="1763" width="13.7109375" style="63" bestFit="1" customWidth="1"/>
    <col min="1764" max="1764" width="14.7109375" style="63" customWidth="1"/>
    <col min="1765" max="2007" width="11.42578125" style="63"/>
    <col min="2008" max="2008" width="59" style="63" customWidth="1"/>
    <col min="2009" max="2009" width="21" style="63" customWidth="1"/>
    <col min="2010" max="2010" width="19.28515625" style="63" customWidth="1"/>
    <col min="2011" max="2018" width="0" style="63" hidden="1" customWidth="1"/>
    <col min="2019" max="2019" width="13.7109375" style="63" bestFit="1" customWidth="1"/>
    <col min="2020" max="2020" width="14.7109375" style="63" customWidth="1"/>
    <col min="2021" max="2263" width="11.42578125" style="63"/>
    <col min="2264" max="2264" width="59" style="63" customWidth="1"/>
    <col min="2265" max="2265" width="21" style="63" customWidth="1"/>
    <col min="2266" max="2266" width="19.28515625" style="63" customWidth="1"/>
    <col min="2267" max="2274" width="0" style="63" hidden="1" customWidth="1"/>
    <col min="2275" max="2275" width="13.7109375" style="63" bestFit="1" customWidth="1"/>
    <col min="2276" max="2276" width="14.7109375" style="63" customWidth="1"/>
    <col min="2277" max="2519" width="11.42578125" style="63"/>
    <col min="2520" max="2520" width="59" style="63" customWidth="1"/>
    <col min="2521" max="2521" width="21" style="63" customWidth="1"/>
    <col min="2522" max="2522" width="19.28515625" style="63" customWidth="1"/>
    <col min="2523" max="2530" width="0" style="63" hidden="1" customWidth="1"/>
    <col min="2531" max="2531" width="13.7109375" style="63" bestFit="1" customWidth="1"/>
    <col min="2532" max="2532" width="14.7109375" style="63" customWidth="1"/>
    <col min="2533" max="2775" width="11.42578125" style="63"/>
    <col min="2776" max="2776" width="59" style="63" customWidth="1"/>
    <col min="2777" max="2777" width="21" style="63" customWidth="1"/>
    <col min="2778" max="2778" width="19.28515625" style="63" customWidth="1"/>
    <col min="2779" max="2786" width="0" style="63" hidden="1" customWidth="1"/>
    <col min="2787" max="2787" width="13.7109375" style="63" bestFit="1" customWidth="1"/>
    <col min="2788" max="2788" width="14.7109375" style="63" customWidth="1"/>
    <col min="2789" max="3031" width="11.42578125" style="63"/>
    <col min="3032" max="3032" width="59" style="63" customWidth="1"/>
    <col min="3033" max="3033" width="21" style="63" customWidth="1"/>
    <col min="3034" max="3034" width="19.28515625" style="63" customWidth="1"/>
    <col min="3035" max="3042" width="0" style="63" hidden="1" customWidth="1"/>
    <col min="3043" max="3043" width="13.7109375" style="63" bestFit="1" customWidth="1"/>
    <col min="3044" max="3044" width="14.7109375" style="63" customWidth="1"/>
    <col min="3045" max="3287" width="11.42578125" style="63"/>
    <col min="3288" max="3288" width="59" style="63" customWidth="1"/>
    <col min="3289" max="3289" width="21" style="63" customWidth="1"/>
    <col min="3290" max="3290" width="19.28515625" style="63" customWidth="1"/>
    <col min="3291" max="3298" width="0" style="63" hidden="1" customWidth="1"/>
    <col min="3299" max="3299" width="13.7109375" style="63" bestFit="1" customWidth="1"/>
    <col min="3300" max="3300" width="14.7109375" style="63" customWidth="1"/>
    <col min="3301" max="3543" width="11.42578125" style="63"/>
    <col min="3544" max="3544" width="59" style="63" customWidth="1"/>
    <col min="3545" max="3545" width="21" style="63" customWidth="1"/>
    <col min="3546" max="3546" width="19.28515625" style="63" customWidth="1"/>
    <col min="3547" max="3554" width="0" style="63" hidden="1" customWidth="1"/>
    <col min="3555" max="3555" width="13.7109375" style="63" bestFit="1" customWidth="1"/>
    <col min="3556" max="3556" width="14.7109375" style="63" customWidth="1"/>
    <col min="3557" max="3799" width="11.42578125" style="63"/>
    <col min="3800" max="3800" width="59" style="63" customWidth="1"/>
    <col min="3801" max="3801" width="21" style="63" customWidth="1"/>
    <col min="3802" max="3802" width="19.28515625" style="63" customWidth="1"/>
    <col min="3803" max="3810" width="0" style="63" hidden="1" customWidth="1"/>
    <col min="3811" max="3811" width="13.7109375" style="63" bestFit="1" customWidth="1"/>
    <col min="3812" max="3812" width="14.7109375" style="63" customWidth="1"/>
    <col min="3813" max="4055" width="11.42578125" style="63"/>
    <col min="4056" max="4056" width="59" style="63" customWidth="1"/>
    <col min="4057" max="4057" width="21" style="63" customWidth="1"/>
    <col min="4058" max="4058" width="19.28515625" style="63" customWidth="1"/>
    <col min="4059" max="4066" width="0" style="63" hidden="1" customWidth="1"/>
    <col min="4067" max="4067" width="13.7109375" style="63" bestFit="1" customWidth="1"/>
    <col min="4068" max="4068" width="14.7109375" style="63" customWidth="1"/>
    <col min="4069" max="4311" width="11.42578125" style="63"/>
    <col min="4312" max="4312" width="59" style="63" customWidth="1"/>
    <col min="4313" max="4313" width="21" style="63" customWidth="1"/>
    <col min="4314" max="4314" width="19.28515625" style="63" customWidth="1"/>
    <col min="4315" max="4322" width="0" style="63" hidden="1" customWidth="1"/>
    <col min="4323" max="4323" width="13.7109375" style="63" bestFit="1" customWidth="1"/>
    <col min="4324" max="4324" width="14.7109375" style="63" customWidth="1"/>
    <col min="4325" max="4567" width="11.42578125" style="63"/>
    <col min="4568" max="4568" width="59" style="63" customWidth="1"/>
    <col min="4569" max="4569" width="21" style="63" customWidth="1"/>
    <col min="4570" max="4570" width="19.28515625" style="63" customWidth="1"/>
    <col min="4571" max="4578" width="0" style="63" hidden="1" customWidth="1"/>
    <col min="4579" max="4579" width="13.7109375" style="63" bestFit="1" customWidth="1"/>
    <col min="4580" max="4580" width="14.7109375" style="63" customWidth="1"/>
    <col min="4581" max="4823" width="11.42578125" style="63"/>
    <col min="4824" max="4824" width="59" style="63" customWidth="1"/>
    <col min="4825" max="4825" width="21" style="63" customWidth="1"/>
    <col min="4826" max="4826" width="19.28515625" style="63" customWidth="1"/>
    <col min="4827" max="4834" width="0" style="63" hidden="1" customWidth="1"/>
    <col min="4835" max="4835" width="13.7109375" style="63" bestFit="1" customWidth="1"/>
    <col min="4836" max="4836" width="14.7109375" style="63" customWidth="1"/>
    <col min="4837" max="5079" width="11.42578125" style="63"/>
    <col min="5080" max="5080" width="59" style="63" customWidth="1"/>
    <col min="5081" max="5081" width="21" style="63" customWidth="1"/>
    <col min="5082" max="5082" width="19.28515625" style="63" customWidth="1"/>
    <col min="5083" max="5090" width="0" style="63" hidden="1" customWidth="1"/>
    <col min="5091" max="5091" width="13.7109375" style="63" bestFit="1" customWidth="1"/>
    <col min="5092" max="5092" width="14.7109375" style="63" customWidth="1"/>
    <col min="5093" max="5335" width="11.42578125" style="63"/>
    <col min="5336" max="5336" width="59" style="63" customWidth="1"/>
    <col min="5337" max="5337" width="21" style="63" customWidth="1"/>
    <col min="5338" max="5338" width="19.28515625" style="63" customWidth="1"/>
    <col min="5339" max="5346" width="0" style="63" hidden="1" customWidth="1"/>
    <col min="5347" max="5347" width="13.7109375" style="63" bestFit="1" customWidth="1"/>
    <col min="5348" max="5348" width="14.7109375" style="63" customWidth="1"/>
    <col min="5349" max="5591" width="11.42578125" style="63"/>
    <col min="5592" max="5592" width="59" style="63" customWidth="1"/>
    <col min="5593" max="5593" width="21" style="63" customWidth="1"/>
    <col min="5594" max="5594" width="19.28515625" style="63" customWidth="1"/>
    <col min="5595" max="5602" width="0" style="63" hidden="1" customWidth="1"/>
    <col min="5603" max="5603" width="13.7109375" style="63" bestFit="1" customWidth="1"/>
    <col min="5604" max="5604" width="14.7109375" style="63" customWidth="1"/>
    <col min="5605" max="5847" width="11.42578125" style="63"/>
    <col min="5848" max="5848" width="59" style="63" customWidth="1"/>
    <col min="5849" max="5849" width="21" style="63" customWidth="1"/>
    <col min="5850" max="5850" width="19.28515625" style="63" customWidth="1"/>
    <col min="5851" max="5858" width="0" style="63" hidden="1" customWidth="1"/>
    <col min="5859" max="5859" width="13.7109375" style="63" bestFit="1" customWidth="1"/>
    <col min="5860" max="5860" width="14.7109375" style="63" customWidth="1"/>
    <col min="5861" max="6103" width="11.42578125" style="63"/>
    <col min="6104" max="6104" width="59" style="63" customWidth="1"/>
    <col min="6105" max="6105" width="21" style="63" customWidth="1"/>
    <col min="6106" max="6106" width="19.28515625" style="63" customWidth="1"/>
    <col min="6107" max="6114" width="0" style="63" hidden="1" customWidth="1"/>
    <col min="6115" max="6115" width="13.7109375" style="63" bestFit="1" customWidth="1"/>
    <col min="6116" max="6116" width="14.7109375" style="63" customWidth="1"/>
    <col min="6117" max="6359" width="11.42578125" style="63"/>
    <col min="6360" max="6360" width="59" style="63" customWidth="1"/>
    <col min="6361" max="6361" width="21" style="63" customWidth="1"/>
    <col min="6362" max="6362" width="19.28515625" style="63" customWidth="1"/>
    <col min="6363" max="6370" width="0" style="63" hidden="1" customWidth="1"/>
    <col min="6371" max="6371" width="13.7109375" style="63" bestFit="1" customWidth="1"/>
    <col min="6372" max="6372" width="14.7109375" style="63" customWidth="1"/>
    <col min="6373" max="6615" width="11.42578125" style="63"/>
    <col min="6616" max="6616" width="59" style="63" customWidth="1"/>
    <col min="6617" max="6617" width="21" style="63" customWidth="1"/>
    <col min="6618" max="6618" width="19.28515625" style="63" customWidth="1"/>
    <col min="6619" max="6626" width="0" style="63" hidden="1" customWidth="1"/>
    <col min="6627" max="6627" width="13.7109375" style="63" bestFit="1" customWidth="1"/>
    <col min="6628" max="6628" width="14.7109375" style="63" customWidth="1"/>
    <col min="6629" max="6871" width="11.42578125" style="63"/>
    <col min="6872" max="6872" width="59" style="63" customWidth="1"/>
    <col min="6873" max="6873" width="21" style="63" customWidth="1"/>
    <col min="6874" max="6874" width="19.28515625" style="63" customWidth="1"/>
    <col min="6875" max="6882" width="0" style="63" hidden="1" customWidth="1"/>
    <col min="6883" max="6883" width="13.7109375" style="63" bestFit="1" customWidth="1"/>
    <col min="6884" max="6884" width="14.7109375" style="63" customWidth="1"/>
    <col min="6885" max="7127" width="11.42578125" style="63"/>
    <col min="7128" max="7128" width="59" style="63" customWidth="1"/>
    <col min="7129" max="7129" width="21" style="63" customWidth="1"/>
    <col min="7130" max="7130" width="19.28515625" style="63" customWidth="1"/>
    <col min="7131" max="7138" width="0" style="63" hidden="1" customWidth="1"/>
    <col min="7139" max="7139" width="13.7109375" style="63" bestFit="1" customWidth="1"/>
    <col min="7140" max="7140" width="14.7109375" style="63" customWidth="1"/>
    <col min="7141" max="7383" width="11.42578125" style="63"/>
    <col min="7384" max="7384" width="59" style="63" customWidth="1"/>
    <col min="7385" max="7385" width="21" style="63" customWidth="1"/>
    <col min="7386" max="7386" width="19.28515625" style="63" customWidth="1"/>
    <col min="7387" max="7394" width="0" style="63" hidden="1" customWidth="1"/>
    <col min="7395" max="7395" width="13.7109375" style="63" bestFit="1" customWidth="1"/>
    <col min="7396" max="7396" width="14.7109375" style="63" customWidth="1"/>
    <col min="7397" max="7639" width="11.42578125" style="63"/>
    <col min="7640" max="7640" width="59" style="63" customWidth="1"/>
    <col min="7641" max="7641" width="21" style="63" customWidth="1"/>
    <col min="7642" max="7642" width="19.28515625" style="63" customWidth="1"/>
    <col min="7643" max="7650" width="0" style="63" hidden="1" customWidth="1"/>
    <col min="7651" max="7651" width="13.7109375" style="63" bestFit="1" customWidth="1"/>
    <col min="7652" max="7652" width="14.7109375" style="63" customWidth="1"/>
    <col min="7653" max="7895" width="11.42578125" style="63"/>
    <col min="7896" max="7896" width="59" style="63" customWidth="1"/>
    <col min="7897" max="7897" width="21" style="63" customWidth="1"/>
    <col min="7898" max="7898" width="19.28515625" style="63" customWidth="1"/>
    <col min="7899" max="7906" width="0" style="63" hidden="1" customWidth="1"/>
    <col min="7907" max="7907" width="13.7109375" style="63" bestFit="1" customWidth="1"/>
    <col min="7908" max="7908" width="14.7109375" style="63" customWidth="1"/>
    <col min="7909" max="8151" width="11.42578125" style="63"/>
    <col min="8152" max="8152" width="59" style="63" customWidth="1"/>
    <col min="8153" max="8153" width="21" style="63" customWidth="1"/>
    <col min="8154" max="8154" width="19.28515625" style="63" customWidth="1"/>
    <col min="8155" max="8162" width="0" style="63" hidden="1" customWidth="1"/>
    <col min="8163" max="8163" width="13.7109375" style="63" bestFit="1" customWidth="1"/>
    <col min="8164" max="8164" width="14.7109375" style="63" customWidth="1"/>
    <col min="8165" max="8407" width="11.42578125" style="63"/>
    <col min="8408" max="8408" width="59" style="63" customWidth="1"/>
    <col min="8409" max="8409" width="21" style="63" customWidth="1"/>
    <col min="8410" max="8410" width="19.28515625" style="63" customWidth="1"/>
    <col min="8411" max="8418" width="0" style="63" hidden="1" customWidth="1"/>
    <col min="8419" max="8419" width="13.7109375" style="63" bestFit="1" customWidth="1"/>
    <col min="8420" max="8420" width="14.7109375" style="63" customWidth="1"/>
    <col min="8421" max="8663" width="11.42578125" style="63"/>
    <col min="8664" max="8664" width="59" style="63" customWidth="1"/>
    <col min="8665" max="8665" width="21" style="63" customWidth="1"/>
    <col min="8666" max="8666" width="19.28515625" style="63" customWidth="1"/>
    <col min="8667" max="8674" width="0" style="63" hidden="1" customWidth="1"/>
    <col min="8675" max="8675" width="13.7109375" style="63" bestFit="1" customWidth="1"/>
    <col min="8676" max="8676" width="14.7109375" style="63" customWidth="1"/>
    <col min="8677" max="8919" width="11.42578125" style="63"/>
    <col min="8920" max="8920" width="59" style="63" customWidth="1"/>
    <col min="8921" max="8921" width="21" style="63" customWidth="1"/>
    <col min="8922" max="8922" width="19.28515625" style="63" customWidth="1"/>
    <col min="8923" max="8930" width="0" style="63" hidden="1" customWidth="1"/>
    <col min="8931" max="8931" width="13.7109375" style="63" bestFit="1" customWidth="1"/>
    <col min="8932" max="8932" width="14.7109375" style="63" customWidth="1"/>
    <col min="8933" max="9175" width="11.42578125" style="63"/>
    <col min="9176" max="9176" width="59" style="63" customWidth="1"/>
    <col min="9177" max="9177" width="21" style="63" customWidth="1"/>
    <col min="9178" max="9178" width="19.28515625" style="63" customWidth="1"/>
    <col min="9179" max="9186" width="0" style="63" hidden="1" customWidth="1"/>
    <col min="9187" max="9187" width="13.7109375" style="63" bestFit="1" customWidth="1"/>
    <col min="9188" max="9188" width="14.7109375" style="63" customWidth="1"/>
    <col min="9189" max="9431" width="11.42578125" style="63"/>
    <col min="9432" max="9432" width="59" style="63" customWidth="1"/>
    <col min="9433" max="9433" width="21" style="63" customWidth="1"/>
    <col min="9434" max="9434" width="19.28515625" style="63" customWidth="1"/>
    <col min="9435" max="9442" width="0" style="63" hidden="1" customWidth="1"/>
    <col min="9443" max="9443" width="13.7109375" style="63" bestFit="1" customWidth="1"/>
    <col min="9444" max="9444" width="14.7109375" style="63" customWidth="1"/>
    <col min="9445" max="9687" width="11.42578125" style="63"/>
    <col min="9688" max="9688" width="59" style="63" customWidth="1"/>
    <col min="9689" max="9689" width="21" style="63" customWidth="1"/>
    <col min="9690" max="9690" width="19.28515625" style="63" customWidth="1"/>
    <col min="9691" max="9698" width="0" style="63" hidden="1" customWidth="1"/>
    <col min="9699" max="9699" width="13.7109375" style="63" bestFit="1" customWidth="1"/>
    <col min="9700" max="9700" width="14.7109375" style="63" customWidth="1"/>
    <col min="9701" max="9943" width="11.42578125" style="63"/>
    <col min="9944" max="9944" width="59" style="63" customWidth="1"/>
    <col min="9945" max="9945" width="21" style="63" customWidth="1"/>
    <col min="9946" max="9946" width="19.28515625" style="63" customWidth="1"/>
    <col min="9947" max="9954" width="0" style="63" hidden="1" customWidth="1"/>
    <col min="9955" max="9955" width="13.7109375" style="63" bestFit="1" customWidth="1"/>
    <col min="9956" max="9956" width="14.7109375" style="63" customWidth="1"/>
    <col min="9957" max="10199" width="11.42578125" style="63"/>
    <col min="10200" max="10200" width="59" style="63" customWidth="1"/>
    <col min="10201" max="10201" width="21" style="63" customWidth="1"/>
    <col min="10202" max="10202" width="19.28515625" style="63" customWidth="1"/>
    <col min="10203" max="10210" width="0" style="63" hidden="1" customWidth="1"/>
    <col min="10211" max="10211" width="13.7109375" style="63" bestFit="1" customWidth="1"/>
    <col min="10212" max="10212" width="14.7109375" style="63" customWidth="1"/>
    <col min="10213" max="10455" width="11.42578125" style="63"/>
    <col min="10456" max="10456" width="59" style="63" customWidth="1"/>
    <col min="10457" max="10457" width="21" style="63" customWidth="1"/>
    <col min="10458" max="10458" width="19.28515625" style="63" customWidth="1"/>
    <col min="10459" max="10466" width="0" style="63" hidden="1" customWidth="1"/>
    <col min="10467" max="10467" width="13.7109375" style="63" bestFit="1" customWidth="1"/>
    <col min="10468" max="10468" width="14.7109375" style="63" customWidth="1"/>
    <col min="10469" max="10711" width="11.42578125" style="63"/>
    <col min="10712" max="10712" width="59" style="63" customWidth="1"/>
    <col min="10713" max="10713" width="21" style="63" customWidth="1"/>
    <col min="10714" max="10714" width="19.28515625" style="63" customWidth="1"/>
    <col min="10715" max="10722" width="0" style="63" hidden="1" customWidth="1"/>
    <col min="10723" max="10723" width="13.7109375" style="63" bestFit="1" customWidth="1"/>
    <col min="10724" max="10724" width="14.7109375" style="63" customWidth="1"/>
    <col min="10725" max="10967" width="11.42578125" style="63"/>
    <col min="10968" max="10968" width="59" style="63" customWidth="1"/>
    <col min="10969" max="10969" width="21" style="63" customWidth="1"/>
    <col min="10970" max="10970" width="19.28515625" style="63" customWidth="1"/>
    <col min="10971" max="10978" width="0" style="63" hidden="1" customWidth="1"/>
    <col min="10979" max="10979" width="13.7109375" style="63" bestFit="1" customWidth="1"/>
    <col min="10980" max="10980" width="14.7109375" style="63" customWidth="1"/>
    <col min="10981" max="11223" width="11.42578125" style="63"/>
    <col min="11224" max="11224" width="59" style="63" customWidth="1"/>
    <col min="11225" max="11225" width="21" style="63" customWidth="1"/>
    <col min="11226" max="11226" width="19.28515625" style="63" customWidth="1"/>
    <col min="11227" max="11234" width="0" style="63" hidden="1" customWidth="1"/>
    <col min="11235" max="11235" width="13.7109375" style="63" bestFit="1" customWidth="1"/>
    <col min="11236" max="11236" width="14.7109375" style="63" customWidth="1"/>
    <col min="11237" max="11479" width="11.42578125" style="63"/>
    <col min="11480" max="11480" width="59" style="63" customWidth="1"/>
    <col min="11481" max="11481" width="21" style="63" customWidth="1"/>
    <col min="11482" max="11482" width="19.28515625" style="63" customWidth="1"/>
    <col min="11483" max="11490" width="0" style="63" hidden="1" customWidth="1"/>
    <col min="11491" max="11491" width="13.7109375" style="63" bestFit="1" customWidth="1"/>
    <col min="11492" max="11492" width="14.7109375" style="63" customWidth="1"/>
    <col min="11493" max="11735" width="11.42578125" style="63"/>
    <col min="11736" max="11736" width="59" style="63" customWidth="1"/>
    <col min="11737" max="11737" width="21" style="63" customWidth="1"/>
    <col min="11738" max="11738" width="19.28515625" style="63" customWidth="1"/>
    <col min="11739" max="11746" width="0" style="63" hidden="1" customWidth="1"/>
    <col min="11747" max="11747" width="13.7109375" style="63" bestFit="1" customWidth="1"/>
    <col min="11748" max="11748" width="14.7109375" style="63" customWidth="1"/>
    <col min="11749" max="11991" width="11.42578125" style="63"/>
    <col min="11992" max="11992" width="59" style="63" customWidth="1"/>
    <col min="11993" max="11993" width="21" style="63" customWidth="1"/>
    <col min="11994" max="11994" width="19.28515625" style="63" customWidth="1"/>
    <col min="11995" max="12002" width="0" style="63" hidden="1" customWidth="1"/>
    <col min="12003" max="12003" width="13.7109375" style="63" bestFit="1" customWidth="1"/>
    <col min="12004" max="12004" width="14.7109375" style="63" customWidth="1"/>
    <col min="12005" max="12247" width="11.42578125" style="63"/>
    <col min="12248" max="12248" width="59" style="63" customWidth="1"/>
    <col min="12249" max="12249" width="21" style="63" customWidth="1"/>
    <col min="12250" max="12250" width="19.28515625" style="63" customWidth="1"/>
    <col min="12251" max="12258" width="0" style="63" hidden="1" customWidth="1"/>
    <col min="12259" max="12259" width="13.7109375" style="63" bestFit="1" customWidth="1"/>
    <col min="12260" max="12260" width="14.7109375" style="63" customWidth="1"/>
    <col min="12261" max="12503" width="11.42578125" style="63"/>
    <col min="12504" max="12504" width="59" style="63" customWidth="1"/>
    <col min="12505" max="12505" width="21" style="63" customWidth="1"/>
    <col min="12506" max="12506" width="19.28515625" style="63" customWidth="1"/>
    <col min="12507" max="12514" width="0" style="63" hidden="1" customWidth="1"/>
    <col min="12515" max="12515" width="13.7109375" style="63" bestFit="1" customWidth="1"/>
    <col min="12516" max="12516" width="14.7109375" style="63" customWidth="1"/>
    <col min="12517" max="12759" width="11.42578125" style="63"/>
    <col min="12760" max="12760" width="59" style="63" customWidth="1"/>
    <col min="12761" max="12761" width="21" style="63" customWidth="1"/>
    <col min="12762" max="12762" width="19.28515625" style="63" customWidth="1"/>
    <col min="12763" max="12770" width="0" style="63" hidden="1" customWidth="1"/>
    <col min="12771" max="12771" width="13.7109375" style="63" bestFit="1" customWidth="1"/>
    <col min="12772" max="12772" width="14.7109375" style="63" customWidth="1"/>
    <col min="12773" max="13015" width="11.42578125" style="63"/>
    <col min="13016" max="13016" width="59" style="63" customWidth="1"/>
    <col min="13017" max="13017" width="21" style="63" customWidth="1"/>
    <col min="13018" max="13018" width="19.28515625" style="63" customWidth="1"/>
    <col min="13019" max="13026" width="0" style="63" hidden="1" customWidth="1"/>
    <col min="13027" max="13027" width="13.7109375" style="63" bestFit="1" customWidth="1"/>
    <col min="13028" max="13028" width="14.7109375" style="63" customWidth="1"/>
    <col min="13029" max="13271" width="11.42578125" style="63"/>
    <col min="13272" max="13272" width="59" style="63" customWidth="1"/>
    <col min="13273" max="13273" width="21" style="63" customWidth="1"/>
    <col min="13274" max="13274" width="19.28515625" style="63" customWidth="1"/>
    <col min="13275" max="13282" width="0" style="63" hidden="1" customWidth="1"/>
    <col min="13283" max="13283" width="13.7109375" style="63" bestFit="1" customWidth="1"/>
    <col min="13284" max="13284" width="14.7109375" style="63" customWidth="1"/>
    <col min="13285" max="13527" width="11.42578125" style="63"/>
    <col min="13528" max="13528" width="59" style="63" customWidth="1"/>
    <col min="13529" max="13529" width="21" style="63" customWidth="1"/>
    <col min="13530" max="13530" width="19.28515625" style="63" customWidth="1"/>
    <col min="13531" max="13538" width="0" style="63" hidden="1" customWidth="1"/>
    <col min="13539" max="13539" width="13.7109375" style="63" bestFit="1" customWidth="1"/>
    <col min="13540" max="13540" width="14.7109375" style="63" customWidth="1"/>
    <col min="13541" max="13783" width="11.42578125" style="63"/>
    <col min="13784" max="13784" width="59" style="63" customWidth="1"/>
    <col min="13785" max="13785" width="21" style="63" customWidth="1"/>
    <col min="13786" max="13786" width="19.28515625" style="63" customWidth="1"/>
    <col min="13787" max="13794" width="0" style="63" hidden="1" customWidth="1"/>
    <col min="13795" max="13795" width="13.7109375" style="63" bestFit="1" customWidth="1"/>
    <col min="13796" max="13796" width="14.7109375" style="63" customWidth="1"/>
    <col min="13797" max="14039" width="11.42578125" style="63"/>
    <col min="14040" max="14040" width="59" style="63" customWidth="1"/>
    <col min="14041" max="14041" width="21" style="63" customWidth="1"/>
    <col min="14042" max="14042" width="19.28515625" style="63" customWidth="1"/>
    <col min="14043" max="14050" width="0" style="63" hidden="1" customWidth="1"/>
    <col min="14051" max="14051" width="13.7109375" style="63" bestFit="1" customWidth="1"/>
    <col min="14052" max="14052" width="14.7109375" style="63" customWidth="1"/>
    <col min="14053" max="14295" width="11.42578125" style="63"/>
    <col min="14296" max="14296" width="59" style="63" customWidth="1"/>
    <col min="14297" max="14297" width="21" style="63" customWidth="1"/>
    <col min="14298" max="14298" width="19.28515625" style="63" customWidth="1"/>
    <col min="14299" max="14306" width="0" style="63" hidden="1" customWidth="1"/>
    <col min="14307" max="14307" width="13.7109375" style="63" bestFit="1" customWidth="1"/>
    <col min="14308" max="14308" width="14.7109375" style="63" customWidth="1"/>
    <col min="14309" max="14551" width="11.42578125" style="63"/>
    <col min="14552" max="14552" width="59" style="63" customWidth="1"/>
    <col min="14553" max="14553" width="21" style="63" customWidth="1"/>
    <col min="14554" max="14554" width="19.28515625" style="63" customWidth="1"/>
    <col min="14555" max="14562" width="0" style="63" hidden="1" customWidth="1"/>
    <col min="14563" max="14563" width="13.7109375" style="63" bestFit="1" customWidth="1"/>
    <col min="14564" max="14564" width="14.7109375" style="63" customWidth="1"/>
    <col min="14565" max="14807" width="11.42578125" style="63"/>
    <col min="14808" max="14808" width="59" style="63" customWidth="1"/>
    <col min="14809" max="14809" width="21" style="63" customWidth="1"/>
    <col min="14810" max="14810" width="19.28515625" style="63" customWidth="1"/>
    <col min="14811" max="14818" width="0" style="63" hidden="1" customWidth="1"/>
    <col min="14819" max="14819" width="13.7109375" style="63" bestFit="1" customWidth="1"/>
    <col min="14820" max="14820" width="14.7109375" style="63" customWidth="1"/>
    <col min="14821" max="15063" width="11.42578125" style="63"/>
    <col min="15064" max="15064" width="59" style="63" customWidth="1"/>
    <col min="15065" max="15065" width="21" style="63" customWidth="1"/>
    <col min="15066" max="15066" width="19.28515625" style="63" customWidth="1"/>
    <col min="15067" max="15074" width="0" style="63" hidden="1" customWidth="1"/>
    <col min="15075" max="15075" width="13.7109375" style="63" bestFit="1" customWidth="1"/>
    <col min="15076" max="15076" width="14.7109375" style="63" customWidth="1"/>
    <col min="15077" max="15319" width="11.42578125" style="63"/>
    <col min="15320" max="15320" width="59" style="63" customWidth="1"/>
    <col min="15321" max="15321" width="21" style="63" customWidth="1"/>
    <col min="15322" max="15322" width="19.28515625" style="63" customWidth="1"/>
    <col min="15323" max="15330" width="0" style="63" hidden="1" customWidth="1"/>
    <col min="15331" max="15331" width="13.7109375" style="63" bestFit="1" customWidth="1"/>
    <col min="15332" max="15332" width="14.7109375" style="63" customWidth="1"/>
    <col min="15333" max="15575" width="11.42578125" style="63"/>
    <col min="15576" max="15576" width="59" style="63" customWidth="1"/>
    <col min="15577" max="15577" width="21" style="63" customWidth="1"/>
    <col min="15578" max="15578" width="19.28515625" style="63" customWidth="1"/>
    <col min="15579" max="15586" width="0" style="63" hidden="1" customWidth="1"/>
    <col min="15587" max="15587" width="13.7109375" style="63" bestFit="1" customWidth="1"/>
    <col min="15588" max="15588" width="14.7109375" style="63" customWidth="1"/>
    <col min="15589" max="15831" width="11.42578125" style="63"/>
    <col min="15832" max="15832" width="59" style="63" customWidth="1"/>
    <col min="15833" max="15833" width="21" style="63" customWidth="1"/>
    <col min="15834" max="15834" width="19.28515625" style="63" customWidth="1"/>
    <col min="15835" max="15842" width="0" style="63" hidden="1" customWidth="1"/>
    <col min="15843" max="15843" width="13.7109375" style="63" bestFit="1" customWidth="1"/>
    <col min="15844" max="15844" width="14.7109375" style="63" customWidth="1"/>
    <col min="15845" max="16384" width="11.42578125" style="63"/>
  </cols>
  <sheetData>
    <row r="1" spans="1:7" x14ac:dyDescent="0.2">
      <c r="C1" s="6"/>
      <c r="D1" s="6"/>
    </row>
    <row r="2" spans="1:7" x14ac:dyDescent="0.2">
      <c r="C2" s="6"/>
      <c r="D2" s="6"/>
    </row>
    <row r="3" spans="1:7" ht="24" customHeight="1" x14ac:dyDescent="0.2">
      <c r="C3" s="6"/>
      <c r="D3" s="6"/>
    </row>
    <row r="4" spans="1:7" ht="12.75" x14ac:dyDescent="0.2">
      <c r="B4" s="7"/>
      <c r="C4" s="634" t="s">
        <v>9</v>
      </c>
      <c r="D4" s="634"/>
      <c r="E4" s="634"/>
    </row>
    <row r="5" spans="1:7" ht="20.25" x14ac:dyDescent="0.3">
      <c r="B5" s="7"/>
      <c r="C5" s="635" t="s">
        <v>10</v>
      </c>
      <c r="D5" s="635"/>
      <c r="E5" s="635"/>
    </row>
    <row r="6" spans="1:7" ht="16.5" x14ac:dyDescent="0.25">
      <c r="B6" s="7"/>
      <c r="C6" s="636" t="s">
        <v>11</v>
      </c>
      <c r="D6" s="636"/>
      <c r="E6" s="636"/>
    </row>
    <row r="7" spans="1:7" ht="16.5" x14ac:dyDescent="0.25">
      <c r="B7" s="7"/>
      <c r="C7" s="637" t="s">
        <v>12</v>
      </c>
      <c r="D7" s="637"/>
      <c r="E7" s="637"/>
    </row>
    <row r="8" spans="1:7" ht="18" x14ac:dyDescent="0.25">
      <c r="B8" s="7"/>
      <c r="C8" s="638" t="s">
        <v>464</v>
      </c>
      <c r="D8" s="638"/>
      <c r="E8" s="638"/>
    </row>
    <row r="9" spans="1:7" ht="14.25" customHeight="1" x14ac:dyDescent="0.25">
      <c r="A9" s="633" t="s">
        <v>581</v>
      </c>
      <c r="B9" s="633"/>
      <c r="C9" s="633"/>
      <c r="D9" s="633"/>
      <c r="E9" s="633"/>
      <c r="F9" s="129"/>
      <c r="G9" s="129"/>
    </row>
    <row r="10" spans="1:7" ht="12.75" x14ac:dyDescent="0.2">
      <c r="C10" s="629" t="s">
        <v>43</v>
      </c>
      <c r="D10" s="629"/>
      <c r="E10" s="629"/>
    </row>
    <row r="11" spans="1:7" ht="17.25" customHeight="1" x14ac:dyDescent="0.2">
      <c r="C11" s="64" t="s">
        <v>37</v>
      </c>
      <c r="D11" s="64"/>
      <c r="E11" s="294"/>
    </row>
    <row r="12" spans="1:7" ht="16.5" customHeight="1" x14ac:dyDescent="0.2">
      <c r="C12" s="63" t="s">
        <v>38</v>
      </c>
      <c r="E12" s="293">
        <v>118973940.42000002</v>
      </c>
      <c r="F12" s="66"/>
    </row>
    <row r="13" spans="1:7" ht="18" customHeight="1" x14ac:dyDescent="0.2">
      <c r="C13" s="63" t="s">
        <v>487</v>
      </c>
      <c r="E13" s="293">
        <v>2196350</v>
      </c>
      <c r="F13" s="66"/>
    </row>
    <row r="14" spans="1:7" ht="21.75" customHeight="1" x14ac:dyDescent="0.2">
      <c r="C14" s="63" t="s">
        <v>39</v>
      </c>
      <c r="E14" s="293">
        <v>2733300</v>
      </c>
      <c r="F14" s="66"/>
    </row>
    <row r="15" spans="1:7" ht="21.75" customHeight="1" thickBot="1" x14ac:dyDescent="0.25">
      <c r="C15" s="63" t="s">
        <v>486</v>
      </c>
      <c r="E15" s="293">
        <v>0</v>
      </c>
    </row>
    <row r="16" spans="1:7" ht="19.5" customHeight="1" thickBot="1" x14ac:dyDescent="0.25">
      <c r="C16" s="65" t="s">
        <v>40</v>
      </c>
      <c r="D16" s="65"/>
      <c r="E16" s="454">
        <f>SUM(E12:E15)</f>
        <v>123903590.42000002</v>
      </c>
      <c r="F16" s="66"/>
    </row>
    <row r="17" spans="2:7" ht="18" customHeight="1" thickTop="1" x14ac:dyDescent="0.2">
      <c r="C17" s="67"/>
      <c r="D17" s="67"/>
      <c r="E17" s="295"/>
    </row>
    <row r="18" spans="2:7" ht="18" customHeight="1" x14ac:dyDescent="0.25">
      <c r="C18" s="67"/>
      <c r="D18" s="67"/>
      <c r="E18" s="295"/>
      <c r="F18" s="126"/>
    </row>
    <row r="19" spans="2:7" ht="19.5" customHeight="1" x14ac:dyDescent="0.25">
      <c r="B19" s="71" t="s">
        <v>127</v>
      </c>
      <c r="C19" s="72" t="s">
        <v>128</v>
      </c>
      <c r="D19" s="72"/>
      <c r="E19" s="434">
        <f>E20+E39+E83+E125+E136+E152+E186</f>
        <v>122121000.823</v>
      </c>
      <c r="F19" s="70"/>
      <c r="G19" s="66"/>
    </row>
    <row r="20" spans="2:7" ht="19.5" customHeight="1" thickBot="1" x14ac:dyDescent="0.3">
      <c r="B20" s="68" t="s">
        <v>129</v>
      </c>
      <c r="C20" s="69" t="s">
        <v>130</v>
      </c>
      <c r="D20" s="69"/>
      <c r="E20" s="296">
        <f>E21+E28+E30+E35</f>
        <v>46656821.473000005</v>
      </c>
      <c r="F20" s="306"/>
      <c r="G20" s="306"/>
    </row>
    <row r="21" spans="2:7" ht="19.5" customHeight="1" x14ac:dyDescent="0.25">
      <c r="B21" s="69" t="s">
        <v>248</v>
      </c>
      <c r="C21" s="127" t="s">
        <v>249</v>
      </c>
      <c r="D21" s="127"/>
      <c r="E21" s="297">
        <f>E22+E23+E24+E25+E26+E27</f>
        <v>37727757.380000003</v>
      </c>
      <c r="F21" s="66"/>
    </row>
    <row r="22" spans="2:7" ht="17.25" customHeight="1" x14ac:dyDescent="0.2">
      <c r="B22" s="73" t="s">
        <v>35</v>
      </c>
      <c r="C22" s="73" t="s">
        <v>36</v>
      </c>
      <c r="D22" s="73"/>
      <c r="E22" s="293">
        <v>26407162.390000001</v>
      </c>
    </row>
    <row r="23" spans="2:7" ht="17.25" customHeight="1" x14ac:dyDescent="0.2">
      <c r="B23" s="73" t="s">
        <v>24</v>
      </c>
      <c r="C23" s="73" t="s">
        <v>25</v>
      </c>
      <c r="D23" s="73"/>
      <c r="E23" s="293">
        <v>9748750</v>
      </c>
      <c r="F23" s="66"/>
    </row>
    <row r="24" spans="2:7" ht="17.25" customHeight="1" x14ac:dyDescent="0.2">
      <c r="B24" s="73" t="s">
        <v>29</v>
      </c>
      <c r="C24" s="73" t="s">
        <v>30</v>
      </c>
      <c r="D24" s="73"/>
      <c r="E24" s="293">
        <v>259300</v>
      </c>
    </row>
    <row r="25" spans="2:7" ht="17.25" customHeight="1" x14ac:dyDescent="0.2">
      <c r="B25" s="73" t="s">
        <v>372</v>
      </c>
      <c r="C25" s="73" t="s">
        <v>377</v>
      </c>
      <c r="D25" s="73"/>
      <c r="E25" s="293">
        <v>0</v>
      </c>
    </row>
    <row r="26" spans="2:7" ht="17.25" customHeight="1" x14ac:dyDescent="0.2">
      <c r="B26" s="74" t="s">
        <v>274</v>
      </c>
      <c r="C26" s="73" t="s">
        <v>275</v>
      </c>
      <c r="D26" s="73"/>
      <c r="E26" s="293">
        <v>1312544.99</v>
      </c>
      <c r="F26" s="66"/>
    </row>
    <row r="27" spans="2:7" s="3" customFormat="1" ht="17.25" customHeight="1" x14ac:dyDescent="0.2">
      <c r="B27" s="73" t="s">
        <v>276</v>
      </c>
      <c r="C27" s="73" t="s">
        <v>277</v>
      </c>
      <c r="D27" s="73"/>
      <c r="E27" s="293">
        <v>0</v>
      </c>
      <c r="F27" s="63"/>
    </row>
    <row r="28" spans="2:7" ht="17.25" customHeight="1" thickBot="1" x14ac:dyDescent="0.3">
      <c r="B28" s="75" t="s">
        <v>316</v>
      </c>
      <c r="C28" s="75" t="s">
        <v>328</v>
      </c>
      <c r="D28" s="73"/>
      <c r="E28" s="296">
        <f>SUM(E29)</f>
        <v>3265000</v>
      </c>
    </row>
    <row r="29" spans="2:7" ht="17.25" customHeight="1" x14ac:dyDescent="0.2">
      <c r="B29" s="73" t="s">
        <v>62</v>
      </c>
      <c r="C29" s="73" t="s">
        <v>63</v>
      </c>
      <c r="D29" s="73"/>
      <c r="E29" s="18">
        <v>3265000</v>
      </c>
    </row>
    <row r="30" spans="2:7" ht="21" customHeight="1" thickBot="1" x14ac:dyDescent="0.3">
      <c r="B30" s="68" t="s">
        <v>355</v>
      </c>
      <c r="C30" s="75" t="s">
        <v>443</v>
      </c>
      <c r="D30" s="73"/>
      <c r="E30" s="296">
        <f>E31+E32</f>
        <v>0</v>
      </c>
    </row>
    <row r="31" spans="2:7" ht="17.25" customHeight="1" x14ac:dyDescent="0.2">
      <c r="B31" s="76" t="s">
        <v>390</v>
      </c>
      <c r="C31" s="73" t="s">
        <v>367</v>
      </c>
      <c r="D31" s="73"/>
      <c r="E31" s="18">
        <v>0</v>
      </c>
    </row>
    <row r="32" spans="2:7" ht="17.25" customHeight="1" x14ac:dyDescent="0.2">
      <c r="B32" s="76" t="s">
        <v>311</v>
      </c>
      <c r="C32" s="73" t="s">
        <v>391</v>
      </c>
      <c r="D32" s="73"/>
      <c r="E32" s="18">
        <v>0</v>
      </c>
    </row>
    <row r="33" spans="2:7" ht="17.25" customHeight="1" x14ac:dyDescent="0.25">
      <c r="B33" s="77" t="s">
        <v>132</v>
      </c>
      <c r="C33" s="73" t="s">
        <v>131</v>
      </c>
      <c r="D33" s="73"/>
      <c r="E33" s="280" t="s">
        <v>412</v>
      </c>
    </row>
    <row r="34" spans="2:7" ht="17.25" customHeight="1" x14ac:dyDescent="0.2">
      <c r="B34" s="3" t="s">
        <v>270</v>
      </c>
      <c r="C34" s="73" t="s">
        <v>271</v>
      </c>
      <c r="D34" s="73"/>
      <c r="E34" s="18" t="s">
        <v>412</v>
      </c>
    </row>
    <row r="35" spans="2:7" ht="17.25" customHeight="1" thickBot="1" x14ac:dyDescent="0.3">
      <c r="B35" s="69" t="s">
        <v>133</v>
      </c>
      <c r="C35" s="75" t="s">
        <v>134</v>
      </c>
      <c r="D35" s="73"/>
      <c r="E35" s="296">
        <f>SUM(E36:E38)</f>
        <v>5664064.0930000003</v>
      </c>
    </row>
    <row r="36" spans="2:7" ht="19.5" customHeight="1" x14ac:dyDescent="0.2">
      <c r="B36" s="73" t="s">
        <v>31</v>
      </c>
      <c r="C36" s="73" t="s">
        <v>32</v>
      </c>
      <c r="D36" s="73"/>
      <c r="E36" s="18">
        <v>2613977.29</v>
      </c>
    </row>
    <row r="37" spans="2:7" ht="19.5" customHeight="1" x14ac:dyDescent="0.2">
      <c r="B37" s="73" t="s">
        <v>33</v>
      </c>
      <c r="C37" s="73" t="s">
        <v>34</v>
      </c>
      <c r="D37" s="73"/>
      <c r="E37" s="18">
        <v>2619314.84</v>
      </c>
    </row>
    <row r="38" spans="2:7" ht="19.5" customHeight="1" x14ac:dyDescent="0.2">
      <c r="B38" s="73" t="s">
        <v>27</v>
      </c>
      <c r="C38" s="73" t="s">
        <v>28</v>
      </c>
      <c r="D38" s="73"/>
      <c r="E38" s="18">
        <v>430771.96299999999</v>
      </c>
    </row>
    <row r="39" spans="2:7" ht="19.5" customHeight="1" thickBot="1" x14ac:dyDescent="0.3">
      <c r="B39" s="136">
        <v>2.2000000000000002</v>
      </c>
      <c r="C39" s="69" t="s">
        <v>94</v>
      </c>
      <c r="D39" s="69"/>
      <c r="E39" s="296">
        <f>E40+E48+E51+E54+E58+E68+E71+E80</f>
        <v>72775541.569999993</v>
      </c>
      <c r="F39" s="128"/>
      <c r="G39" s="66"/>
    </row>
    <row r="40" spans="2:7" ht="19.5" customHeight="1" x14ac:dyDescent="0.2">
      <c r="B40" s="69" t="s">
        <v>135</v>
      </c>
      <c r="C40" s="69" t="s">
        <v>136</v>
      </c>
      <c r="D40" s="69"/>
      <c r="E40" s="297">
        <f>E41+E42+E43+E44+E45+E46+E47</f>
        <v>227046.99</v>
      </c>
      <c r="F40" s="66"/>
    </row>
    <row r="41" spans="2:7" ht="17.25" customHeight="1" x14ac:dyDescent="0.2">
      <c r="B41" s="73" t="s">
        <v>374</v>
      </c>
      <c r="C41" s="73" t="s">
        <v>431</v>
      </c>
      <c r="D41" s="69"/>
      <c r="E41" s="293">
        <v>0</v>
      </c>
    </row>
    <row r="42" spans="2:7" ht="17.25" customHeight="1" x14ac:dyDescent="0.2">
      <c r="B42" s="73" t="s">
        <v>26</v>
      </c>
      <c r="C42" s="73" t="s">
        <v>20</v>
      </c>
      <c r="D42" s="73"/>
      <c r="E42" s="293">
        <v>0</v>
      </c>
    </row>
    <row r="43" spans="2:7" ht="17.25" customHeight="1" x14ac:dyDescent="0.2">
      <c r="B43" s="73" t="s">
        <v>361</v>
      </c>
      <c r="C43" s="73" t="s">
        <v>363</v>
      </c>
      <c r="D43" s="73"/>
      <c r="E43" s="293">
        <v>0</v>
      </c>
    </row>
    <row r="44" spans="2:7" ht="17.25" customHeight="1" x14ac:dyDescent="0.2">
      <c r="B44" s="73" t="s">
        <v>47</v>
      </c>
      <c r="C44" s="73" t="s">
        <v>48</v>
      </c>
      <c r="D44" s="73"/>
      <c r="E44" s="293">
        <v>0</v>
      </c>
    </row>
    <row r="45" spans="2:7" ht="17.25" customHeight="1" x14ac:dyDescent="0.2">
      <c r="B45" s="73" t="s">
        <v>68</v>
      </c>
      <c r="C45" s="73" t="s">
        <v>67</v>
      </c>
      <c r="D45" s="73"/>
      <c r="E45" s="293">
        <v>225564.99</v>
      </c>
    </row>
    <row r="46" spans="2:7" ht="17.25" customHeight="1" x14ac:dyDescent="0.2">
      <c r="B46" s="73" t="s">
        <v>305</v>
      </c>
      <c r="C46" s="73" t="s">
        <v>306</v>
      </c>
      <c r="D46" s="73"/>
      <c r="E46" s="293">
        <v>1482</v>
      </c>
    </row>
    <row r="47" spans="2:7" ht="17.25" customHeight="1" x14ac:dyDescent="0.2">
      <c r="B47" s="73" t="s">
        <v>97</v>
      </c>
      <c r="C47" s="73" t="s">
        <v>125</v>
      </c>
      <c r="D47" s="73"/>
      <c r="E47" s="293">
        <v>0</v>
      </c>
    </row>
    <row r="48" spans="2:7" ht="18.75" customHeight="1" thickBot="1" x14ac:dyDescent="0.25">
      <c r="B48" s="78" t="s">
        <v>137</v>
      </c>
      <c r="C48" s="75" t="s">
        <v>138</v>
      </c>
      <c r="D48" s="73"/>
      <c r="E48" s="298">
        <f>SUM(E49:E50)</f>
        <v>0</v>
      </c>
    </row>
    <row r="49" spans="2:6" ht="17.25" customHeight="1" x14ac:dyDescent="0.2">
      <c r="B49" s="74" t="s">
        <v>78</v>
      </c>
      <c r="C49" s="73" t="s">
        <v>95</v>
      </c>
      <c r="D49" s="73"/>
      <c r="E49" s="293">
        <v>0</v>
      </c>
    </row>
    <row r="50" spans="2:6" ht="17.25" customHeight="1" x14ac:dyDescent="0.2">
      <c r="B50" s="74" t="s">
        <v>101</v>
      </c>
      <c r="C50" s="73" t="s">
        <v>124</v>
      </c>
      <c r="D50" s="73"/>
      <c r="E50" s="293">
        <v>0</v>
      </c>
    </row>
    <row r="51" spans="2:6" ht="17.25" customHeight="1" thickBot="1" x14ac:dyDescent="0.25">
      <c r="B51" s="78" t="s">
        <v>140</v>
      </c>
      <c r="C51" s="79" t="s">
        <v>139</v>
      </c>
      <c r="D51" s="73"/>
      <c r="E51" s="298">
        <f>SUM(E52:E53)</f>
        <v>1476350</v>
      </c>
    </row>
    <row r="52" spans="2:6" ht="19.5" customHeight="1" x14ac:dyDescent="0.2">
      <c r="B52" s="73" t="s">
        <v>85</v>
      </c>
      <c r="C52" s="73" t="s">
        <v>266</v>
      </c>
      <c r="D52" s="73"/>
      <c r="E52" s="18">
        <v>1476350</v>
      </c>
    </row>
    <row r="53" spans="2:6" ht="19.5" customHeight="1" x14ac:dyDescent="0.2">
      <c r="B53" s="73" t="s">
        <v>445</v>
      </c>
      <c r="C53" s="73" t="s">
        <v>447</v>
      </c>
      <c r="D53" s="73"/>
      <c r="E53" s="18">
        <v>0</v>
      </c>
    </row>
    <row r="54" spans="2:6" ht="19.5" customHeight="1" thickBot="1" x14ac:dyDescent="0.3">
      <c r="B54" s="69" t="s">
        <v>141</v>
      </c>
      <c r="C54" s="75" t="s">
        <v>142</v>
      </c>
      <c r="D54" s="73"/>
      <c r="E54" s="296">
        <f>E55+E56+E57</f>
        <v>0</v>
      </c>
      <c r="F54" s="66"/>
    </row>
    <row r="55" spans="2:6" ht="17.25" customHeight="1" x14ac:dyDescent="0.2">
      <c r="B55" s="80" t="s">
        <v>79</v>
      </c>
      <c r="C55" s="73" t="s">
        <v>93</v>
      </c>
      <c r="D55" s="73"/>
      <c r="E55" s="293">
        <v>0</v>
      </c>
    </row>
    <row r="56" spans="2:6" ht="17.25" customHeight="1" x14ac:dyDescent="0.2">
      <c r="B56" s="73" t="s">
        <v>308</v>
      </c>
      <c r="C56" s="73" t="s">
        <v>309</v>
      </c>
      <c r="D56" s="73"/>
      <c r="E56" s="293">
        <v>0</v>
      </c>
    </row>
    <row r="57" spans="2:6" ht="17.25" customHeight="1" x14ac:dyDescent="0.2">
      <c r="B57" s="73" t="s">
        <v>75</v>
      </c>
      <c r="C57" s="73" t="s">
        <v>77</v>
      </c>
      <c r="D57" s="73"/>
      <c r="E57" s="293">
        <v>0</v>
      </c>
    </row>
    <row r="58" spans="2:6" ht="15.75" customHeight="1" thickBot="1" x14ac:dyDescent="0.25">
      <c r="B58" s="78" t="s">
        <v>144</v>
      </c>
      <c r="C58" s="75" t="s">
        <v>143</v>
      </c>
      <c r="D58" s="73"/>
      <c r="E58" s="298">
        <f>E59+E60+E61+E62</f>
        <v>0</v>
      </c>
    </row>
    <row r="59" spans="2:6" ht="17.25" customHeight="1" x14ac:dyDescent="0.2">
      <c r="B59" s="76" t="s">
        <v>340</v>
      </c>
      <c r="C59" s="73" t="s">
        <v>424</v>
      </c>
      <c r="D59" s="73"/>
      <c r="E59" s="293">
        <v>0</v>
      </c>
    </row>
    <row r="60" spans="2:6" ht="24.75" customHeight="1" x14ac:dyDescent="0.2">
      <c r="B60" s="76" t="s">
        <v>454</v>
      </c>
      <c r="C60" s="81" t="s">
        <v>456</v>
      </c>
      <c r="D60" s="73"/>
      <c r="E60" s="293">
        <v>0</v>
      </c>
    </row>
    <row r="61" spans="2:6" ht="17.25" customHeight="1" x14ac:dyDescent="0.2">
      <c r="B61" s="76" t="s">
        <v>257</v>
      </c>
      <c r="C61" s="73" t="s">
        <v>312</v>
      </c>
      <c r="D61" s="73"/>
      <c r="E61" s="293">
        <v>0</v>
      </c>
    </row>
    <row r="62" spans="2:6" ht="17.25" customHeight="1" x14ac:dyDescent="0.2">
      <c r="B62" s="76" t="s">
        <v>369</v>
      </c>
      <c r="C62" s="73" t="s">
        <v>370</v>
      </c>
      <c r="D62" s="73"/>
      <c r="E62" s="293">
        <v>0</v>
      </c>
    </row>
    <row r="63" spans="2:6" ht="17.25" customHeight="1" x14ac:dyDescent="0.2">
      <c r="B63" s="78" t="s">
        <v>145</v>
      </c>
      <c r="C63" s="75" t="s">
        <v>146</v>
      </c>
      <c r="D63" s="73"/>
      <c r="E63" s="297">
        <v>0</v>
      </c>
    </row>
    <row r="64" spans="2:6" ht="18" customHeight="1" x14ac:dyDescent="0.2">
      <c r="B64" s="82" t="s">
        <v>105</v>
      </c>
      <c r="C64" s="73" t="s">
        <v>106</v>
      </c>
      <c r="D64" s="73"/>
      <c r="E64" s="293">
        <v>0</v>
      </c>
    </row>
    <row r="65" spans="2:5" ht="18" customHeight="1" x14ac:dyDescent="0.2">
      <c r="B65" s="76" t="s">
        <v>107</v>
      </c>
      <c r="C65" s="73" t="s">
        <v>108</v>
      </c>
      <c r="D65" s="73"/>
      <c r="E65" s="293">
        <v>0</v>
      </c>
    </row>
    <row r="66" spans="2:5" ht="18" customHeight="1" x14ac:dyDescent="0.2">
      <c r="B66" s="76" t="s">
        <v>392</v>
      </c>
      <c r="C66" s="73" t="s">
        <v>432</v>
      </c>
      <c r="D66" s="73"/>
      <c r="E66" s="293">
        <v>0</v>
      </c>
    </row>
    <row r="67" spans="2:5" ht="18" customHeight="1" thickBot="1" x14ac:dyDescent="0.3">
      <c r="B67" s="76" t="s">
        <v>393</v>
      </c>
      <c r="C67" s="73" t="s">
        <v>428</v>
      </c>
      <c r="D67" s="73"/>
      <c r="E67" s="296">
        <v>0</v>
      </c>
    </row>
    <row r="68" spans="2:5" ht="39.75" customHeight="1" x14ac:dyDescent="0.2">
      <c r="B68" s="78" t="s">
        <v>147</v>
      </c>
      <c r="C68" s="36" t="s">
        <v>148</v>
      </c>
      <c r="D68" s="73"/>
      <c r="E68" s="297">
        <f>E69+E70</f>
        <v>-36351.53</v>
      </c>
    </row>
    <row r="69" spans="2:5" ht="25.5" customHeight="1" x14ac:dyDescent="0.2">
      <c r="B69" s="74" t="s">
        <v>109</v>
      </c>
      <c r="C69" s="81" t="s">
        <v>304</v>
      </c>
      <c r="D69" s="73"/>
      <c r="E69" s="293">
        <v>0</v>
      </c>
    </row>
    <row r="70" spans="2:5" ht="18.75" customHeight="1" x14ac:dyDescent="0.2">
      <c r="B70" s="73" t="s">
        <v>54</v>
      </c>
      <c r="C70" s="73" t="s">
        <v>578</v>
      </c>
      <c r="D70" s="73"/>
      <c r="E70" s="293">
        <v>-36351.53</v>
      </c>
    </row>
    <row r="71" spans="2:5" ht="29.25" customHeight="1" x14ac:dyDescent="0.2">
      <c r="B71" s="69" t="s">
        <v>150</v>
      </c>
      <c r="C71" s="36" t="s">
        <v>149</v>
      </c>
      <c r="D71" s="73"/>
      <c r="E71" s="297">
        <f>E72+E73+E74+E75+E76+E77+E78+E79</f>
        <v>71108496.109999999</v>
      </c>
    </row>
    <row r="72" spans="2:5" s="6" customFormat="1" ht="14.25" customHeight="1" x14ac:dyDescent="0.2">
      <c r="B72" s="73" t="s">
        <v>354</v>
      </c>
      <c r="C72" s="73" t="s">
        <v>356</v>
      </c>
      <c r="D72" s="83"/>
      <c r="E72" s="299">
        <v>0</v>
      </c>
    </row>
    <row r="73" spans="2:5" ht="17.25" customHeight="1" x14ac:dyDescent="0.2">
      <c r="B73" s="73" t="s">
        <v>64</v>
      </c>
      <c r="C73" s="73" t="s">
        <v>21</v>
      </c>
      <c r="D73" s="73"/>
      <c r="E73" s="299">
        <v>1923.6599999999999</v>
      </c>
    </row>
    <row r="74" spans="2:5" ht="17.25" customHeight="1" x14ac:dyDescent="0.2">
      <c r="B74" s="73" t="s">
        <v>258</v>
      </c>
      <c r="C74" s="73" t="s">
        <v>278</v>
      </c>
      <c r="D74" s="73"/>
      <c r="E74" s="299">
        <v>80000</v>
      </c>
    </row>
    <row r="75" spans="2:5" ht="17.25" customHeight="1" x14ac:dyDescent="0.2">
      <c r="B75" s="73" t="s">
        <v>368</v>
      </c>
      <c r="C75" s="73" t="s">
        <v>425</v>
      </c>
      <c r="D75" s="73"/>
      <c r="E75" s="299">
        <v>0</v>
      </c>
    </row>
    <row r="76" spans="2:5" ht="17.25" customHeight="1" x14ac:dyDescent="0.2">
      <c r="B76" s="73" t="s">
        <v>336</v>
      </c>
      <c r="C76" s="73" t="s">
        <v>413</v>
      </c>
      <c r="D76" s="73"/>
      <c r="E76" s="299">
        <v>0</v>
      </c>
    </row>
    <row r="77" spans="2:5" ht="17.25" customHeight="1" x14ac:dyDescent="0.2">
      <c r="B77" s="74" t="s">
        <v>72</v>
      </c>
      <c r="C77" s="73" t="s">
        <v>73</v>
      </c>
      <c r="D77" s="73"/>
      <c r="E77" s="299">
        <v>0</v>
      </c>
    </row>
    <row r="78" spans="2:5" ht="17.25" customHeight="1" x14ac:dyDescent="0.2">
      <c r="B78" s="73" t="s">
        <v>65</v>
      </c>
      <c r="C78" s="73" t="s">
        <v>66</v>
      </c>
      <c r="D78" s="73"/>
      <c r="E78" s="299">
        <v>-4427.55</v>
      </c>
    </row>
    <row r="79" spans="2:5" ht="17.25" customHeight="1" x14ac:dyDescent="0.2">
      <c r="B79" s="73" t="s">
        <v>378</v>
      </c>
      <c r="C79" s="73" t="s">
        <v>379</v>
      </c>
      <c r="D79" s="73"/>
      <c r="E79" s="299">
        <v>71031000</v>
      </c>
    </row>
    <row r="80" spans="2:5" ht="21" customHeight="1" x14ac:dyDescent="0.2">
      <c r="B80" s="69" t="s">
        <v>151</v>
      </c>
      <c r="C80" s="69" t="s">
        <v>152</v>
      </c>
      <c r="D80" s="73"/>
      <c r="E80" s="297">
        <f>E81+E82</f>
        <v>0</v>
      </c>
    </row>
    <row r="81" spans="2:7" ht="17.25" customHeight="1" x14ac:dyDescent="0.2">
      <c r="B81" s="73" t="s">
        <v>362</v>
      </c>
      <c r="C81" s="82" t="s">
        <v>364</v>
      </c>
      <c r="D81" s="73"/>
      <c r="E81" s="293">
        <v>0</v>
      </c>
    </row>
    <row r="82" spans="2:7" ht="17.25" customHeight="1" x14ac:dyDescent="0.25">
      <c r="B82" s="73" t="s">
        <v>99</v>
      </c>
      <c r="C82" s="73" t="s">
        <v>267</v>
      </c>
      <c r="D82" s="69"/>
      <c r="E82" s="293">
        <v>0</v>
      </c>
      <c r="F82" s="70"/>
    </row>
    <row r="83" spans="2:7" ht="22.5" customHeight="1" x14ac:dyDescent="0.25">
      <c r="B83" s="68">
        <v>2.2999999999999998</v>
      </c>
      <c r="C83" s="69" t="s">
        <v>153</v>
      </c>
      <c r="D83" s="73"/>
      <c r="E83" s="297">
        <f>E84+E89+E94+E100+E103+E107+E112+E116</f>
        <v>2688637.7800000003</v>
      </c>
      <c r="F83" s="262"/>
      <c r="G83" s="66"/>
    </row>
    <row r="84" spans="2:7" ht="23.25" customHeight="1" x14ac:dyDescent="0.2">
      <c r="B84" s="78" t="s">
        <v>154</v>
      </c>
      <c r="C84" s="69" t="s">
        <v>155</v>
      </c>
      <c r="D84" s="73"/>
      <c r="E84" s="297">
        <f>E85+E86+E87+E88</f>
        <v>262385</v>
      </c>
      <c r="F84" s="66"/>
    </row>
    <row r="85" spans="2:7" ht="17.25" customHeight="1" x14ac:dyDescent="0.2">
      <c r="B85" s="73" t="s">
        <v>49</v>
      </c>
      <c r="C85" s="73" t="s">
        <v>50</v>
      </c>
      <c r="D85" s="73"/>
      <c r="E85" s="293">
        <v>16560</v>
      </c>
    </row>
    <row r="86" spans="2:7" ht="17.25" customHeight="1" x14ac:dyDescent="0.2">
      <c r="B86" s="73" t="s">
        <v>71</v>
      </c>
      <c r="C86" s="73" t="s">
        <v>279</v>
      </c>
      <c r="D86" s="73"/>
      <c r="E86" s="293">
        <v>0</v>
      </c>
    </row>
    <row r="87" spans="2:7" ht="17.25" customHeight="1" x14ac:dyDescent="0.2">
      <c r="B87" s="80" t="s">
        <v>80</v>
      </c>
      <c r="C87" s="73" t="s">
        <v>269</v>
      </c>
      <c r="D87" s="73"/>
      <c r="E87" s="293">
        <v>245825</v>
      </c>
    </row>
    <row r="88" spans="2:7" ht="17.25" customHeight="1" x14ac:dyDescent="0.2">
      <c r="B88" s="73" t="s">
        <v>103</v>
      </c>
      <c r="C88" s="73" t="s">
        <v>307</v>
      </c>
      <c r="D88" s="73"/>
      <c r="E88" s="299">
        <v>0</v>
      </c>
    </row>
    <row r="89" spans="2:7" ht="17.25" customHeight="1" x14ac:dyDescent="0.2">
      <c r="B89" s="69" t="s">
        <v>156</v>
      </c>
      <c r="C89" s="69" t="s">
        <v>157</v>
      </c>
      <c r="D89" s="73"/>
      <c r="E89" s="297">
        <v>0</v>
      </c>
      <c r="F89" s="66"/>
    </row>
    <row r="90" spans="2:7" ht="17.25" customHeight="1" x14ac:dyDescent="0.2">
      <c r="B90" s="82" t="s">
        <v>357</v>
      </c>
      <c r="C90" s="82" t="s">
        <v>360</v>
      </c>
      <c r="D90" s="73"/>
      <c r="E90" s="293">
        <v>0</v>
      </c>
    </row>
    <row r="91" spans="2:7" ht="17.25" customHeight="1" x14ac:dyDescent="0.2">
      <c r="B91" s="74" t="s">
        <v>81</v>
      </c>
      <c r="C91" s="73" t="s">
        <v>288</v>
      </c>
      <c r="D91" s="73"/>
      <c r="E91" s="293">
        <v>0</v>
      </c>
    </row>
    <row r="92" spans="2:7" ht="17.25" customHeight="1" x14ac:dyDescent="0.2">
      <c r="B92" s="77" t="s">
        <v>84</v>
      </c>
      <c r="C92" s="82" t="s">
        <v>91</v>
      </c>
      <c r="D92" s="73"/>
      <c r="E92" s="293">
        <v>0</v>
      </c>
    </row>
    <row r="93" spans="2:7" ht="18.75" customHeight="1" thickBot="1" x14ac:dyDescent="0.25">
      <c r="B93" s="73" t="s">
        <v>41</v>
      </c>
      <c r="C93" s="73" t="s">
        <v>42</v>
      </c>
      <c r="D93" s="73"/>
      <c r="E93" s="157">
        <v>0</v>
      </c>
    </row>
    <row r="94" spans="2:7" ht="17.25" customHeight="1" x14ac:dyDescent="0.2">
      <c r="B94" s="69" t="s">
        <v>158</v>
      </c>
      <c r="C94" s="69" t="s">
        <v>159</v>
      </c>
      <c r="D94" s="73"/>
      <c r="E94" s="297">
        <f>E95+E96+E97+E98+E99</f>
        <v>0</v>
      </c>
    </row>
    <row r="95" spans="2:7" ht="17.25" customHeight="1" x14ac:dyDescent="0.2">
      <c r="B95" s="76" t="s">
        <v>280</v>
      </c>
      <c r="C95" s="77" t="s">
        <v>303</v>
      </c>
      <c r="D95" s="73"/>
      <c r="E95" s="293">
        <v>0</v>
      </c>
    </row>
    <row r="96" spans="2:7" ht="17.25" customHeight="1" x14ac:dyDescent="0.2">
      <c r="B96" s="73" t="s">
        <v>55</v>
      </c>
      <c r="C96" s="73" t="s">
        <v>56</v>
      </c>
      <c r="D96" s="73"/>
      <c r="E96" s="293">
        <v>0</v>
      </c>
    </row>
    <row r="97" spans="2:6" ht="17.25" customHeight="1" x14ac:dyDescent="0.2">
      <c r="B97" s="73" t="s">
        <v>98</v>
      </c>
      <c r="C97" s="73" t="s">
        <v>110</v>
      </c>
      <c r="D97" s="73"/>
    </row>
    <row r="98" spans="2:6" ht="17.25" customHeight="1" x14ac:dyDescent="0.2">
      <c r="B98" s="80" t="s">
        <v>301</v>
      </c>
      <c r="C98" s="73" t="s">
        <v>302</v>
      </c>
      <c r="D98" s="73"/>
      <c r="E98" s="293">
        <v>0</v>
      </c>
    </row>
    <row r="99" spans="2:6" ht="17.25" customHeight="1" thickBot="1" x14ac:dyDescent="0.3">
      <c r="B99" s="73" t="s">
        <v>251</v>
      </c>
      <c r="C99" s="73" t="s">
        <v>252</v>
      </c>
      <c r="D99" s="73"/>
      <c r="E99" s="296">
        <v>0</v>
      </c>
    </row>
    <row r="100" spans="2:6" ht="17.25" customHeight="1" x14ac:dyDescent="0.2">
      <c r="B100" s="69" t="s">
        <v>160</v>
      </c>
      <c r="C100" s="69" t="s">
        <v>161</v>
      </c>
      <c r="D100" s="73"/>
      <c r="E100" s="297">
        <f>E101+E102</f>
        <v>2139750</v>
      </c>
    </row>
    <row r="101" spans="2:6" ht="18.75" customHeight="1" x14ac:dyDescent="0.2">
      <c r="B101" s="73" t="s">
        <v>86</v>
      </c>
      <c r="C101" s="77" t="s">
        <v>310</v>
      </c>
      <c r="D101" s="73"/>
      <c r="E101" s="293">
        <v>0</v>
      </c>
    </row>
    <row r="102" spans="2:6" ht="17.25" customHeight="1" x14ac:dyDescent="0.2">
      <c r="B102" s="73" t="s">
        <v>74</v>
      </c>
      <c r="C102" s="73" t="s">
        <v>272</v>
      </c>
      <c r="D102" s="73"/>
      <c r="E102" s="293">
        <v>2139750</v>
      </c>
    </row>
    <row r="103" spans="2:6" ht="19.5" customHeight="1" x14ac:dyDescent="0.2">
      <c r="B103" s="69" t="s">
        <v>162</v>
      </c>
      <c r="C103" s="69" t="s">
        <v>163</v>
      </c>
      <c r="D103" s="73"/>
      <c r="E103" s="297">
        <f>E104+E105</f>
        <v>0</v>
      </c>
    </row>
    <row r="104" spans="2:6" ht="21" customHeight="1" x14ac:dyDescent="0.2">
      <c r="B104" s="73" t="s">
        <v>102</v>
      </c>
      <c r="C104" s="73" t="s">
        <v>263</v>
      </c>
      <c r="D104" s="73"/>
      <c r="E104" s="295">
        <v>0</v>
      </c>
    </row>
    <row r="105" spans="2:6" ht="18.75" customHeight="1" x14ac:dyDescent="0.2">
      <c r="B105" s="73" t="s">
        <v>82</v>
      </c>
      <c r="C105" s="73" t="s">
        <v>92</v>
      </c>
      <c r="D105" s="73"/>
      <c r="E105" s="295">
        <v>0</v>
      </c>
    </row>
    <row r="106" spans="2:6" ht="18.75" customHeight="1" x14ac:dyDescent="0.2">
      <c r="B106" s="73" t="s">
        <v>57</v>
      </c>
      <c r="C106" s="73" t="s">
        <v>58</v>
      </c>
      <c r="D106" s="73"/>
      <c r="E106" s="295">
        <v>0</v>
      </c>
    </row>
    <row r="107" spans="2:6" ht="28.5" customHeight="1" x14ac:dyDescent="0.2">
      <c r="B107" s="69" t="s">
        <v>165</v>
      </c>
      <c r="C107" s="36" t="s">
        <v>164</v>
      </c>
      <c r="D107" s="73"/>
      <c r="E107" s="297">
        <f>E108+E109+E110+E111</f>
        <v>0</v>
      </c>
      <c r="F107" s="66"/>
    </row>
    <row r="108" spans="2:6" ht="17.25" customHeight="1" x14ac:dyDescent="0.2">
      <c r="B108" s="76" t="s">
        <v>100</v>
      </c>
      <c r="C108" s="77" t="s">
        <v>126</v>
      </c>
      <c r="D108" s="73"/>
      <c r="E108" s="299">
        <v>0</v>
      </c>
    </row>
    <row r="109" spans="2:6" ht="18" customHeight="1" x14ac:dyDescent="0.2">
      <c r="B109" s="74" t="s">
        <v>259</v>
      </c>
      <c r="C109" s="73" t="s">
        <v>273</v>
      </c>
      <c r="D109" s="73"/>
      <c r="E109" s="293">
        <v>0</v>
      </c>
    </row>
    <row r="110" spans="2:6" ht="19.5" customHeight="1" x14ac:dyDescent="0.25">
      <c r="B110" s="73" t="s">
        <v>69</v>
      </c>
      <c r="C110" s="73" t="s">
        <v>87</v>
      </c>
      <c r="D110" s="73"/>
      <c r="E110" s="299">
        <f>SUM(A110:D110)</f>
        <v>0</v>
      </c>
      <c r="F110" s="94"/>
    </row>
    <row r="111" spans="2:6" ht="16.5" customHeight="1" x14ac:dyDescent="0.25">
      <c r="B111" s="73" t="s">
        <v>405</v>
      </c>
      <c r="C111" s="73" t="s">
        <v>409</v>
      </c>
      <c r="D111" s="73"/>
      <c r="E111" s="299">
        <f>SUM(A111:D111)</f>
        <v>0</v>
      </c>
      <c r="F111" s="94"/>
    </row>
    <row r="112" spans="2:6" ht="33" customHeight="1" x14ac:dyDescent="0.25">
      <c r="B112" s="69" t="s">
        <v>166</v>
      </c>
      <c r="C112" s="36" t="s">
        <v>167</v>
      </c>
      <c r="D112" s="73"/>
      <c r="E112" s="297">
        <f>E113+E114+E10</f>
        <v>120750.29</v>
      </c>
      <c r="F112" s="94"/>
    </row>
    <row r="113" spans="2:7" ht="17.25" customHeight="1" x14ac:dyDescent="0.2">
      <c r="B113" s="73" t="s">
        <v>53</v>
      </c>
      <c r="C113" s="73" t="s">
        <v>22</v>
      </c>
      <c r="D113" s="73"/>
      <c r="E113" s="293">
        <v>0</v>
      </c>
    </row>
    <row r="114" spans="2:7" ht="16.5" customHeight="1" thickBot="1" x14ac:dyDescent="0.25">
      <c r="B114" s="73" t="s">
        <v>76</v>
      </c>
      <c r="C114" s="73" t="s">
        <v>111</v>
      </c>
      <c r="D114" s="73"/>
      <c r="E114" s="300">
        <v>120750.29</v>
      </c>
    </row>
    <row r="115" spans="2:7" ht="27" customHeight="1" x14ac:dyDescent="0.2">
      <c r="B115" s="69" t="s">
        <v>168</v>
      </c>
      <c r="C115" s="36" t="s">
        <v>169</v>
      </c>
      <c r="D115" s="73"/>
      <c r="E115" s="294">
        <v>0</v>
      </c>
    </row>
    <row r="116" spans="2:7" ht="19.5" customHeight="1" x14ac:dyDescent="0.2">
      <c r="B116" s="69" t="s">
        <v>170</v>
      </c>
      <c r="C116" s="69" t="s">
        <v>171</v>
      </c>
      <c r="D116" s="73"/>
      <c r="E116" s="294">
        <f>E117+E118+E119+E120+E121+E122+E123+E124</f>
        <v>165752.49</v>
      </c>
    </row>
    <row r="117" spans="2:7" ht="15.75" customHeight="1" x14ac:dyDescent="0.2">
      <c r="B117" s="73" t="s">
        <v>59</v>
      </c>
      <c r="C117" s="73" t="s">
        <v>380</v>
      </c>
      <c r="D117" s="73"/>
      <c r="E117" s="293">
        <v>0</v>
      </c>
    </row>
    <row r="118" spans="2:7" ht="27" customHeight="1" x14ac:dyDescent="0.2">
      <c r="B118" s="73" t="s">
        <v>83</v>
      </c>
      <c r="C118" s="81" t="s">
        <v>381</v>
      </c>
      <c r="D118" s="73"/>
      <c r="E118" s="293">
        <v>0</v>
      </c>
    </row>
    <row r="119" spans="2:7" ht="17.25" customHeight="1" x14ac:dyDescent="0.2">
      <c r="B119" s="73" t="s">
        <v>260</v>
      </c>
      <c r="C119" s="73" t="s">
        <v>268</v>
      </c>
      <c r="D119" s="73"/>
      <c r="E119" s="293">
        <v>1685.04</v>
      </c>
    </row>
    <row r="120" spans="2:7" ht="17.25" customHeight="1" x14ac:dyDescent="0.2">
      <c r="B120" s="74" t="s">
        <v>261</v>
      </c>
      <c r="C120" s="73" t="s">
        <v>264</v>
      </c>
      <c r="D120" s="73"/>
      <c r="E120" s="293">
        <v>0</v>
      </c>
    </row>
    <row r="121" spans="2:7" ht="17.25" customHeight="1" x14ac:dyDescent="0.2">
      <c r="B121" s="73" t="s">
        <v>70</v>
      </c>
      <c r="C121" s="73" t="s">
        <v>88</v>
      </c>
      <c r="D121" s="73"/>
      <c r="E121" s="293">
        <v>0</v>
      </c>
    </row>
    <row r="122" spans="2:7" ht="17.25" customHeight="1" x14ac:dyDescent="0.2">
      <c r="B122" s="74" t="s">
        <v>318</v>
      </c>
      <c r="C122" s="73" t="s">
        <v>319</v>
      </c>
      <c r="D122" s="73"/>
      <c r="E122" s="293">
        <v>80000</v>
      </c>
    </row>
    <row r="123" spans="2:7" ht="16.5" customHeight="1" x14ac:dyDescent="0.2">
      <c r="B123" s="73" t="s">
        <v>51</v>
      </c>
      <c r="C123" s="73" t="s">
        <v>52</v>
      </c>
      <c r="D123" s="81"/>
      <c r="E123" s="293">
        <v>0</v>
      </c>
    </row>
    <row r="124" spans="2:7" ht="26.25" customHeight="1" x14ac:dyDescent="0.2">
      <c r="B124" s="73" t="s">
        <v>60</v>
      </c>
      <c r="C124" s="81" t="s">
        <v>61</v>
      </c>
      <c r="D124" s="73"/>
      <c r="E124" s="293">
        <v>84067.45</v>
      </c>
    </row>
    <row r="125" spans="2:7" ht="20.25" customHeight="1" x14ac:dyDescent="0.2">
      <c r="B125" s="71">
        <v>2.4</v>
      </c>
      <c r="C125" s="72" t="s">
        <v>173</v>
      </c>
      <c r="D125" s="84"/>
      <c r="E125" s="522">
        <f>E126</f>
        <v>0</v>
      </c>
    </row>
    <row r="126" spans="2:7" ht="21" customHeight="1" x14ac:dyDescent="0.2">
      <c r="B126" s="82" t="s">
        <v>174</v>
      </c>
      <c r="C126" s="85" t="s">
        <v>450</v>
      </c>
      <c r="D126" s="73"/>
      <c r="E126" s="297">
        <f>E127</f>
        <v>0</v>
      </c>
    </row>
    <row r="127" spans="2:7" ht="32.25" customHeight="1" x14ac:dyDescent="0.2">
      <c r="B127" s="80" t="s">
        <v>292</v>
      </c>
      <c r="C127" s="81" t="s">
        <v>300</v>
      </c>
      <c r="D127" s="73"/>
      <c r="E127" s="18">
        <v>0</v>
      </c>
      <c r="F127" s="66"/>
    </row>
    <row r="128" spans="2:7" ht="31.5" customHeight="1" x14ac:dyDescent="0.2">
      <c r="B128" s="82" t="s">
        <v>175</v>
      </c>
      <c r="C128" s="86" t="s">
        <v>295</v>
      </c>
      <c r="D128" s="73"/>
      <c r="E128" s="18">
        <v>0</v>
      </c>
      <c r="F128" s="87"/>
      <c r="G128" s="66"/>
    </row>
    <row r="129" spans="2:5" ht="26.25" customHeight="1" x14ac:dyDescent="0.25">
      <c r="B129" s="82" t="s">
        <v>440</v>
      </c>
      <c r="C129" s="86" t="s">
        <v>295</v>
      </c>
      <c r="D129" s="73"/>
      <c r="E129" s="280">
        <f>SUM(E132)</f>
        <v>0</v>
      </c>
    </row>
    <row r="130" spans="2:5" ht="32.25" customHeight="1" x14ac:dyDescent="0.25">
      <c r="B130" s="82" t="s">
        <v>176</v>
      </c>
      <c r="C130" s="86" t="s">
        <v>296</v>
      </c>
      <c r="D130" s="73"/>
      <c r="E130" s="301">
        <v>0</v>
      </c>
    </row>
    <row r="131" spans="2:5" ht="26.25" customHeight="1" x14ac:dyDescent="0.25">
      <c r="B131" s="82" t="s">
        <v>177</v>
      </c>
      <c r="C131" s="86" t="s">
        <v>297</v>
      </c>
      <c r="D131" s="73"/>
      <c r="E131" s="301">
        <v>0</v>
      </c>
    </row>
    <row r="132" spans="2:5" ht="28.5" customHeight="1" x14ac:dyDescent="0.2">
      <c r="B132" s="82" t="s">
        <v>178</v>
      </c>
      <c r="C132" s="86" t="s">
        <v>298</v>
      </c>
      <c r="D132" s="73"/>
      <c r="E132" s="18">
        <v>0</v>
      </c>
    </row>
    <row r="133" spans="2:5" ht="27" customHeight="1" x14ac:dyDescent="0.25">
      <c r="B133" s="82" t="s">
        <v>179</v>
      </c>
      <c r="C133" s="86" t="s">
        <v>299</v>
      </c>
      <c r="D133" s="73"/>
      <c r="E133" s="280">
        <f>E134</f>
        <v>0</v>
      </c>
    </row>
    <row r="134" spans="2:5" ht="26.25" customHeight="1" x14ac:dyDescent="0.2">
      <c r="B134" s="69" t="s">
        <v>255</v>
      </c>
      <c r="C134" s="88" t="s">
        <v>449</v>
      </c>
      <c r="D134" s="73"/>
      <c r="E134" s="18">
        <v>0</v>
      </c>
    </row>
    <row r="135" spans="2:5" ht="17.25" customHeight="1" thickBot="1" x14ac:dyDescent="0.3">
      <c r="B135" s="73" t="s">
        <v>253</v>
      </c>
      <c r="C135" s="73" t="s">
        <v>254</v>
      </c>
      <c r="D135" s="69"/>
      <c r="E135" s="296">
        <f>0</f>
        <v>0</v>
      </c>
    </row>
    <row r="136" spans="2:5" ht="17.25" customHeight="1" x14ac:dyDescent="0.2">
      <c r="B136" s="71">
        <v>2.5</v>
      </c>
      <c r="C136" s="72" t="s">
        <v>188</v>
      </c>
      <c r="D136" s="84"/>
      <c r="E136" s="522">
        <f>E138</f>
        <v>0</v>
      </c>
    </row>
    <row r="137" spans="2:5" ht="17.25" customHeight="1" x14ac:dyDescent="0.2">
      <c r="B137" s="630" t="s">
        <v>181</v>
      </c>
      <c r="C137" s="77" t="s">
        <v>415</v>
      </c>
      <c r="D137" s="73"/>
      <c r="E137" s="293">
        <v>0</v>
      </c>
    </row>
    <row r="138" spans="2:5" ht="15.75" customHeight="1" x14ac:dyDescent="0.2">
      <c r="B138" s="630"/>
      <c r="C138" s="78" t="s">
        <v>414</v>
      </c>
      <c r="D138" s="75"/>
      <c r="E138" s="297">
        <f>E139</f>
        <v>0</v>
      </c>
    </row>
    <row r="139" spans="2:5" ht="30" customHeight="1" x14ac:dyDescent="0.2">
      <c r="B139" s="74" t="s">
        <v>460</v>
      </c>
      <c r="C139" s="86" t="s">
        <v>287</v>
      </c>
      <c r="D139" s="73"/>
      <c r="E139" s="18">
        <v>0</v>
      </c>
    </row>
    <row r="140" spans="2:5" ht="17.25" customHeight="1" x14ac:dyDescent="0.25">
      <c r="B140" s="630" t="s">
        <v>182</v>
      </c>
      <c r="C140" s="77" t="s">
        <v>415</v>
      </c>
      <c r="D140" s="73"/>
      <c r="E140" s="280">
        <v>0</v>
      </c>
    </row>
    <row r="141" spans="2:5" ht="17.25" customHeight="1" x14ac:dyDescent="0.2">
      <c r="B141" s="630"/>
      <c r="C141" s="77" t="s">
        <v>416</v>
      </c>
      <c r="D141" s="73"/>
      <c r="E141" s="18">
        <v>0</v>
      </c>
    </row>
    <row r="142" spans="2:5" ht="17.25" customHeight="1" thickBot="1" x14ac:dyDescent="0.3">
      <c r="B142" s="630" t="s">
        <v>183</v>
      </c>
      <c r="C142" s="77" t="s">
        <v>417</v>
      </c>
      <c r="D142" s="73"/>
      <c r="E142" s="296">
        <v>0</v>
      </c>
    </row>
    <row r="143" spans="2:5" ht="17.25" customHeight="1" x14ac:dyDescent="0.2">
      <c r="B143" s="630"/>
      <c r="C143" s="77" t="s">
        <v>418</v>
      </c>
      <c r="D143" s="73"/>
      <c r="E143" s="18">
        <v>0</v>
      </c>
    </row>
    <row r="144" spans="2:5" ht="17.25" customHeight="1" x14ac:dyDescent="0.2">
      <c r="B144" s="630" t="s">
        <v>184</v>
      </c>
      <c r="C144" s="77" t="s">
        <v>419</v>
      </c>
      <c r="D144" s="73"/>
      <c r="E144" s="18">
        <v>0</v>
      </c>
    </row>
    <row r="145" spans="2:5" ht="17.25" customHeight="1" x14ac:dyDescent="0.2">
      <c r="B145" s="630"/>
      <c r="C145" s="77" t="s">
        <v>420</v>
      </c>
      <c r="D145" s="73"/>
      <c r="E145" s="18" t="s">
        <v>412</v>
      </c>
    </row>
    <row r="146" spans="2:5" ht="17.25" customHeight="1" x14ac:dyDescent="0.2">
      <c r="B146" s="630" t="s">
        <v>185</v>
      </c>
      <c r="C146" s="77" t="s">
        <v>417</v>
      </c>
      <c r="D146" s="73"/>
      <c r="E146" s="18" t="s">
        <v>412</v>
      </c>
    </row>
    <row r="147" spans="2:5" ht="17.25" customHeight="1" x14ac:dyDescent="0.2">
      <c r="B147" s="630"/>
      <c r="C147" s="77" t="s">
        <v>421</v>
      </c>
      <c r="D147" s="73"/>
      <c r="E147" s="18" t="s">
        <v>412</v>
      </c>
    </row>
    <row r="148" spans="2:5" ht="17.25" customHeight="1" x14ac:dyDescent="0.2">
      <c r="B148" s="630" t="s">
        <v>186</v>
      </c>
      <c r="C148" s="77" t="s">
        <v>415</v>
      </c>
      <c r="D148" s="73"/>
      <c r="E148" s="18" t="s">
        <v>412</v>
      </c>
    </row>
    <row r="149" spans="2:5" ht="17.25" customHeight="1" x14ac:dyDescent="0.2">
      <c r="B149" s="630"/>
      <c r="C149" s="77" t="s">
        <v>422</v>
      </c>
      <c r="D149" s="73"/>
      <c r="E149" s="18" t="s">
        <v>412</v>
      </c>
    </row>
    <row r="150" spans="2:5" ht="17.25" customHeight="1" x14ac:dyDescent="0.2">
      <c r="B150" s="630" t="s">
        <v>187</v>
      </c>
      <c r="C150" s="77" t="s">
        <v>417</v>
      </c>
      <c r="D150" s="73"/>
      <c r="E150" s="18" t="s">
        <v>412</v>
      </c>
    </row>
    <row r="151" spans="2:5" ht="17.25" customHeight="1" thickBot="1" x14ac:dyDescent="0.3">
      <c r="B151" s="630"/>
      <c r="C151" s="77" t="s">
        <v>256</v>
      </c>
      <c r="D151" s="69"/>
      <c r="E151" s="296"/>
    </row>
    <row r="152" spans="2:5" ht="21" customHeight="1" x14ac:dyDescent="0.2">
      <c r="B152" s="71">
        <v>2.6</v>
      </c>
      <c r="C152" s="72" t="s">
        <v>96</v>
      </c>
      <c r="D152" s="72"/>
      <c r="E152" s="522">
        <f>E153+E159+E163+E167+E170+E180</f>
        <v>0</v>
      </c>
    </row>
    <row r="153" spans="2:5" ht="20.25" customHeight="1" x14ac:dyDescent="0.2">
      <c r="B153" s="69" t="s">
        <v>191</v>
      </c>
      <c r="C153" s="69" t="s">
        <v>190</v>
      </c>
      <c r="D153" s="73"/>
      <c r="E153" s="293">
        <f>E154+E155+E156+E157+E158</f>
        <v>0</v>
      </c>
    </row>
    <row r="154" spans="2:5" ht="17.25" customHeight="1" x14ac:dyDescent="0.2">
      <c r="B154" s="73" t="s">
        <v>104</v>
      </c>
      <c r="C154" s="73" t="s">
        <v>112</v>
      </c>
      <c r="D154" s="73"/>
      <c r="E154" s="293">
        <v>0</v>
      </c>
    </row>
    <row r="155" spans="2:5" ht="17.25" customHeight="1" x14ac:dyDescent="0.2">
      <c r="B155" s="73" t="s">
        <v>293</v>
      </c>
      <c r="C155" s="73" t="s">
        <v>294</v>
      </c>
      <c r="D155" s="77"/>
      <c r="E155" s="293">
        <v>0</v>
      </c>
    </row>
    <row r="156" spans="2:5" ht="17.25" customHeight="1" x14ac:dyDescent="0.2">
      <c r="B156" s="74" t="s">
        <v>113</v>
      </c>
      <c r="C156" s="77" t="s">
        <v>313</v>
      </c>
      <c r="D156" s="73"/>
      <c r="E156" s="293">
        <v>0</v>
      </c>
    </row>
    <row r="157" spans="2:5" ht="17.25" customHeight="1" x14ac:dyDescent="0.2">
      <c r="B157" s="74" t="s">
        <v>262</v>
      </c>
      <c r="C157" s="73" t="s">
        <v>265</v>
      </c>
      <c r="D157" s="73"/>
      <c r="E157" s="293">
        <v>0</v>
      </c>
    </row>
    <row r="158" spans="2:5" ht="27.75" customHeight="1" x14ac:dyDescent="0.2">
      <c r="B158" s="74" t="s">
        <v>382</v>
      </c>
      <c r="C158" s="81" t="s">
        <v>383</v>
      </c>
      <c r="D158" s="73"/>
      <c r="E158" s="297">
        <v>0</v>
      </c>
    </row>
    <row r="159" spans="2:5" ht="27" customHeight="1" x14ac:dyDescent="0.2">
      <c r="B159" s="69" t="s">
        <v>192</v>
      </c>
      <c r="C159" s="36" t="s">
        <v>193</v>
      </c>
      <c r="D159" s="73"/>
      <c r="E159" s="293">
        <f>E160+E161+E162</f>
        <v>0</v>
      </c>
    </row>
    <row r="160" spans="2:5" ht="22.5" customHeight="1" x14ac:dyDescent="0.2">
      <c r="B160" s="82" t="s">
        <v>402</v>
      </c>
      <c r="C160" s="82" t="s">
        <v>376</v>
      </c>
      <c r="D160" s="73"/>
      <c r="E160" s="293">
        <v>0</v>
      </c>
    </row>
    <row r="161" spans="2:5" ht="22.5" customHeight="1" x14ac:dyDescent="0.2">
      <c r="B161" s="82" t="s">
        <v>384</v>
      </c>
      <c r="C161" s="82" t="s">
        <v>385</v>
      </c>
      <c r="D161" s="73"/>
      <c r="E161" s="293">
        <v>0</v>
      </c>
    </row>
    <row r="162" spans="2:5" ht="19.5" customHeight="1" thickBot="1" x14ac:dyDescent="0.25">
      <c r="B162" s="82" t="s">
        <v>451</v>
      </c>
      <c r="C162" s="82" t="s">
        <v>452</v>
      </c>
      <c r="D162" s="73"/>
      <c r="E162" s="300">
        <v>0</v>
      </c>
    </row>
    <row r="163" spans="2:5" ht="28.5" customHeight="1" x14ac:dyDescent="0.2">
      <c r="B163" s="69" t="s">
        <v>194</v>
      </c>
      <c r="C163" s="36" t="s">
        <v>195</v>
      </c>
      <c r="D163" s="75"/>
      <c r="E163" s="297">
        <f>E164+E165+E166</f>
        <v>0</v>
      </c>
    </row>
    <row r="164" spans="2:5" ht="18" customHeight="1" x14ac:dyDescent="0.2">
      <c r="B164" s="82" t="s">
        <v>114</v>
      </c>
      <c r="C164" s="82" t="s">
        <v>115</v>
      </c>
      <c r="D164" s="73"/>
      <c r="E164" s="293">
        <v>0</v>
      </c>
    </row>
    <row r="165" spans="2:5" ht="18" customHeight="1" x14ac:dyDescent="0.2">
      <c r="B165" s="82" t="s">
        <v>349</v>
      </c>
      <c r="C165" s="82" t="s">
        <v>350</v>
      </c>
      <c r="D165" s="73"/>
      <c r="E165" s="293">
        <v>0</v>
      </c>
    </row>
    <row r="166" spans="2:5" ht="18" customHeight="1" x14ac:dyDescent="0.2">
      <c r="B166" s="82" t="s">
        <v>365</v>
      </c>
      <c r="C166" s="82" t="s">
        <v>366</v>
      </c>
      <c r="D166" s="73"/>
      <c r="E166" s="293">
        <v>0</v>
      </c>
    </row>
    <row r="167" spans="2:5" ht="30" customHeight="1" x14ac:dyDescent="0.25">
      <c r="B167" s="69" t="s">
        <v>196</v>
      </c>
      <c r="C167" s="36" t="s">
        <v>197</v>
      </c>
      <c r="D167" s="73"/>
      <c r="E167" s="280">
        <f>E168+E169</f>
        <v>0</v>
      </c>
    </row>
    <row r="168" spans="2:5" ht="17.25" customHeight="1" x14ac:dyDescent="0.2">
      <c r="B168" s="73" t="s">
        <v>281</v>
      </c>
      <c r="C168" s="73" t="s">
        <v>282</v>
      </c>
      <c r="D168" s="73"/>
      <c r="E168" s="18">
        <v>0</v>
      </c>
    </row>
    <row r="169" spans="2:5" ht="17.25" customHeight="1" thickBot="1" x14ac:dyDescent="0.3">
      <c r="B169" s="73" t="s">
        <v>116</v>
      </c>
      <c r="C169" s="74" t="s">
        <v>117</v>
      </c>
      <c r="D169" s="73"/>
      <c r="E169" s="296">
        <v>0</v>
      </c>
    </row>
    <row r="170" spans="2:5" ht="17.25" customHeight="1" x14ac:dyDescent="0.2">
      <c r="B170" s="69" t="s">
        <v>198</v>
      </c>
      <c r="C170" s="69" t="s">
        <v>199</v>
      </c>
      <c r="D170" s="73"/>
      <c r="E170" s="297">
        <f>E171+E172+E173+E174+E175+E176+E177</f>
        <v>0</v>
      </c>
    </row>
    <row r="171" spans="2:5" ht="17.25" customHeight="1" x14ac:dyDescent="0.2">
      <c r="B171" s="82" t="s">
        <v>118</v>
      </c>
      <c r="C171" s="82" t="s">
        <v>119</v>
      </c>
      <c r="D171" s="73"/>
      <c r="E171" s="293">
        <v>0</v>
      </c>
    </row>
    <row r="172" spans="2:5" ht="17.25" customHeight="1" x14ac:dyDescent="0.25">
      <c r="B172" s="82" t="s">
        <v>89</v>
      </c>
      <c r="C172" s="82" t="s">
        <v>90</v>
      </c>
      <c r="D172" s="73"/>
      <c r="E172" s="280">
        <v>0</v>
      </c>
    </row>
    <row r="173" spans="2:5" ht="20.25" customHeight="1" x14ac:dyDescent="0.25">
      <c r="B173" s="76" t="s">
        <v>314</v>
      </c>
      <c r="C173" s="77" t="s">
        <v>315</v>
      </c>
      <c r="D173" s="73"/>
      <c r="E173" s="280">
        <v>0</v>
      </c>
    </row>
    <row r="174" spans="2:5" ht="29.25" customHeight="1" x14ac:dyDescent="0.2">
      <c r="B174" s="76" t="s">
        <v>400</v>
      </c>
      <c r="C174" s="86" t="s">
        <v>401</v>
      </c>
      <c r="D174" s="73"/>
      <c r="E174" s="18">
        <v>0</v>
      </c>
    </row>
    <row r="175" spans="2:5" ht="17.25" customHeight="1" x14ac:dyDescent="0.2">
      <c r="B175" s="80" t="s">
        <v>120</v>
      </c>
      <c r="C175" s="74" t="s">
        <v>121</v>
      </c>
      <c r="D175" s="73"/>
      <c r="E175" s="18">
        <v>0</v>
      </c>
    </row>
    <row r="176" spans="2:5" ht="17.25" customHeight="1" x14ac:dyDescent="0.2">
      <c r="B176" s="80" t="s">
        <v>351</v>
      </c>
      <c r="C176" s="74" t="s">
        <v>426</v>
      </c>
      <c r="D176" s="82"/>
      <c r="E176" s="18">
        <v>0</v>
      </c>
    </row>
    <row r="177" spans="2:5" ht="17.25" customHeight="1" x14ac:dyDescent="0.2">
      <c r="B177" s="82" t="s">
        <v>122</v>
      </c>
      <c r="C177" s="82" t="s">
        <v>123</v>
      </c>
      <c r="D177" s="73"/>
      <c r="E177" s="18">
        <v>0</v>
      </c>
    </row>
    <row r="178" spans="2:5" ht="17.25" customHeight="1" x14ac:dyDescent="0.2">
      <c r="B178" s="69" t="s">
        <v>200</v>
      </c>
      <c r="C178" s="69" t="s">
        <v>201</v>
      </c>
      <c r="D178" s="73"/>
      <c r="E178" s="18">
        <v>0</v>
      </c>
    </row>
    <row r="179" spans="2:5" ht="17.25" customHeight="1" thickBot="1" x14ac:dyDescent="0.3">
      <c r="B179" s="82" t="s">
        <v>442</v>
      </c>
      <c r="C179" s="82" t="s">
        <v>441</v>
      </c>
      <c r="D179" s="73"/>
      <c r="E179" s="296">
        <v>0</v>
      </c>
    </row>
    <row r="180" spans="2:5" ht="21" customHeight="1" x14ac:dyDescent="0.25">
      <c r="B180" s="82" t="s">
        <v>202</v>
      </c>
      <c r="C180" s="69" t="s">
        <v>206</v>
      </c>
      <c r="D180" s="73"/>
      <c r="E180" s="280">
        <f>SUM(E181:E182)</f>
        <v>0</v>
      </c>
    </row>
    <row r="181" spans="2:5" ht="18" customHeight="1" x14ac:dyDescent="0.2">
      <c r="B181" s="80" t="s">
        <v>283</v>
      </c>
      <c r="C181" s="74" t="s">
        <v>284</v>
      </c>
      <c r="D181" s="73"/>
      <c r="E181" s="18">
        <v>0</v>
      </c>
    </row>
    <row r="182" spans="2:5" ht="30.75" customHeight="1" thickBot="1" x14ac:dyDescent="0.25">
      <c r="B182" s="80" t="s">
        <v>406</v>
      </c>
      <c r="C182" s="74" t="s">
        <v>408</v>
      </c>
      <c r="D182" s="73"/>
      <c r="E182" s="302">
        <v>0</v>
      </c>
    </row>
    <row r="183" spans="2:5" ht="19.5" customHeight="1" x14ac:dyDescent="0.25">
      <c r="B183" s="82" t="s">
        <v>203</v>
      </c>
      <c r="C183" s="69" t="s">
        <v>205</v>
      </c>
      <c r="D183" s="73"/>
      <c r="E183" s="280">
        <f>E184</f>
        <v>0</v>
      </c>
    </row>
    <row r="184" spans="2:5" ht="27" customHeight="1" x14ac:dyDescent="0.2">
      <c r="B184" s="80" t="s">
        <v>285</v>
      </c>
      <c r="C184" s="74" t="s">
        <v>286</v>
      </c>
      <c r="D184" s="73"/>
      <c r="E184" s="18">
        <v>0</v>
      </c>
    </row>
    <row r="185" spans="2:5" ht="31.5" customHeight="1" thickBot="1" x14ac:dyDescent="0.3">
      <c r="B185" s="82" t="s">
        <v>204</v>
      </c>
      <c r="C185" s="89" t="s">
        <v>207</v>
      </c>
      <c r="D185" s="69"/>
      <c r="E185" s="296" t="s">
        <v>412</v>
      </c>
    </row>
    <row r="186" spans="2:5" ht="16.5" customHeight="1" x14ac:dyDescent="0.25">
      <c r="B186" s="68">
        <v>2.7</v>
      </c>
      <c r="C186" s="69" t="s">
        <v>215</v>
      </c>
      <c r="D186" s="73"/>
      <c r="E186" s="280">
        <f>E187</f>
        <v>0</v>
      </c>
    </row>
    <row r="187" spans="2:5" ht="16.5" customHeight="1" x14ac:dyDescent="0.2">
      <c r="B187" s="82" t="s">
        <v>209</v>
      </c>
      <c r="C187" s="82" t="s">
        <v>216</v>
      </c>
      <c r="D187" s="73"/>
      <c r="E187" s="18">
        <v>0</v>
      </c>
    </row>
    <row r="188" spans="2:5" ht="16.5" customHeight="1" x14ac:dyDescent="0.2">
      <c r="B188" s="82" t="s">
        <v>470</v>
      </c>
      <c r="C188" s="82" t="s">
        <v>476</v>
      </c>
      <c r="D188" s="73"/>
      <c r="E188" s="18">
        <v>0</v>
      </c>
    </row>
    <row r="189" spans="2:5" ht="16.5" customHeight="1" x14ac:dyDescent="0.25">
      <c r="B189" s="82" t="s">
        <v>210</v>
      </c>
      <c r="C189" s="82" t="s">
        <v>217</v>
      </c>
      <c r="D189" s="73"/>
      <c r="E189" s="280">
        <v>0</v>
      </c>
    </row>
    <row r="190" spans="2:5" ht="16.5" customHeight="1" x14ac:dyDescent="0.2">
      <c r="B190" s="630" t="s">
        <v>211</v>
      </c>
      <c r="C190" s="82" t="s">
        <v>320</v>
      </c>
      <c r="D190" s="73"/>
      <c r="E190" s="18" t="s">
        <v>412</v>
      </c>
    </row>
    <row r="191" spans="2:5" ht="16.5" customHeight="1" x14ac:dyDescent="0.2">
      <c r="B191" s="630"/>
      <c r="C191" s="82" t="s">
        <v>321</v>
      </c>
      <c r="D191" s="73"/>
      <c r="E191" s="18" t="s">
        <v>412</v>
      </c>
    </row>
    <row r="192" spans="2:5" ht="27" customHeight="1" thickBot="1" x14ac:dyDescent="0.3">
      <c r="B192" s="82" t="s">
        <v>212</v>
      </c>
      <c r="C192" s="81" t="s">
        <v>387</v>
      </c>
      <c r="D192" s="69"/>
      <c r="E192" s="296">
        <v>0</v>
      </c>
    </row>
    <row r="193" spans="2:7" ht="29.25" customHeight="1" x14ac:dyDescent="0.2">
      <c r="B193" s="71">
        <v>2.8</v>
      </c>
      <c r="C193" s="95" t="s">
        <v>386</v>
      </c>
      <c r="D193" s="84"/>
      <c r="E193" s="303">
        <v>0</v>
      </c>
    </row>
    <row r="194" spans="2:7" ht="17.25" customHeight="1" x14ac:dyDescent="0.2">
      <c r="B194" s="82" t="s">
        <v>214</v>
      </c>
      <c r="C194" s="77" t="s">
        <v>229</v>
      </c>
      <c r="D194" s="73"/>
      <c r="E194" s="632">
        <v>0</v>
      </c>
    </row>
    <row r="195" spans="2:7" ht="17.25" customHeight="1" x14ac:dyDescent="0.2">
      <c r="B195" s="630" t="s">
        <v>220</v>
      </c>
      <c r="C195" s="77" t="s">
        <v>289</v>
      </c>
      <c r="D195" s="73"/>
      <c r="E195" s="632"/>
    </row>
    <row r="196" spans="2:7" ht="17.25" customHeight="1" x14ac:dyDescent="0.2">
      <c r="B196" s="630"/>
      <c r="C196" s="77" t="s">
        <v>290</v>
      </c>
      <c r="D196" s="73"/>
      <c r="E196" s="18" t="s">
        <v>412</v>
      </c>
    </row>
    <row r="197" spans="2:7" ht="16.5" customHeight="1" thickBot="1" x14ac:dyDescent="0.3">
      <c r="B197" s="82"/>
      <c r="C197" s="77"/>
      <c r="D197" s="69"/>
      <c r="E197" s="296">
        <v>0</v>
      </c>
    </row>
    <row r="198" spans="2:7" ht="17.25" customHeight="1" x14ac:dyDescent="0.2">
      <c r="B198" s="71">
        <v>2.9</v>
      </c>
      <c r="C198" s="72" t="s">
        <v>234</v>
      </c>
      <c r="D198" s="96"/>
      <c r="E198" s="303">
        <v>0</v>
      </c>
    </row>
    <row r="199" spans="2:7" ht="17.25" customHeight="1" x14ac:dyDescent="0.2">
      <c r="B199" s="630" t="s">
        <v>222</v>
      </c>
      <c r="C199" s="77" t="s">
        <v>322</v>
      </c>
      <c r="D199" s="77"/>
      <c r="E199" s="18"/>
    </row>
    <row r="200" spans="2:7" ht="17.25" customHeight="1" x14ac:dyDescent="0.2">
      <c r="B200" s="630"/>
      <c r="C200" s="77" t="s">
        <v>323</v>
      </c>
      <c r="D200" s="77"/>
      <c r="E200" s="18" t="s">
        <v>412</v>
      </c>
    </row>
    <row r="201" spans="2:7" ht="17.25" customHeight="1" x14ac:dyDescent="0.2">
      <c r="B201" s="630" t="s">
        <v>223</v>
      </c>
      <c r="C201" s="77" t="s">
        <v>324</v>
      </c>
      <c r="D201" s="77"/>
      <c r="E201" s="631" t="s">
        <v>412</v>
      </c>
    </row>
    <row r="202" spans="2:7" ht="17.25" customHeight="1" x14ac:dyDescent="0.2">
      <c r="B202" s="630"/>
      <c r="C202" s="77" t="s">
        <v>325</v>
      </c>
      <c r="D202" s="77"/>
      <c r="E202" s="631"/>
    </row>
    <row r="203" spans="2:7" ht="17.25" customHeight="1" x14ac:dyDescent="0.2">
      <c r="B203" s="630" t="s">
        <v>224</v>
      </c>
      <c r="C203" s="77" t="s">
        <v>326</v>
      </c>
      <c r="D203" s="77"/>
      <c r="E203" s="18" t="s">
        <v>412</v>
      </c>
      <c r="F203" s="87"/>
    </row>
    <row r="204" spans="2:7" ht="17.25" customHeight="1" x14ac:dyDescent="0.25">
      <c r="B204" s="630"/>
      <c r="C204" s="77" t="s">
        <v>327</v>
      </c>
      <c r="D204" s="78"/>
      <c r="E204" s="304">
        <v>0</v>
      </c>
      <c r="F204" s="90"/>
      <c r="G204" s="66"/>
    </row>
    <row r="205" spans="2:7" ht="21.75" customHeight="1" x14ac:dyDescent="0.25">
      <c r="B205" s="133" t="s">
        <v>291</v>
      </c>
      <c r="C205" s="133"/>
      <c r="D205" s="134"/>
      <c r="E205" s="435">
        <f>E20+E39+E83+E125+E136+E152+E186</f>
        <v>122121000.823</v>
      </c>
      <c r="F205" s="125"/>
      <c r="G205" s="66"/>
    </row>
    <row r="206" spans="2:7" ht="21" customHeight="1" x14ac:dyDescent="0.2">
      <c r="B206" s="91" t="s">
        <v>423</v>
      </c>
      <c r="C206" s="91"/>
      <c r="D206" s="97"/>
      <c r="E206" s="436">
        <f>E16-E205</f>
        <v>1782589.5970000178</v>
      </c>
      <c r="F206" s="66"/>
    </row>
    <row r="207" spans="2:7" ht="19.5" customHeight="1" x14ac:dyDescent="0.2">
      <c r="B207" s="29"/>
      <c r="C207" s="34"/>
      <c r="D207" s="92"/>
      <c r="F207" s="66"/>
    </row>
    <row r="208" spans="2:7" ht="19.5" customHeight="1" x14ac:dyDescent="0.2">
      <c r="B208" s="30"/>
      <c r="C208" s="135" t="s">
        <v>7</v>
      </c>
      <c r="D208" s="628" t="s">
        <v>8</v>
      </c>
      <c r="E208" s="628"/>
    </row>
    <row r="209" spans="2:5" ht="19.5" customHeight="1" x14ac:dyDescent="0.2">
      <c r="B209" s="30"/>
      <c r="C209" s="30"/>
      <c r="D209" s="30"/>
      <c r="E209" s="305"/>
    </row>
    <row r="210" spans="2:5" ht="19.5" customHeight="1" x14ac:dyDescent="0.2">
      <c r="B210" s="30"/>
      <c r="C210" s="30"/>
      <c r="D210" s="30"/>
      <c r="E210" s="305"/>
    </row>
    <row r="211" spans="2:5" ht="19.5" customHeight="1" x14ac:dyDescent="0.2">
      <c r="B211" s="29"/>
      <c r="C211" s="30"/>
      <c r="D211" s="9"/>
      <c r="E211" s="305"/>
    </row>
    <row r="212" spans="2:5" ht="19.5" customHeight="1" x14ac:dyDescent="0.2">
      <c r="B212" s="29"/>
      <c r="C212" s="16" t="s">
        <v>433</v>
      </c>
      <c r="D212" s="629" t="s">
        <v>439</v>
      </c>
      <c r="E212" s="629"/>
    </row>
    <row r="213" spans="2:5" ht="19.5" customHeight="1" x14ac:dyDescent="0.2">
      <c r="C213" s="7" t="s">
        <v>434</v>
      </c>
      <c r="D213" s="628" t="s">
        <v>429</v>
      </c>
      <c r="E213" s="628"/>
    </row>
    <row r="214" spans="2:5" ht="15.75" customHeight="1" x14ac:dyDescent="0.2"/>
    <row r="215" spans="2:5" ht="15.75" customHeight="1" x14ac:dyDescent="0.2"/>
    <row r="216" spans="2:5" ht="15.75" customHeight="1" x14ac:dyDescent="0.2">
      <c r="B216" s="35"/>
    </row>
  </sheetData>
  <mergeCells count="24">
    <mergeCell ref="C4:E4"/>
    <mergeCell ref="C5:E5"/>
    <mergeCell ref="C6:E6"/>
    <mergeCell ref="C7:E7"/>
    <mergeCell ref="C8:E8"/>
    <mergeCell ref="B137:B138"/>
    <mergeCell ref="B140:B141"/>
    <mergeCell ref="B142:B143"/>
    <mergeCell ref="C10:E10"/>
    <mergeCell ref="A9:E9"/>
    <mergeCell ref="B150:B151"/>
    <mergeCell ref="B190:B191"/>
    <mergeCell ref="B195:B196"/>
    <mergeCell ref="E194:E195"/>
    <mergeCell ref="B144:B145"/>
    <mergeCell ref="B146:B147"/>
    <mergeCell ref="B148:B149"/>
    <mergeCell ref="D208:E208"/>
    <mergeCell ref="D212:E212"/>
    <mergeCell ref="D213:E213"/>
    <mergeCell ref="B199:B200"/>
    <mergeCell ref="B201:B202"/>
    <mergeCell ref="E201:E202"/>
    <mergeCell ref="B203:B204"/>
  </mergeCells>
  <phoneticPr fontId="56" type="noConversion"/>
  <pageMargins left="0.54" right="0.48" top="0.63" bottom="0.45" header="0.3" footer="0.3"/>
  <pageSetup fitToHeight="0" orientation="portrait" r:id="rId1"/>
  <ignoredErrors>
    <ignoredError sqref="E205:E206 E19" evalError="1"/>
  </ignoredError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1FCC19-9A60-4582-A6EA-1690BBF52D9C}">
  <sheetPr>
    <tabColor rgb="FF0000FF"/>
    <pageSetUpPr fitToPage="1"/>
  </sheetPr>
  <dimension ref="A1:D92"/>
  <sheetViews>
    <sheetView topLeftCell="A81" zoomScale="75" zoomScaleNormal="75" workbookViewId="0">
      <selection activeCell="C92" sqref="C92"/>
    </sheetView>
  </sheetViews>
  <sheetFormatPr baseColWidth="10" defaultColWidth="9.140625" defaultRowHeight="24.75" customHeight="1" x14ac:dyDescent="0.3"/>
  <cols>
    <col min="1" max="1" width="22.140625" style="506" customWidth="1"/>
    <col min="2" max="2" width="51.28515625" style="507" customWidth="1"/>
    <col min="3" max="3" width="25.85546875" style="507" customWidth="1"/>
    <col min="4" max="4" width="24.7109375" style="507" customWidth="1"/>
    <col min="5" max="16384" width="9.140625" style="507"/>
  </cols>
  <sheetData>
    <row r="1" spans="1:4" ht="27" customHeight="1" x14ac:dyDescent="0.3">
      <c r="A1" s="680" t="s">
        <v>572</v>
      </c>
      <c r="B1" s="680"/>
      <c r="C1" s="680"/>
      <c r="D1" s="680"/>
    </row>
    <row r="2" spans="1:4" ht="27" customHeight="1" x14ac:dyDescent="0.3">
      <c r="A2" s="679" t="s">
        <v>573</v>
      </c>
      <c r="B2" s="679"/>
      <c r="C2" s="679"/>
      <c r="D2" s="679"/>
    </row>
    <row r="3" spans="1:4" ht="27" customHeight="1" x14ac:dyDescent="0.3">
      <c r="A3" s="679" t="s">
        <v>996</v>
      </c>
      <c r="B3" s="679"/>
      <c r="C3" s="679"/>
      <c r="D3" s="679"/>
    </row>
    <row r="4" spans="1:4" ht="27" customHeight="1" x14ac:dyDescent="0.3">
      <c r="A4" s="575"/>
      <c r="B4" s="575"/>
      <c r="C4" s="575"/>
      <c r="D4" s="575"/>
    </row>
    <row r="5" spans="1:4" ht="27" customHeight="1" x14ac:dyDescent="0.3">
      <c r="A5" s="579" t="s">
        <v>574</v>
      </c>
      <c r="B5" s="578" t="s">
        <v>575</v>
      </c>
      <c r="C5" s="578" t="s">
        <v>576</v>
      </c>
      <c r="D5" s="578" t="s">
        <v>577</v>
      </c>
    </row>
    <row r="6" spans="1:4" ht="27" customHeight="1" x14ac:dyDescent="0.3">
      <c r="A6" s="580" t="s">
        <v>35</v>
      </c>
      <c r="B6" s="576" t="s">
        <v>36</v>
      </c>
      <c r="C6" s="577">
        <v>26342162.390000001</v>
      </c>
      <c r="D6" s="577">
        <v>27531412.390000001</v>
      </c>
    </row>
    <row r="7" spans="1:4" ht="27" customHeight="1" x14ac:dyDescent="0.3">
      <c r="A7" s="580" t="s">
        <v>24</v>
      </c>
      <c r="B7" s="576" t="s">
        <v>997</v>
      </c>
      <c r="C7" s="577">
        <v>9748750</v>
      </c>
      <c r="D7" s="577">
        <v>9893750</v>
      </c>
    </row>
    <row r="8" spans="1:4" ht="27" customHeight="1" x14ac:dyDescent="0.3">
      <c r="A8" s="580" t="s">
        <v>29</v>
      </c>
      <c r="B8" s="576" t="s">
        <v>30</v>
      </c>
      <c r="C8" s="577">
        <v>259300</v>
      </c>
      <c r="D8" s="577">
        <v>259300</v>
      </c>
    </row>
    <row r="9" spans="1:4" ht="27" customHeight="1" x14ac:dyDescent="0.3">
      <c r="A9" s="580" t="s">
        <v>372</v>
      </c>
      <c r="B9" s="576" t="s">
        <v>998</v>
      </c>
      <c r="C9" s="577">
        <v>0</v>
      </c>
      <c r="D9" s="577">
        <v>0</v>
      </c>
    </row>
    <row r="10" spans="1:4" ht="27" customHeight="1" x14ac:dyDescent="0.3">
      <c r="A10" s="580" t="s">
        <v>274</v>
      </c>
      <c r="B10" s="576" t="s">
        <v>275</v>
      </c>
      <c r="C10" s="577">
        <v>1292240.42</v>
      </c>
      <c r="D10" s="577">
        <v>1237293.49</v>
      </c>
    </row>
    <row r="11" spans="1:4" ht="27" customHeight="1" x14ac:dyDescent="0.3">
      <c r="A11" s="580" t="s">
        <v>62</v>
      </c>
      <c r="B11" s="576" t="s">
        <v>63</v>
      </c>
      <c r="C11" s="577">
        <v>1254000</v>
      </c>
      <c r="D11" s="577">
        <v>1254000</v>
      </c>
    </row>
    <row r="12" spans="1:4" ht="27" customHeight="1" x14ac:dyDescent="0.3">
      <c r="A12" s="580" t="s">
        <v>311</v>
      </c>
      <c r="B12" s="576" t="s">
        <v>999</v>
      </c>
      <c r="C12" s="577">
        <v>0</v>
      </c>
      <c r="D12" s="577">
        <v>0</v>
      </c>
    </row>
    <row r="13" spans="1:4" ht="27" customHeight="1" x14ac:dyDescent="0.3">
      <c r="A13" s="580" t="s">
        <v>31</v>
      </c>
      <c r="B13" s="576" t="s">
        <v>32</v>
      </c>
      <c r="C13" s="577">
        <v>2609368.79</v>
      </c>
      <c r="D13" s="577">
        <v>2703967.13</v>
      </c>
    </row>
    <row r="14" spans="1:4" ht="27" customHeight="1" x14ac:dyDescent="0.3">
      <c r="A14" s="580" t="s">
        <v>33</v>
      </c>
      <c r="B14" s="576" t="s">
        <v>34</v>
      </c>
      <c r="C14" s="577">
        <v>2614699.84</v>
      </c>
      <c r="D14" s="577">
        <v>2709431.59</v>
      </c>
    </row>
    <row r="15" spans="1:4" ht="27" customHeight="1" x14ac:dyDescent="0.3">
      <c r="A15" s="580" t="s">
        <v>27</v>
      </c>
      <c r="B15" s="576" t="s">
        <v>28</v>
      </c>
      <c r="C15" s="577">
        <v>429953.19</v>
      </c>
      <c r="D15" s="577">
        <v>445804.58</v>
      </c>
    </row>
    <row r="16" spans="1:4" ht="27" customHeight="1" x14ac:dyDescent="0.3">
      <c r="A16" s="580" t="s">
        <v>26</v>
      </c>
      <c r="B16" s="576" t="s">
        <v>20</v>
      </c>
      <c r="C16" s="577">
        <v>0</v>
      </c>
      <c r="D16" s="577">
        <v>262877.68</v>
      </c>
    </row>
    <row r="17" spans="1:4" ht="27" customHeight="1" x14ac:dyDescent="0.3">
      <c r="A17" s="580" t="s">
        <v>47</v>
      </c>
      <c r="B17" s="576" t="s">
        <v>48</v>
      </c>
      <c r="C17" s="577">
        <v>0</v>
      </c>
      <c r="D17" s="577">
        <v>101422.2</v>
      </c>
    </row>
    <row r="18" spans="1:4" ht="27" customHeight="1" x14ac:dyDescent="0.3">
      <c r="A18" s="580" t="s">
        <v>68</v>
      </c>
      <c r="B18" s="576" t="s">
        <v>67</v>
      </c>
      <c r="C18" s="577">
        <v>225564.99</v>
      </c>
      <c r="D18" s="577">
        <v>278603.7</v>
      </c>
    </row>
    <row r="19" spans="1:4" ht="27" customHeight="1" x14ac:dyDescent="0.3">
      <c r="A19" s="580" t="s">
        <v>305</v>
      </c>
      <c r="B19" s="576" t="s">
        <v>306</v>
      </c>
      <c r="C19" s="577">
        <v>1482</v>
      </c>
      <c r="D19" s="577">
        <v>4174</v>
      </c>
    </row>
    <row r="20" spans="1:4" ht="27" customHeight="1" x14ac:dyDescent="0.3">
      <c r="A20" s="580" t="s">
        <v>97</v>
      </c>
      <c r="B20" s="576" t="s">
        <v>1000</v>
      </c>
      <c r="C20" s="577">
        <v>0</v>
      </c>
      <c r="D20" s="577">
        <v>8568</v>
      </c>
    </row>
    <row r="21" spans="1:4" ht="27" customHeight="1" x14ac:dyDescent="0.3">
      <c r="A21" s="580" t="s">
        <v>78</v>
      </c>
      <c r="B21" s="576" t="s">
        <v>1001</v>
      </c>
      <c r="C21" s="577">
        <v>0</v>
      </c>
      <c r="D21" s="577">
        <v>0</v>
      </c>
    </row>
    <row r="22" spans="1:4" ht="27" customHeight="1" x14ac:dyDescent="0.3">
      <c r="A22" s="580" t="s">
        <v>101</v>
      </c>
      <c r="B22" s="576" t="s">
        <v>1002</v>
      </c>
      <c r="C22" s="577">
        <v>0</v>
      </c>
      <c r="D22" s="577">
        <v>0</v>
      </c>
    </row>
    <row r="23" spans="1:4" ht="27" customHeight="1" x14ac:dyDescent="0.3">
      <c r="A23" s="580" t="s">
        <v>85</v>
      </c>
      <c r="B23" s="576" t="s">
        <v>1003</v>
      </c>
      <c r="C23" s="577">
        <v>677200</v>
      </c>
      <c r="D23" s="577">
        <v>1132142.5</v>
      </c>
    </row>
    <row r="24" spans="1:4" ht="27" customHeight="1" x14ac:dyDescent="0.3">
      <c r="A24" s="580" t="s">
        <v>308</v>
      </c>
      <c r="B24" s="576" t="s">
        <v>1004</v>
      </c>
      <c r="C24" s="577">
        <v>0</v>
      </c>
      <c r="D24" s="577">
        <v>0</v>
      </c>
    </row>
    <row r="25" spans="1:4" ht="27" customHeight="1" x14ac:dyDescent="0.3">
      <c r="A25" s="580" t="s">
        <v>340</v>
      </c>
      <c r="B25" s="576" t="s">
        <v>1005</v>
      </c>
      <c r="C25" s="577">
        <v>0</v>
      </c>
      <c r="D25" s="577">
        <v>0</v>
      </c>
    </row>
    <row r="26" spans="1:4" ht="27" customHeight="1" x14ac:dyDescent="0.3">
      <c r="A26" s="580" t="s">
        <v>257</v>
      </c>
      <c r="B26" s="576" t="s">
        <v>312</v>
      </c>
      <c r="C26" s="577">
        <v>0</v>
      </c>
      <c r="D26" s="577">
        <v>0</v>
      </c>
    </row>
    <row r="27" spans="1:4" ht="27" customHeight="1" x14ac:dyDescent="0.3">
      <c r="A27" s="580" t="s">
        <v>369</v>
      </c>
      <c r="B27" s="576" t="s">
        <v>370</v>
      </c>
      <c r="C27" s="577">
        <v>0</v>
      </c>
      <c r="D27" s="577">
        <v>260968.02</v>
      </c>
    </row>
    <row r="28" spans="1:4" ht="27" customHeight="1" x14ac:dyDescent="0.3">
      <c r="A28" s="580" t="s">
        <v>105</v>
      </c>
      <c r="B28" s="576" t="s">
        <v>106</v>
      </c>
      <c r="C28" s="577">
        <v>0</v>
      </c>
      <c r="D28" s="577">
        <v>0</v>
      </c>
    </row>
    <row r="29" spans="1:4" ht="27" customHeight="1" x14ac:dyDescent="0.3">
      <c r="A29" s="580" t="s">
        <v>107</v>
      </c>
      <c r="B29" s="576" t="s">
        <v>108</v>
      </c>
      <c r="C29" s="577">
        <v>0</v>
      </c>
      <c r="D29" s="577">
        <v>0</v>
      </c>
    </row>
    <row r="30" spans="1:4" ht="27" customHeight="1" x14ac:dyDescent="0.3">
      <c r="A30" s="580" t="s">
        <v>392</v>
      </c>
      <c r="B30" s="576" t="s">
        <v>1006</v>
      </c>
      <c r="C30" s="577">
        <v>0</v>
      </c>
      <c r="D30" s="577">
        <v>0</v>
      </c>
    </row>
    <row r="31" spans="1:4" ht="27" customHeight="1" x14ac:dyDescent="0.3">
      <c r="A31" s="580" t="s">
        <v>393</v>
      </c>
      <c r="B31" s="576" t="s">
        <v>428</v>
      </c>
      <c r="C31" s="577">
        <v>0</v>
      </c>
      <c r="D31" s="577">
        <v>0</v>
      </c>
    </row>
    <row r="32" spans="1:4" ht="27" customHeight="1" x14ac:dyDescent="0.3">
      <c r="A32" s="580" t="s">
        <v>109</v>
      </c>
      <c r="B32" s="576" t="s">
        <v>304</v>
      </c>
      <c r="C32" s="577">
        <v>0</v>
      </c>
      <c r="D32" s="577">
        <v>106200</v>
      </c>
    </row>
    <row r="33" spans="1:4" ht="27" customHeight="1" x14ac:dyDescent="0.3">
      <c r="A33" s="580" t="s">
        <v>54</v>
      </c>
      <c r="B33" s="576" t="s">
        <v>46</v>
      </c>
      <c r="C33" s="577">
        <v>-36351.53</v>
      </c>
      <c r="D33" s="577">
        <v>137786.41</v>
      </c>
    </row>
    <row r="34" spans="1:4" ht="27" customHeight="1" x14ac:dyDescent="0.3">
      <c r="A34" s="580" t="s">
        <v>258</v>
      </c>
      <c r="B34" s="576" t="s">
        <v>278</v>
      </c>
      <c r="C34" s="577">
        <v>0</v>
      </c>
      <c r="D34" s="577">
        <v>0</v>
      </c>
    </row>
    <row r="35" spans="1:4" ht="27" customHeight="1" x14ac:dyDescent="0.3">
      <c r="A35" s="580" t="s">
        <v>368</v>
      </c>
      <c r="B35" s="576" t="s">
        <v>371</v>
      </c>
      <c r="C35" s="577">
        <v>0</v>
      </c>
      <c r="D35" s="577"/>
    </row>
    <row r="36" spans="1:4" ht="27" customHeight="1" x14ac:dyDescent="0.3">
      <c r="A36" s="580" t="s">
        <v>336</v>
      </c>
      <c r="B36" s="576" t="s">
        <v>1007</v>
      </c>
      <c r="C36" s="577">
        <v>0</v>
      </c>
      <c r="D36" s="577">
        <v>0</v>
      </c>
    </row>
    <row r="37" spans="1:4" ht="27" customHeight="1" x14ac:dyDescent="0.3">
      <c r="A37" s="580" t="s">
        <v>72</v>
      </c>
      <c r="B37" s="576" t="s">
        <v>73</v>
      </c>
      <c r="C37" s="577">
        <v>0</v>
      </c>
      <c r="D37" s="577"/>
    </row>
    <row r="38" spans="1:4" ht="27" customHeight="1" x14ac:dyDescent="0.3">
      <c r="A38" s="580" t="s">
        <v>65</v>
      </c>
      <c r="B38" s="576" t="s">
        <v>1008</v>
      </c>
      <c r="C38" s="577">
        <v>0</v>
      </c>
      <c r="D38" s="577">
        <v>0</v>
      </c>
    </row>
    <row r="39" spans="1:4" ht="27" customHeight="1" x14ac:dyDescent="0.3">
      <c r="A39" s="580" t="s">
        <v>378</v>
      </c>
      <c r="B39" s="576" t="s">
        <v>379</v>
      </c>
      <c r="C39" s="577">
        <v>71031000</v>
      </c>
      <c r="D39" s="577">
        <v>69687000</v>
      </c>
    </row>
    <row r="40" spans="1:4" ht="27" customHeight="1" x14ac:dyDescent="0.3">
      <c r="A40" s="580" t="s">
        <v>99</v>
      </c>
      <c r="B40" s="576" t="s">
        <v>1009</v>
      </c>
      <c r="C40" s="577">
        <v>0</v>
      </c>
      <c r="D40" s="577">
        <v>238070.8</v>
      </c>
    </row>
    <row r="41" spans="1:4" ht="27" customHeight="1" x14ac:dyDescent="0.3">
      <c r="A41" s="580" t="s">
        <v>49</v>
      </c>
      <c r="B41" s="576" t="s">
        <v>50</v>
      </c>
      <c r="C41" s="577">
        <v>16560</v>
      </c>
      <c r="D41" s="577">
        <v>16560</v>
      </c>
    </row>
    <row r="42" spans="1:4" ht="27" customHeight="1" x14ac:dyDescent="0.3">
      <c r="A42" s="580" t="s">
        <v>71</v>
      </c>
      <c r="B42" s="576" t="s">
        <v>279</v>
      </c>
      <c r="C42" s="577">
        <v>0</v>
      </c>
      <c r="D42" s="577">
        <v>82872.3</v>
      </c>
    </row>
    <row r="43" spans="1:4" ht="27" customHeight="1" x14ac:dyDescent="0.3">
      <c r="A43" s="580" t="s">
        <v>80</v>
      </c>
      <c r="B43" s="576" t="s">
        <v>269</v>
      </c>
      <c r="C43" s="577">
        <v>245825</v>
      </c>
      <c r="D43" s="577">
        <v>0</v>
      </c>
    </row>
    <row r="44" spans="1:4" ht="27" customHeight="1" x14ac:dyDescent="0.3">
      <c r="A44" s="580" t="s">
        <v>103</v>
      </c>
      <c r="B44" s="576" t="s">
        <v>1010</v>
      </c>
      <c r="C44" s="577">
        <v>0</v>
      </c>
      <c r="D44" s="577">
        <v>0</v>
      </c>
    </row>
    <row r="45" spans="1:4" ht="27" customHeight="1" x14ac:dyDescent="0.3">
      <c r="A45" s="580" t="s">
        <v>357</v>
      </c>
      <c r="B45" s="576" t="s">
        <v>1011</v>
      </c>
      <c r="C45" s="577">
        <v>0</v>
      </c>
      <c r="D45" s="577">
        <v>0</v>
      </c>
    </row>
    <row r="46" spans="1:4" ht="27" customHeight="1" x14ac:dyDescent="0.3">
      <c r="A46" s="580" t="s">
        <v>81</v>
      </c>
      <c r="B46" s="576" t="s">
        <v>1012</v>
      </c>
      <c r="C46" s="577">
        <v>0</v>
      </c>
      <c r="D46" s="577">
        <v>0</v>
      </c>
    </row>
    <row r="47" spans="1:4" ht="27" customHeight="1" x14ac:dyDescent="0.3">
      <c r="A47" s="580" t="s">
        <v>84</v>
      </c>
      <c r="B47" s="576" t="s">
        <v>1013</v>
      </c>
      <c r="C47" s="577"/>
      <c r="D47" s="577"/>
    </row>
    <row r="48" spans="1:4" ht="27" customHeight="1" x14ac:dyDescent="0.3">
      <c r="A48" s="580" t="s">
        <v>41</v>
      </c>
      <c r="B48" s="576" t="s">
        <v>42</v>
      </c>
      <c r="C48" s="577">
        <v>0</v>
      </c>
      <c r="D48" s="577">
        <v>0</v>
      </c>
    </row>
    <row r="49" spans="1:4" ht="27" customHeight="1" x14ac:dyDescent="0.3">
      <c r="A49" s="580" t="s">
        <v>280</v>
      </c>
      <c r="B49" s="576" t="s">
        <v>1014</v>
      </c>
      <c r="C49" s="577">
        <v>0</v>
      </c>
      <c r="D49" s="577">
        <v>0</v>
      </c>
    </row>
    <row r="50" spans="1:4" ht="27" customHeight="1" x14ac:dyDescent="0.3">
      <c r="A50" s="580" t="s">
        <v>55</v>
      </c>
      <c r="B50" s="576" t="s">
        <v>1015</v>
      </c>
      <c r="C50" s="577">
        <v>0</v>
      </c>
      <c r="D50" s="577"/>
    </row>
    <row r="51" spans="1:4" ht="27" customHeight="1" x14ac:dyDescent="0.3">
      <c r="A51" s="580" t="s">
        <v>98</v>
      </c>
      <c r="B51" s="576" t="s">
        <v>110</v>
      </c>
      <c r="C51" s="577">
        <v>0</v>
      </c>
      <c r="D51" s="577">
        <v>0</v>
      </c>
    </row>
    <row r="52" spans="1:4" ht="27" customHeight="1" x14ac:dyDescent="0.3">
      <c r="A52" s="580" t="s">
        <v>86</v>
      </c>
      <c r="B52" s="576" t="s">
        <v>1016</v>
      </c>
      <c r="C52" s="577">
        <v>0</v>
      </c>
      <c r="D52" s="577">
        <v>0</v>
      </c>
    </row>
    <row r="53" spans="1:4" ht="27" customHeight="1" x14ac:dyDescent="0.3">
      <c r="A53" s="580" t="s">
        <v>74</v>
      </c>
      <c r="B53" s="576" t="s">
        <v>1017</v>
      </c>
      <c r="C53" s="577">
        <v>2139750</v>
      </c>
      <c r="D53" s="577">
        <v>0</v>
      </c>
    </row>
    <row r="54" spans="1:4" ht="27" customHeight="1" x14ac:dyDescent="0.3">
      <c r="A54" s="580" t="s">
        <v>102</v>
      </c>
      <c r="B54" s="576" t="s">
        <v>1018</v>
      </c>
      <c r="C54" s="577">
        <v>0</v>
      </c>
      <c r="D54" s="577">
        <v>0</v>
      </c>
    </row>
    <row r="55" spans="1:4" ht="27" customHeight="1" x14ac:dyDescent="0.3">
      <c r="A55" s="580" t="s">
        <v>82</v>
      </c>
      <c r="B55" s="576" t="s">
        <v>1019</v>
      </c>
      <c r="C55" s="577">
        <v>0</v>
      </c>
      <c r="D55" s="577">
        <v>0</v>
      </c>
    </row>
    <row r="56" spans="1:4" ht="27" customHeight="1" x14ac:dyDescent="0.3">
      <c r="A56" s="580" t="s">
        <v>57</v>
      </c>
      <c r="B56" s="576" t="s">
        <v>1020</v>
      </c>
      <c r="C56" s="577">
        <v>0</v>
      </c>
      <c r="D56" s="577">
        <v>0</v>
      </c>
    </row>
    <row r="57" spans="1:4" ht="33" customHeight="1" x14ac:dyDescent="0.3">
      <c r="A57" s="580" t="s">
        <v>100</v>
      </c>
      <c r="B57" s="576" t="s">
        <v>1021</v>
      </c>
      <c r="C57" s="577">
        <v>0</v>
      </c>
      <c r="D57" s="577">
        <v>168150</v>
      </c>
    </row>
    <row r="58" spans="1:4" ht="27" customHeight="1" x14ac:dyDescent="0.3">
      <c r="A58" s="580" t="s">
        <v>69</v>
      </c>
      <c r="B58" s="576" t="s">
        <v>87</v>
      </c>
      <c r="C58" s="577">
        <v>0</v>
      </c>
      <c r="D58" s="577">
        <v>0</v>
      </c>
    </row>
    <row r="59" spans="1:4" ht="27" customHeight="1" x14ac:dyDescent="0.3">
      <c r="A59" s="580" t="s">
        <v>405</v>
      </c>
      <c r="B59" s="576" t="s">
        <v>1022</v>
      </c>
      <c r="C59" s="577">
        <v>0</v>
      </c>
      <c r="D59" s="577">
        <v>0</v>
      </c>
    </row>
    <row r="60" spans="1:4" ht="27" customHeight="1" x14ac:dyDescent="0.3">
      <c r="A60" s="580" t="s">
        <v>53</v>
      </c>
      <c r="B60" s="576" t="s">
        <v>22</v>
      </c>
      <c r="C60" s="577">
        <v>0</v>
      </c>
      <c r="D60" s="577">
        <v>4109988.2</v>
      </c>
    </row>
    <row r="61" spans="1:4" ht="27" customHeight="1" x14ac:dyDescent="0.3">
      <c r="A61" s="580" t="s">
        <v>76</v>
      </c>
      <c r="B61" s="576" t="s">
        <v>111</v>
      </c>
      <c r="C61" s="577">
        <v>120750.29</v>
      </c>
      <c r="D61" s="577">
        <v>0</v>
      </c>
    </row>
    <row r="62" spans="1:4" ht="29.25" customHeight="1" x14ac:dyDescent="0.3">
      <c r="A62" s="580" t="s">
        <v>59</v>
      </c>
      <c r="B62" s="576" t="s">
        <v>1023</v>
      </c>
      <c r="C62" s="577">
        <v>0</v>
      </c>
      <c r="D62" s="577">
        <v>0</v>
      </c>
    </row>
    <row r="63" spans="1:4" ht="36" customHeight="1" x14ac:dyDescent="0.3">
      <c r="A63" s="580" t="s">
        <v>83</v>
      </c>
      <c r="B63" s="576" t="s">
        <v>1024</v>
      </c>
      <c r="C63" s="577">
        <v>0</v>
      </c>
      <c r="D63" s="577">
        <v>0</v>
      </c>
    </row>
    <row r="64" spans="1:4" ht="36" customHeight="1" x14ac:dyDescent="0.3">
      <c r="A64" s="580" t="s">
        <v>260</v>
      </c>
      <c r="B64" s="576" t="s">
        <v>1025</v>
      </c>
      <c r="C64" s="577">
        <v>1685.04</v>
      </c>
      <c r="D64" s="577">
        <v>235389.23</v>
      </c>
    </row>
    <row r="65" spans="1:4" ht="27" customHeight="1" x14ac:dyDescent="0.3">
      <c r="A65" s="580" t="s">
        <v>261</v>
      </c>
      <c r="B65" s="576" t="s">
        <v>1026</v>
      </c>
      <c r="C65" s="577">
        <v>0</v>
      </c>
      <c r="D65" s="577">
        <v>0</v>
      </c>
    </row>
    <row r="66" spans="1:4" ht="27" customHeight="1" x14ac:dyDescent="0.3">
      <c r="A66" s="580" t="s">
        <v>70</v>
      </c>
      <c r="B66" s="576" t="s">
        <v>88</v>
      </c>
      <c r="C66" s="577">
        <v>0</v>
      </c>
      <c r="D66" s="577"/>
    </row>
    <row r="67" spans="1:4" ht="27" customHeight="1" x14ac:dyDescent="0.3">
      <c r="A67" s="580" t="s">
        <v>318</v>
      </c>
      <c r="B67" s="576" t="s">
        <v>319</v>
      </c>
      <c r="C67" s="577">
        <v>0</v>
      </c>
      <c r="D67" s="577">
        <v>0</v>
      </c>
    </row>
    <row r="68" spans="1:4" ht="27" customHeight="1" x14ac:dyDescent="0.3">
      <c r="A68" s="580" t="s">
        <v>51</v>
      </c>
      <c r="B68" s="576" t="s">
        <v>52</v>
      </c>
      <c r="C68" s="577">
        <v>0</v>
      </c>
      <c r="D68" s="577">
        <v>241781.46</v>
      </c>
    </row>
    <row r="69" spans="1:4" ht="33" customHeight="1" x14ac:dyDescent="0.3">
      <c r="A69" s="580" t="s">
        <v>60</v>
      </c>
      <c r="B69" s="576" t="s">
        <v>61</v>
      </c>
      <c r="C69" s="577">
        <v>0</v>
      </c>
      <c r="D69" s="577">
        <v>121186</v>
      </c>
    </row>
    <row r="70" spans="1:4" ht="42" customHeight="1" x14ac:dyDescent="0.3">
      <c r="A70" s="580" t="s">
        <v>1027</v>
      </c>
      <c r="B70" s="576" t="s">
        <v>1028</v>
      </c>
      <c r="C70" s="577">
        <v>0</v>
      </c>
      <c r="D70" s="577">
        <v>0</v>
      </c>
    </row>
    <row r="71" spans="1:4" ht="27" customHeight="1" x14ac:dyDescent="0.3">
      <c r="A71" s="580" t="s">
        <v>104</v>
      </c>
      <c r="B71" s="576" t="s">
        <v>112</v>
      </c>
      <c r="C71" s="577">
        <v>0</v>
      </c>
      <c r="D71" s="577">
        <v>0</v>
      </c>
    </row>
    <row r="72" spans="1:4" ht="27" customHeight="1" x14ac:dyDescent="0.3">
      <c r="A72" s="580" t="s">
        <v>293</v>
      </c>
      <c r="B72" s="576" t="s">
        <v>294</v>
      </c>
      <c r="C72" s="577">
        <v>0</v>
      </c>
      <c r="D72" s="577">
        <v>0</v>
      </c>
    </row>
    <row r="73" spans="1:4" s="508" customFormat="1" ht="41.25" customHeight="1" x14ac:dyDescent="0.25">
      <c r="A73" s="580" t="s">
        <v>113</v>
      </c>
      <c r="B73" s="576" t="s">
        <v>313</v>
      </c>
      <c r="C73" s="577">
        <v>0</v>
      </c>
      <c r="D73" s="577">
        <v>0</v>
      </c>
    </row>
    <row r="74" spans="1:4" s="508" customFormat="1" ht="27" customHeight="1" x14ac:dyDescent="0.25">
      <c r="A74" s="580" t="s">
        <v>262</v>
      </c>
      <c r="B74" s="576" t="s">
        <v>265</v>
      </c>
      <c r="C74" s="577">
        <v>0</v>
      </c>
      <c r="D74" s="577">
        <v>0</v>
      </c>
    </row>
    <row r="75" spans="1:4" s="508" customFormat="1" ht="27" customHeight="1" x14ac:dyDescent="0.25">
      <c r="A75" s="580" t="s">
        <v>402</v>
      </c>
      <c r="B75" s="576" t="s">
        <v>1029</v>
      </c>
      <c r="C75" s="577">
        <v>0</v>
      </c>
      <c r="D75" s="577">
        <v>111200</v>
      </c>
    </row>
    <row r="76" spans="1:4" s="508" customFormat="1" ht="27" customHeight="1" x14ac:dyDescent="0.25">
      <c r="A76" s="580" t="s">
        <v>384</v>
      </c>
      <c r="B76" s="576" t="s">
        <v>1030</v>
      </c>
      <c r="C76" s="577">
        <v>0</v>
      </c>
      <c r="D76" s="577">
        <v>0</v>
      </c>
    </row>
    <row r="77" spans="1:4" s="508" customFormat="1" ht="27" customHeight="1" x14ac:dyDescent="0.25">
      <c r="A77" s="580" t="s">
        <v>114</v>
      </c>
      <c r="B77" s="576" t="s">
        <v>115</v>
      </c>
      <c r="C77" s="577">
        <v>0</v>
      </c>
      <c r="D77" s="577">
        <v>24780</v>
      </c>
    </row>
    <row r="78" spans="1:4" s="508" customFormat="1" ht="27" customHeight="1" x14ac:dyDescent="0.25">
      <c r="A78" s="580" t="s">
        <v>349</v>
      </c>
      <c r="B78" s="576" t="s">
        <v>1031</v>
      </c>
      <c r="C78" s="577">
        <v>0</v>
      </c>
      <c r="D78" s="577">
        <v>0</v>
      </c>
    </row>
    <row r="79" spans="1:4" s="508" customFormat="1" ht="42" customHeight="1" x14ac:dyDescent="0.25">
      <c r="A79" s="580" t="s">
        <v>365</v>
      </c>
      <c r="B79" s="576" t="s">
        <v>1032</v>
      </c>
      <c r="C79" s="577">
        <v>0</v>
      </c>
      <c r="D79" s="577">
        <v>0</v>
      </c>
    </row>
    <row r="80" spans="1:4" s="508" customFormat="1" ht="27" customHeight="1" x14ac:dyDescent="0.25">
      <c r="A80" s="580" t="s">
        <v>281</v>
      </c>
      <c r="B80" s="576" t="s">
        <v>282</v>
      </c>
      <c r="C80" s="577">
        <v>0</v>
      </c>
      <c r="D80" s="577">
        <v>0</v>
      </c>
    </row>
    <row r="81" spans="1:4" s="508" customFormat="1" ht="27" customHeight="1" x14ac:dyDescent="0.25">
      <c r="A81" s="580" t="s">
        <v>116</v>
      </c>
      <c r="B81" s="576" t="s">
        <v>117</v>
      </c>
      <c r="C81" s="577">
        <v>0</v>
      </c>
      <c r="D81" s="577">
        <v>0</v>
      </c>
    </row>
    <row r="82" spans="1:4" s="508" customFormat="1" ht="27" customHeight="1" x14ac:dyDescent="0.25">
      <c r="A82" s="580" t="s">
        <v>118</v>
      </c>
      <c r="B82" s="576" t="s">
        <v>119</v>
      </c>
      <c r="C82" s="577">
        <v>0</v>
      </c>
      <c r="D82" s="577">
        <v>0</v>
      </c>
    </row>
    <row r="83" spans="1:4" s="508" customFormat="1" ht="27" customHeight="1" x14ac:dyDescent="0.25">
      <c r="A83" s="580" t="s">
        <v>89</v>
      </c>
      <c r="B83" s="576" t="s">
        <v>90</v>
      </c>
      <c r="C83" s="577">
        <v>0</v>
      </c>
      <c r="D83" s="577">
        <v>0</v>
      </c>
    </row>
    <row r="84" spans="1:4" s="508" customFormat="1" ht="27" customHeight="1" x14ac:dyDescent="0.25">
      <c r="A84" s="580" t="s">
        <v>314</v>
      </c>
      <c r="B84" s="576" t="s">
        <v>315</v>
      </c>
      <c r="C84" s="577">
        <v>0</v>
      </c>
      <c r="D84" s="577">
        <v>0</v>
      </c>
    </row>
    <row r="85" spans="1:4" ht="24.75" customHeight="1" x14ac:dyDescent="0.3">
      <c r="A85" s="580" t="s">
        <v>351</v>
      </c>
      <c r="B85" s="576" t="s">
        <v>1033</v>
      </c>
      <c r="C85" s="577">
        <v>0</v>
      </c>
      <c r="D85" s="577">
        <v>0</v>
      </c>
    </row>
    <row r="86" spans="1:4" ht="24.75" customHeight="1" x14ac:dyDescent="0.3">
      <c r="A86" s="580" t="s">
        <v>122</v>
      </c>
      <c r="B86" s="576" t="s">
        <v>123</v>
      </c>
      <c r="C86" s="577">
        <v>0</v>
      </c>
      <c r="D86" s="577">
        <v>0</v>
      </c>
    </row>
    <row r="87" spans="1:4" ht="24.75" customHeight="1" x14ac:dyDescent="0.3">
      <c r="A87" s="580" t="s">
        <v>1034</v>
      </c>
      <c r="B87" s="576" t="s">
        <v>1035</v>
      </c>
      <c r="C87" s="577">
        <v>0</v>
      </c>
      <c r="D87" s="577">
        <v>0</v>
      </c>
    </row>
    <row r="88" spans="1:4" ht="24.75" customHeight="1" x14ac:dyDescent="0.3">
      <c r="A88" s="580" t="s">
        <v>283</v>
      </c>
      <c r="B88" s="576" t="s">
        <v>284</v>
      </c>
      <c r="C88" s="577">
        <v>0</v>
      </c>
      <c r="D88" s="577">
        <v>0</v>
      </c>
    </row>
    <row r="89" spans="1:4" ht="31.5" customHeight="1" x14ac:dyDescent="0.3">
      <c r="A89" s="580" t="s">
        <v>406</v>
      </c>
      <c r="B89" s="576" t="s">
        <v>1036</v>
      </c>
      <c r="C89" s="577">
        <v>0</v>
      </c>
      <c r="D89" s="577">
        <v>0</v>
      </c>
    </row>
    <row r="90" spans="1:4" ht="24.75" customHeight="1" x14ac:dyDescent="0.3">
      <c r="A90" s="580" t="s">
        <v>1037</v>
      </c>
      <c r="B90" s="576" t="s">
        <v>1038</v>
      </c>
      <c r="C90" s="577">
        <v>0</v>
      </c>
      <c r="D90" s="577">
        <v>0</v>
      </c>
    </row>
    <row r="91" spans="1:4" ht="24.75" customHeight="1" x14ac:dyDescent="0.3">
      <c r="A91" s="580" t="s">
        <v>470</v>
      </c>
      <c r="B91" s="576" t="s">
        <v>1039</v>
      </c>
      <c r="C91" s="577">
        <v>0</v>
      </c>
      <c r="D91" s="577">
        <v>0</v>
      </c>
    </row>
    <row r="92" spans="1:4" ht="24.75" customHeight="1" x14ac:dyDescent="0.3">
      <c r="A92" s="505"/>
      <c r="B92" s="503" t="s">
        <v>15</v>
      </c>
      <c r="C92" s="504">
        <f>SUM(C6:C91)</f>
        <v>118973940.42000002</v>
      </c>
      <c r="D92" s="504">
        <f>SUM(D6:D91)</f>
        <v>123364679.68000001</v>
      </c>
    </row>
  </sheetData>
  <mergeCells count="3">
    <mergeCell ref="A3:D3"/>
    <mergeCell ref="A1:D1"/>
    <mergeCell ref="A2:D2"/>
  </mergeCells>
  <pageMargins left="0.52" right="0.49" top="0.75" bottom="0.62" header="0.45" footer="0.3"/>
  <pageSetup scale="78" fitToHeight="0" orientation="portrait" r:id="rId1"/>
  <headerFooter differentFirst="1" scaleWithDoc="0"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3565AA-97F0-43A1-8FAD-60493257DDCC}">
  <sheetPr>
    <tabColor rgb="FF00C491"/>
  </sheetPr>
  <dimension ref="A2:H36"/>
  <sheetViews>
    <sheetView tabSelected="1" workbookViewId="0">
      <selection activeCell="D28" sqref="D28"/>
    </sheetView>
  </sheetViews>
  <sheetFormatPr baseColWidth="10" defaultColWidth="9.140625" defaultRowHeight="15" x14ac:dyDescent="0.2"/>
  <cols>
    <col min="1" max="1" width="5.28515625" style="137" customWidth="1"/>
    <col min="2" max="2" width="49.42578125" style="137" customWidth="1"/>
    <col min="3" max="3" width="11.85546875" style="137" customWidth="1"/>
    <col min="4" max="4" width="30" style="137" customWidth="1"/>
    <col min="5" max="5" width="10.28515625" style="137" customWidth="1"/>
    <col min="6" max="7" width="9.140625" style="137"/>
    <col min="8" max="8" width="12.7109375" style="137" customWidth="1"/>
    <col min="9" max="16384" width="9.140625" style="137"/>
  </cols>
  <sheetData>
    <row r="2" spans="1:8" ht="17.25" customHeight="1" x14ac:dyDescent="0.25">
      <c r="A2" s="142"/>
      <c r="B2" s="104"/>
      <c r="C2" s="104"/>
      <c r="D2" s="143"/>
      <c r="E2" s="104"/>
    </row>
    <row r="3" spans="1:8" ht="17.25" customHeight="1" x14ac:dyDescent="0.25">
      <c r="A3" s="142"/>
      <c r="B3" s="104"/>
      <c r="C3" s="104"/>
      <c r="D3" s="143"/>
      <c r="E3" s="104"/>
    </row>
    <row r="4" spans="1:8" ht="17.25" customHeight="1" x14ac:dyDescent="0.25">
      <c r="A4" s="142"/>
      <c r="B4" s="104"/>
      <c r="C4" s="104"/>
      <c r="D4" s="143"/>
      <c r="E4" s="104"/>
    </row>
    <row r="5" spans="1:8" ht="17.25" customHeight="1" x14ac:dyDescent="0.25">
      <c r="A5" s="144"/>
      <c r="B5" s="633" t="s">
        <v>9</v>
      </c>
      <c r="C5" s="633"/>
      <c r="D5" s="633"/>
      <c r="E5" s="104"/>
    </row>
    <row r="6" spans="1:8" ht="17.25" customHeight="1" x14ac:dyDescent="0.25">
      <c r="A6" s="144"/>
      <c r="B6" s="633" t="s">
        <v>10</v>
      </c>
      <c r="C6" s="633"/>
      <c r="D6" s="633"/>
      <c r="E6" s="104"/>
    </row>
    <row r="7" spans="1:8" ht="17.25" customHeight="1" x14ac:dyDescent="0.25">
      <c r="A7" s="144"/>
      <c r="B7" s="681" t="s">
        <v>11</v>
      </c>
      <c r="C7" s="681"/>
      <c r="D7" s="681"/>
      <c r="E7" s="104"/>
    </row>
    <row r="8" spans="1:8" ht="17.25" customHeight="1" x14ac:dyDescent="0.25">
      <c r="A8" s="144"/>
      <c r="B8" s="633" t="s">
        <v>12</v>
      </c>
      <c r="C8" s="633"/>
      <c r="D8" s="633"/>
      <c r="E8" s="104"/>
    </row>
    <row r="9" spans="1:8" ht="20.25" customHeight="1" x14ac:dyDescent="0.25">
      <c r="A9" s="144"/>
      <c r="B9" s="633" t="s">
        <v>465</v>
      </c>
      <c r="C9" s="633"/>
      <c r="D9" s="633"/>
      <c r="E9" s="104"/>
    </row>
    <row r="10" spans="1:8" ht="17.25" customHeight="1" x14ac:dyDescent="0.25">
      <c r="A10" s="98"/>
      <c r="B10" s="633" t="s">
        <v>585</v>
      </c>
      <c r="C10" s="633"/>
      <c r="D10" s="633"/>
      <c r="E10" s="104"/>
    </row>
    <row r="11" spans="1:8" ht="17.25" customHeight="1" x14ac:dyDescent="0.25">
      <c r="A11" s="142"/>
      <c r="B11" s="633" t="s">
        <v>43</v>
      </c>
      <c r="C11" s="633"/>
      <c r="D11" s="633"/>
      <c r="E11" s="104"/>
    </row>
    <row r="12" spans="1:8" ht="23.25" customHeight="1" x14ac:dyDescent="0.25">
      <c r="A12" s="142"/>
      <c r="B12" s="145" t="s">
        <v>37</v>
      </c>
      <c r="C12" s="145"/>
      <c r="D12" s="146"/>
      <c r="E12" s="104"/>
    </row>
    <row r="13" spans="1:8" ht="17.25" customHeight="1" x14ac:dyDescent="0.25">
      <c r="A13" s="142"/>
      <c r="B13" s="104"/>
      <c r="C13" s="104"/>
      <c r="D13" s="147"/>
      <c r="E13" s="104"/>
    </row>
    <row r="14" spans="1:8" ht="16.5" customHeight="1" x14ac:dyDescent="0.25">
      <c r="A14" s="142"/>
      <c r="B14" s="104" t="s">
        <v>38</v>
      </c>
      <c r="D14" s="164">
        <v>0</v>
      </c>
      <c r="E14" s="148"/>
      <c r="F14" s="64"/>
      <c r="G14" s="64"/>
      <c r="H14" s="93"/>
    </row>
    <row r="15" spans="1:8" ht="16.5" customHeight="1" x14ac:dyDescent="0.25">
      <c r="A15" s="142"/>
      <c r="B15" s="104" t="s">
        <v>494</v>
      </c>
      <c r="D15" s="163">
        <v>2733300</v>
      </c>
      <c r="E15" s="148"/>
      <c r="F15" s="64"/>
      <c r="G15" s="64"/>
      <c r="H15" s="93"/>
    </row>
    <row r="16" spans="1:8" ht="16.5" customHeight="1" x14ac:dyDescent="0.25">
      <c r="A16" s="142"/>
      <c r="B16" s="104" t="s">
        <v>493</v>
      </c>
      <c r="D16" s="163">
        <v>2196350</v>
      </c>
      <c r="E16" s="148"/>
      <c r="F16" s="64"/>
      <c r="G16" s="64"/>
      <c r="H16" s="93"/>
    </row>
    <row r="17" spans="1:8" ht="16.5" customHeight="1" thickBot="1" x14ac:dyDescent="0.3">
      <c r="A17" s="142"/>
      <c r="B17" s="104" t="s">
        <v>495</v>
      </c>
      <c r="D17" s="354">
        <v>0</v>
      </c>
      <c r="E17" s="148"/>
      <c r="F17" s="64"/>
      <c r="G17" s="64"/>
      <c r="H17" s="93"/>
    </row>
    <row r="18" spans="1:8" ht="25.5" customHeight="1" thickBot="1" x14ac:dyDescent="0.3">
      <c r="A18" s="142"/>
      <c r="B18" s="149" t="s">
        <v>500</v>
      </c>
      <c r="D18" s="355">
        <f>SUM(D14:D17)</f>
        <v>4929650</v>
      </c>
      <c r="E18" s="148"/>
      <c r="F18" s="6"/>
      <c r="G18" s="6"/>
      <c r="H18" s="32"/>
    </row>
    <row r="19" spans="1:8" ht="17.25" customHeight="1" thickTop="1" x14ac:dyDescent="0.25">
      <c r="A19" s="142"/>
      <c r="B19" s="104"/>
      <c r="C19" s="104"/>
      <c r="D19" s="33"/>
      <c r="E19" s="148"/>
      <c r="F19" s="6"/>
      <c r="G19" s="6"/>
      <c r="H19" s="32"/>
    </row>
    <row r="20" spans="1:8" ht="17.25" customHeight="1" x14ac:dyDescent="0.25">
      <c r="A20" s="142"/>
      <c r="B20" s="104"/>
      <c r="C20" s="104"/>
      <c r="D20" s="33"/>
      <c r="E20" s="148"/>
      <c r="F20" s="6"/>
      <c r="G20" s="6"/>
      <c r="H20" s="32"/>
    </row>
    <row r="21" spans="1:8" ht="17.25" customHeight="1" x14ac:dyDescent="0.25">
      <c r="A21" s="142"/>
      <c r="B21" s="129"/>
      <c r="C21" s="129"/>
      <c r="D21" s="146"/>
      <c r="E21" s="148"/>
      <c r="F21" s="63"/>
      <c r="G21" s="63"/>
      <c r="H21" s="32"/>
    </row>
    <row r="22" spans="1:8" ht="17.25" customHeight="1" x14ac:dyDescent="0.25">
      <c r="A22" s="129"/>
      <c r="B22" s="129"/>
      <c r="F22" s="67"/>
      <c r="G22" s="67"/>
      <c r="H22" s="93"/>
    </row>
    <row r="23" spans="1:8" ht="34.5" customHeight="1" x14ac:dyDescent="0.25">
      <c r="B23" s="356" t="s">
        <v>467</v>
      </c>
      <c r="C23" s="274"/>
      <c r="D23" s="156"/>
      <c r="F23" s="67"/>
      <c r="G23" s="67"/>
      <c r="H23" s="32"/>
    </row>
    <row r="24" spans="1:8" ht="19.5" customHeight="1" x14ac:dyDescent="0.25">
      <c r="B24" s="104" t="s">
        <v>494</v>
      </c>
      <c r="C24" s="359"/>
      <c r="D24" s="359">
        <v>6896198.4400000004</v>
      </c>
    </row>
    <row r="25" spans="1:8" ht="19.5" customHeight="1" x14ac:dyDescent="0.25">
      <c r="B25" s="104" t="s">
        <v>493</v>
      </c>
      <c r="C25" s="359"/>
      <c r="D25" s="359">
        <v>11512075.99</v>
      </c>
    </row>
    <row r="26" spans="1:8" ht="19.5" customHeight="1" x14ac:dyDescent="0.25">
      <c r="B26" s="104" t="s">
        <v>495</v>
      </c>
      <c r="D26" s="115">
        <v>298219.56</v>
      </c>
    </row>
    <row r="27" spans="1:8" ht="19.5" customHeight="1" thickBot="1" x14ac:dyDescent="0.3">
      <c r="B27" s="274" t="s">
        <v>499</v>
      </c>
      <c r="D27" s="159">
        <v>237439.67</v>
      </c>
    </row>
    <row r="28" spans="1:8" ht="19.5" customHeight="1" thickBot="1" x14ac:dyDescent="0.3">
      <c r="B28" s="149" t="s">
        <v>586</v>
      </c>
      <c r="C28" s="360"/>
      <c r="D28" s="361">
        <f>SUM(D24:D27)</f>
        <v>18943933.66</v>
      </c>
    </row>
    <row r="29" spans="1:8" ht="19.5" customHeight="1" thickTop="1" x14ac:dyDescent="0.25">
      <c r="C29" s="150"/>
      <c r="D29" s="152"/>
    </row>
    <row r="30" spans="1:8" ht="19.5" customHeight="1" x14ac:dyDescent="0.25">
      <c r="C30" s="154"/>
      <c r="D30" s="155"/>
    </row>
    <row r="31" spans="1:8" ht="19.5" customHeight="1" x14ac:dyDescent="0.25">
      <c r="B31" s="151" t="s">
        <v>7</v>
      </c>
      <c r="D31" s="144" t="s">
        <v>8</v>
      </c>
    </row>
    <row r="32" spans="1:8" ht="19.5" customHeight="1" x14ac:dyDescent="0.25">
      <c r="B32" s="150"/>
    </row>
    <row r="33" spans="2:4" ht="19.5" customHeight="1" x14ac:dyDescent="0.25">
      <c r="B33" s="150"/>
    </row>
    <row r="34" spans="2:4" ht="15.75" x14ac:dyDescent="0.25">
      <c r="B34" s="153"/>
      <c r="D34" s="358"/>
    </row>
    <row r="35" spans="2:4" ht="33" customHeight="1" x14ac:dyDescent="0.2">
      <c r="B35" s="357" t="s">
        <v>466</v>
      </c>
      <c r="C35" s="17"/>
      <c r="D35" s="55" t="s">
        <v>439</v>
      </c>
    </row>
    <row r="36" spans="2:4" ht="15.75" x14ac:dyDescent="0.25">
      <c r="B36" s="144" t="s">
        <v>434</v>
      </c>
      <c r="D36" s="6" t="s">
        <v>429</v>
      </c>
    </row>
  </sheetData>
  <mergeCells count="7">
    <mergeCell ref="B11:D11"/>
    <mergeCell ref="B5:D5"/>
    <mergeCell ref="B6:D6"/>
    <mergeCell ref="B7:D7"/>
    <mergeCell ref="B8:D8"/>
    <mergeCell ref="B9:D9"/>
    <mergeCell ref="B10:D10"/>
  </mergeCells>
  <pageMargins left="0.83" right="0.74" top="0.75" bottom="0.75" header="0.3" footer="0.3"/>
  <pageSetup scale="85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002C23-FC73-4ACE-A9BF-B5A3741805A5}">
  <sheetPr>
    <tabColor rgb="FF00C491"/>
  </sheetPr>
  <dimension ref="A2:C33"/>
  <sheetViews>
    <sheetView topLeftCell="A16" zoomScale="71" zoomScaleNormal="71" workbookViewId="0">
      <selection activeCell="D30" sqref="D30"/>
    </sheetView>
  </sheetViews>
  <sheetFormatPr baseColWidth="10" defaultColWidth="9.140625" defaultRowHeight="15.75" x14ac:dyDescent="0.25"/>
  <cols>
    <col min="1" max="1" width="62.140625" customWidth="1"/>
    <col min="2" max="2" width="16.85546875" customWidth="1"/>
    <col min="3" max="3" width="38.42578125" style="166" customWidth="1"/>
  </cols>
  <sheetData>
    <row r="2" spans="1:3" ht="23.25" customHeight="1" x14ac:dyDescent="0.25">
      <c r="A2" s="47"/>
      <c r="B2" s="47"/>
    </row>
    <row r="3" spans="1:3" ht="23.25" customHeight="1" x14ac:dyDescent="0.25">
      <c r="A3" s="47"/>
      <c r="B3" s="47"/>
    </row>
    <row r="4" spans="1:3" ht="24" customHeight="1" x14ac:dyDescent="0.25">
      <c r="A4" s="292"/>
      <c r="B4" s="292"/>
      <c r="C4" s="292"/>
    </row>
    <row r="5" spans="1:3" ht="20.25" customHeight="1" x14ac:dyDescent="0.25">
      <c r="A5" s="633" t="s">
        <v>9</v>
      </c>
      <c r="B5" s="633"/>
      <c r="C5" s="633"/>
    </row>
    <row r="6" spans="1:3" ht="25.5" customHeight="1" x14ac:dyDescent="0.25">
      <c r="A6" s="638" t="s">
        <v>10</v>
      </c>
      <c r="B6" s="638"/>
      <c r="C6" s="638"/>
    </row>
    <row r="7" spans="1:3" ht="25.5" customHeight="1" x14ac:dyDescent="0.25">
      <c r="A7" s="638" t="s">
        <v>11</v>
      </c>
      <c r="B7" s="638"/>
      <c r="C7" s="638"/>
    </row>
    <row r="8" spans="1:3" ht="25.5" customHeight="1" x14ac:dyDescent="0.25">
      <c r="A8" s="638" t="s">
        <v>12</v>
      </c>
      <c r="B8" s="638"/>
      <c r="C8" s="638"/>
    </row>
    <row r="9" spans="1:3" ht="25.5" customHeight="1" x14ac:dyDescent="0.3">
      <c r="A9" s="682" t="s">
        <v>496</v>
      </c>
      <c r="B9" s="682"/>
      <c r="C9" s="682"/>
    </row>
    <row r="10" spans="1:3" ht="25.5" customHeight="1" x14ac:dyDescent="0.25">
      <c r="A10" s="638" t="s">
        <v>579</v>
      </c>
      <c r="B10" s="638"/>
      <c r="C10" s="638"/>
    </row>
    <row r="11" spans="1:3" ht="24" customHeight="1" x14ac:dyDescent="0.25">
      <c r="A11" s="120"/>
      <c r="B11" s="120"/>
      <c r="C11" s="120"/>
    </row>
    <row r="12" spans="1:3" ht="24" customHeight="1" x14ac:dyDescent="0.25">
      <c r="A12" s="120"/>
      <c r="B12" s="120"/>
      <c r="C12" s="120"/>
    </row>
    <row r="13" spans="1:3" ht="24" customHeight="1" x14ac:dyDescent="0.25">
      <c r="A13" s="120"/>
      <c r="B13" s="120"/>
      <c r="C13" s="587"/>
    </row>
    <row r="14" spans="1:3" ht="24" customHeight="1" x14ac:dyDescent="0.25">
      <c r="A14" s="120" t="s">
        <v>1041</v>
      </c>
      <c r="B14" s="120"/>
      <c r="C14" s="120"/>
    </row>
    <row r="15" spans="1:3" ht="35.25" customHeight="1" x14ac:dyDescent="0.25">
      <c r="A15" s="509" t="s">
        <v>477</v>
      </c>
      <c r="B15" s="288"/>
      <c r="C15" s="453">
        <v>118973940.42000002</v>
      </c>
    </row>
    <row r="16" spans="1:3" ht="35.25" customHeight="1" x14ac:dyDescent="0.25">
      <c r="A16" s="510" t="s">
        <v>497</v>
      </c>
      <c r="B16" s="263"/>
      <c r="C16" s="453">
        <v>2102243.5730000003</v>
      </c>
    </row>
    <row r="17" spans="1:3" ht="35.25" customHeight="1" x14ac:dyDescent="0.25">
      <c r="A17" s="510" t="s">
        <v>498</v>
      </c>
      <c r="B17" s="263"/>
      <c r="C17" s="453">
        <v>922317.08</v>
      </c>
    </row>
    <row r="18" spans="1:3" ht="35.25" customHeight="1" x14ac:dyDescent="0.25">
      <c r="A18" s="510" t="s">
        <v>486</v>
      </c>
      <c r="B18" s="263"/>
      <c r="C18" s="511">
        <v>122499.75</v>
      </c>
    </row>
    <row r="19" spans="1:3" ht="33.75" customHeight="1" x14ac:dyDescent="0.25">
      <c r="A19" s="263" t="s">
        <v>1042</v>
      </c>
      <c r="B19" s="263"/>
      <c r="C19" s="289">
        <f>SUM(C15:C18)</f>
        <v>122121000.82300001</v>
      </c>
    </row>
    <row r="20" spans="1:3" ht="24" customHeight="1" x14ac:dyDescent="0.25">
      <c r="A20" s="124"/>
      <c r="B20" s="124"/>
    </row>
    <row r="21" spans="1:3" ht="24" customHeight="1" x14ac:dyDescent="0.25">
      <c r="A21" s="124"/>
      <c r="B21" s="124"/>
    </row>
    <row r="22" spans="1:3" ht="24" customHeight="1" x14ac:dyDescent="0.25">
      <c r="A22" s="124"/>
      <c r="B22" s="124"/>
    </row>
    <row r="23" spans="1:3" ht="24" customHeight="1" x14ac:dyDescent="0.25">
      <c r="A23" s="290"/>
      <c r="B23" s="290"/>
      <c r="C23" s="291"/>
    </row>
    <row r="24" spans="1:3" ht="42.75" customHeight="1" x14ac:dyDescent="0.25">
      <c r="A24" s="98" t="s">
        <v>466</v>
      </c>
      <c r="B24" s="98"/>
      <c r="C24" s="160" t="s">
        <v>439</v>
      </c>
    </row>
    <row r="25" spans="1:3" ht="26.25" customHeight="1" x14ac:dyDescent="0.25">
      <c r="A25" s="144" t="s">
        <v>434</v>
      </c>
      <c r="B25" s="144"/>
      <c r="C25" s="6" t="s">
        <v>429</v>
      </c>
    </row>
    <row r="26" spans="1:3" x14ac:dyDescent="0.25">
      <c r="A26" s="124"/>
      <c r="B26" s="124"/>
      <c r="C26" s="167"/>
    </row>
    <row r="27" spans="1:3" x14ac:dyDescent="0.25">
      <c r="A27" s="124"/>
      <c r="B27" s="124"/>
      <c r="C27" s="167"/>
    </row>
    <row r="28" spans="1:3" x14ac:dyDescent="0.25">
      <c r="A28" s="124"/>
      <c r="B28" s="124"/>
      <c r="C28" s="167"/>
    </row>
    <row r="29" spans="1:3" x14ac:dyDescent="0.25">
      <c r="A29" s="124"/>
      <c r="B29" s="124"/>
      <c r="C29" s="167"/>
    </row>
    <row r="30" spans="1:3" x14ac:dyDescent="0.25">
      <c r="A30" s="124"/>
      <c r="B30" s="124"/>
      <c r="C30" s="167"/>
    </row>
    <row r="31" spans="1:3" x14ac:dyDescent="0.25">
      <c r="A31" s="45"/>
      <c r="B31" s="45"/>
      <c r="C31" s="168"/>
    </row>
    <row r="32" spans="1:3" x14ac:dyDescent="0.25">
      <c r="A32" s="45"/>
      <c r="B32" s="45"/>
      <c r="C32" s="168"/>
    </row>
    <row r="33" spans="1:3" x14ac:dyDescent="0.25">
      <c r="A33" s="45"/>
      <c r="B33" s="45"/>
      <c r="C33" s="168"/>
    </row>
  </sheetData>
  <mergeCells count="6">
    <mergeCell ref="A10:C10"/>
    <mergeCell ref="A5:C5"/>
    <mergeCell ref="A6:C6"/>
    <mergeCell ref="A7:C7"/>
    <mergeCell ref="A8:C8"/>
    <mergeCell ref="A9:C9"/>
  </mergeCells>
  <pageMargins left="1.07" right="0.65" top="0.85" bottom="0.49" header="0.18" footer="0.15"/>
  <pageSetup scale="60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FCF1F6-E83C-40EA-9E63-BAE578B8458E}">
  <sheetPr>
    <tabColor rgb="FF0000FF"/>
    <pageSetUpPr fitToPage="1"/>
  </sheetPr>
  <dimension ref="A1:I32"/>
  <sheetViews>
    <sheetView topLeftCell="A18" zoomScale="66" zoomScaleNormal="66" workbookViewId="0">
      <selection activeCell="K23" sqref="K23:K24"/>
    </sheetView>
  </sheetViews>
  <sheetFormatPr baseColWidth="10" defaultColWidth="11.42578125" defaultRowHeight="30" customHeight="1" x14ac:dyDescent="0.2"/>
  <cols>
    <col min="1" max="1" width="15.7109375" style="45" customWidth="1"/>
    <col min="2" max="2" width="16.7109375" style="46" customWidth="1"/>
    <col min="3" max="3" width="37.42578125" style="28" customWidth="1"/>
    <col min="4" max="4" width="31.85546875" style="46" customWidth="1"/>
    <col min="5" max="5" width="19" style="25" customWidth="1"/>
    <col min="6" max="6" width="19" style="27" customWidth="1"/>
    <col min="7" max="7" width="19" style="28" customWidth="1"/>
    <col min="8" max="8" width="15.7109375" style="28" customWidth="1"/>
    <col min="9" max="16384" width="11.42578125" style="28"/>
  </cols>
  <sheetData>
    <row r="1" spans="1:9" ht="25.5" customHeight="1" x14ac:dyDescent="0.2">
      <c r="A1" s="3"/>
      <c r="B1" s="2"/>
      <c r="C1" s="3"/>
      <c r="D1" s="3"/>
      <c r="E1" s="3"/>
      <c r="F1" s="3"/>
    </row>
    <row r="2" spans="1:9" ht="25.5" customHeight="1" x14ac:dyDescent="0.2">
      <c r="A2" s="63"/>
      <c r="B2" s="12"/>
      <c r="C2" s="99"/>
      <c r="D2" s="6"/>
      <c r="E2" s="63"/>
      <c r="F2" s="63"/>
    </row>
    <row r="3" spans="1:9" ht="25.5" customHeight="1" x14ac:dyDescent="0.2">
      <c r="A3" s="63"/>
      <c r="B3" s="12"/>
      <c r="C3" s="99"/>
      <c r="D3" s="6"/>
      <c r="E3" s="63"/>
      <c r="F3" s="63"/>
    </row>
    <row r="4" spans="1:9" ht="25.5" customHeight="1" x14ac:dyDescent="0.25">
      <c r="A4" s="100"/>
      <c r="B4" s="101"/>
      <c r="C4" s="102"/>
      <c r="D4" s="103"/>
      <c r="E4" s="100"/>
      <c r="F4" s="100"/>
    </row>
    <row r="5" spans="1:9" ht="24" customHeight="1" x14ac:dyDescent="0.25">
      <c r="A5" s="662" t="s">
        <v>9</v>
      </c>
      <c r="B5" s="662"/>
      <c r="C5" s="662"/>
      <c r="D5" s="662"/>
      <c r="E5" s="662"/>
      <c r="F5" s="662"/>
    </row>
    <row r="6" spans="1:9" ht="24" customHeight="1" x14ac:dyDescent="0.2">
      <c r="A6" s="684" t="s">
        <v>10</v>
      </c>
      <c r="B6" s="684"/>
      <c r="C6" s="684"/>
      <c r="D6" s="684"/>
      <c r="E6" s="684"/>
      <c r="F6" s="684"/>
    </row>
    <row r="7" spans="1:9" ht="24" customHeight="1" x14ac:dyDescent="0.25">
      <c r="A7" s="662" t="s">
        <v>11</v>
      </c>
      <c r="B7" s="662"/>
      <c r="C7" s="662"/>
      <c r="D7" s="662"/>
      <c r="E7" s="662"/>
      <c r="F7" s="662"/>
    </row>
    <row r="8" spans="1:9" ht="24" customHeight="1" x14ac:dyDescent="0.2">
      <c r="A8" s="684" t="s">
        <v>12</v>
      </c>
      <c r="B8" s="684"/>
      <c r="C8" s="684"/>
      <c r="D8" s="684"/>
      <c r="E8" s="684"/>
      <c r="F8" s="684"/>
    </row>
    <row r="9" spans="1:9" ht="24" customHeight="1" x14ac:dyDescent="0.25">
      <c r="A9" s="662" t="s">
        <v>502</v>
      </c>
      <c r="B9" s="662"/>
      <c r="C9" s="662"/>
      <c r="D9" s="662"/>
      <c r="E9" s="662"/>
      <c r="F9" s="662"/>
    </row>
    <row r="10" spans="1:9" ht="24" customHeight="1" x14ac:dyDescent="0.25">
      <c r="A10" s="683" t="s">
        <v>503</v>
      </c>
      <c r="B10" s="683"/>
      <c r="C10" s="683"/>
      <c r="D10" s="683"/>
      <c r="E10" s="683"/>
      <c r="F10" s="683"/>
    </row>
    <row r="11" spans="1:9" ht="24" customHeight="1" x14ac:dyDescent="0.25">
      <c r="A11" s="681" t="s">
        <v>581</v>
      </c>
      <c r="B11" s="681"/>
      <c r="C11" s="681"/>
      <c r="D11" s="681"/>
      <c r="E11" s="681"/>
      <c r="F11" s="681"/>
    </row>
    <row r="12" spans="1:9" ht="24" customHeight="1" x14ac:dyDescent="0.25">
      <c r="A12" s="98"/>
      <c r="B12" s="98"/>
      <c r="C12" s="98"/>
      <c r="D12" s="98"/>
      <c r="E12" s="98"/>
      <c r="F12" s="98"/>
    </row>
    <row r="13" spans="1:9" ht="26.25" customHeight="1" x14ac:dyDescent="0.25">
      <c r="A13" s="98"/>
      <c r="B13" s="98"/>
      <c r="C13" s="98"/>
      <c r="D13" s="98"/>
      <c r="E13" s="98"/>
      <c r="F13" s="98"/>
    </row>
    <row r="14" spans="1:9" ht="26.25" customHeight="1" x14ac:dyDescent="0.35">
      <c r="A14" s="104"/>
      <c r="B14" s="98"/>
      <c r="C14" s="556"/>
      <c r="D14" s="98"/>
      <c r="E14" s="105"/>
      <c r="F14" s="556"/>
      <c r="G14" s="557"/>
    </row>
    <row r="15" spans="1:9" ht="30" customHeight="1" x14ac:dyDescent="0.25">
      <c r="A15" s="38"/>
      <c r="B15" s="106"/>
      <c r="C15" s="270" t="s">
        <v>14</v>
      </c>
      <c r="D15" s="271" t="s">
        <v>15</v>
      </c>
      <c r="F15" s="158"/>
      <c r="G15" s="158"/>
      <c r="H15" s="118"/>
      <c r="I15" s="118"/>
    </row>
    <row r="16" spans="1:9" ht="32.25" customHeight="1" x14ac:dyDescent="0.25">
      <c r="A16" s="38"/>
      <c r="B16" s="106"/>
      <c r="C16" s="264" t="s">
        <v>60</v>
      </c>
      <c r="D16" s="546">
        <v>84067.45</v>
      </c>
      <c r="F16" s="558"/>
      <c r="G16" s="453"/>
      <c r="H16" s="118"/>
      <c r="I16" s="118"/>
    </row>
    <row r="17" spans="1:9" ht="32.25" customHeight="1" x14ac:dyDescent="0.25">
      <c r="A17" s="38"/>
      <c r="B17" s="106"/>
      <c r="C17" s="264" t="s">
        <v>85</v>
      </c>
      <c r="D17" s="546">
        <v>38200</v>
      </c>
      <c r="F17" s="558"/>
      <c r="G17" s="453"/>
      <c r="H17" s="118"/>
      <c r="I17" s="118"/>
    </row>
    <row r="18" spans="1:9" ht="32.25" customHeight="1" x14ac:dyDescent="0.25">
      <c r="A18" s="38"/>
      <c r="B18" s="106"/>
      <c r="C18" s="264" t="s">
        <v>64</v>
      </c>
      <c r="D18" s="546">
        <v>232.3</v>
      </c>
      <c r="F18" s="558"/>
      <c r="G18" s="453"/>
      <c r="H18" s="118"/>
      <c r="I18" s="118"/>
    </row>
    <row r="19" spans="1:9" ht="32.25" customHeight="1" thickBot="1" x14ac:dyDescent="0.3">
      <c r="A19" s="38"/>
      <c r="B19" s="38"/>
      <c r="C19" s="121" t="s">
        <v>457</v>
      </c>
      <c r="D19" s="122">
        <f>SUM(D16:D18)</f>
        <v>122499.75</v>
      </c>
      <c r="F19" s="558"/>
      <c r="G19" s="453"/>
    </row>
    <row r="20" spans="1:9" ht="24.75" customHeight="1" thickTop="1" x14ac:dyDescent="0.25">
      <c r="A20" s="38"/>
      <c r="B20" s="38"/>
      <c r="C20" s="107"/>
      <c r="D20" s="115"/>
      <c r="E20" s="38"/>
      <c r="F20" s="558"/>
      <c r="G20" s="453"/>
    </row>
    <row r="21" spans="1:9" ht="24.75" customHeight="1" x14ac:dyDescent="0.25">
      <c r="A21" s="38"/>
      <c r="B21" s="106"/>
      <c r="C21" s="109"/>
      <c r="D21" s="110"/>
      <c r="E21" s="111"/>
      <c r="F21" s="558"/>
      <c r="G21" s="453"/>
    </row>
    <row r="22" spans="1:9" ht="92.25" customHeight="1" x14ac:dyDescent="0.25">
      <c r="A22" s="38"/>
      <c r="C22" s="56" t="s">
        <v>580</v>
      </c>
      <c r="D22" s="119">
        <f>D19</f>
        <v>122499.75</v>
      </c>
      <c r="F22" s="558"/>
      <c r="G22" s="453"/>
    </row>
    <row r="23" spans="1:9" ht="24.75" customHeight="1" x14ac:dyDescent="0.25">
      <c r="A23" s="44"/>
      <c r="B23" s="112"/>
      <c r="C23" s="44"/>
      <c r="D23" s="53"/>
      <c r="E23" s="44"/>
      <c r="F23" s="558"/>
      <c r="G23" s="453"/>
    </row>
    <row r="24" spans="1:9" ht="24.75" customHeight="1" x14ac:dyDescent="0.25">
      <c r="C24" s="44"/>
      <c r="D24" s="44"/>
      <c r="E24" s="44"/>
      <c r="F24" s="559"/>
      <c r="G24" s="269"/>
    </row>
    <row r="25" spans="1:9" ht="24.75" customHeight="1" x14ac:dyDescent="0.2">
      <c r="A25" s="10"/>
      <c r="B25" s="664" t="s">
        <v>7</v>
      </c>
      <c r="C25" s="664"/>
      <c r="D25" s="113"/>
      <c r="E25" s="440" t="s">
        <v>8</v>
      </c>
      <c r="F25" s="440"/>
    </row>
    <row r="26" spans="1:9" ht="24.75" customHeight="1" x14ac:dyDescent="0.2">
      <c r="A26" s="10"/>
      <c r="B26" s="10"/>
      <c r="C26" s="14"/>
      <c r="D26" s="113"/>
      <c r="E26" s="44"/>
      <c r="F26" s="44"/>
    </row>
    <row r="27" spans="1:9" ht="24.75" customHeight="1" x14ac:dyDescent="0.2">
      <c r="A27" s="10"/>
      <c r="B27" s="10"/>
      <c r="C27" s="14"/>
      <c r="D27" s="113"/>
      <c r="E27" s="44"/>
      <c r="F27" s="44"/>
    </row>
    <row r="28" spans="1:9" ht="24.75" customHeight="1" thickBot="1" x14ac:dyDescent="0.25">
      <c r="A28" s="114"/>
      <c r="B28" s="487"/>
      <c r="C28" s="488"/>
      <c r="D28" s="114"/>
      <c r="E28" s="44"/>
      <c r="F28" s="44"/>
    </row>
    <row r="29" spans="1:9" ht="24.75" customHeight="1" x14ac:dyDescent="0.2">
      <c r="A29" s="44"/>
      <c r="C29" s="10" t="s">
        <v>329</v>
      </c>
      <c r="D29" s="44"/>
      <c r="E29" s="665" t="s">
        <v>458</v>
      </c>
      <c r="F29" s="665"/>
    </row>
    <row r="30" spans="1:9" ht="24" customHeight="1" x14ac:dyDescent="0.2">
      <c r="A30" s="44"/>
      <c r="C30" s="14" t="s">
        <v>330</v>
      </c>
      <c r="D30" s="44"/>
      <c r="E30" s="667" t="s">
        <v>459</v>
      </c>
      <c r="F30" s="667"/>
    </row>
    <row r="31" spans="1:9" ht="30" customHeight="1" x14ac:dyDescent="0.2">
      <c r="A31" s="44"/>
      <c r="B31" s="112"/>
      <c r="C31" s="44"/>
      <c r="D31" s="44"/>
      <c r="E31" s="44"/>
      <c r="F31" s="44"/>
    </row>
    <row r="32" spans="1:9" ht="30" customHeight="1" x14ac:dyDescent="0.2">
      <c r="A32" s="3"/>
      <c r="B32" s="2"/>
      <c r="C32" s="3"/>
      <c r="D32" s="3"/>
      <c r="E32" s="3"/>
      <c r="F32" s="3"/>
    </row>
  </sheetData>
  <mergeCells count="10">
    <mergeCell ref="A5:F5"/>
    <mergeCell ref="A6:F6"/>
    <mergeCell ref="A7:F7"/>
    <mergeCell ref="A8:F8"/>
    <mergeCell ref="A9:F9"/>
    <mergeCell ref="A10:F10"/>
    <mergeCell ref="B25:C25"/>
    <mergeCell ref="A11:F11"/>
    <mergeCell ref="E29:F29"/>
    <mergeCell ref="E30:F30"/>
  </mergeCells>
  <conditionalFormatting sqref="C21">
    <cfRule type="duplicateValues" dxfId="0" priority="1"/>
  </conditionalFormatting>
  <pageMargins left="0.52" right="0.67" top="0.84" bottom="0.46" header="0.56000000000000005" footer="0.12"/>
  <pageSetup scale="68" fitToHeight="0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1F0FF8-B4CD-47AD-8FEC-F1D2989004AB}">
  <sheetPr>
    <tabColor rgb="FF0000FF"/>
    <pageSetUpPr fitToPage="1"/>
  </sheetPr>
  <dimension ref="A1:G27"/>
  <sheetViews>
    <sheetView topLeftCell="A15" zoomScale="66" zoomScaleNormal="66" workbookViewId="0">
      <selection activeCell="F16" sqref="F16"/>
    </sheetView>
  </sheetViews>
  <sheetFormatPr baseColWidth="10" defaultColWidth="11.42578125" defaultRowHeight="45.75" customHeight="1" x14ac:dyDescent="0.2"/>
  <cols>
    <col min="1" max="1" width="18.140625" style="45" customWidth="1"/>
    <col min="2" max="2" width="24.5703125" style="485" customWidth="1"/>
    <col min="3" max="3" width="51.42578125" style="28" customWidth="1"/>
    <col min="4" max="4" width="20" style="443" customWidth="1"/>
    <col min="5" max="5" width="20" style="25" customWidth="1"/>
    <col min="6" max="6" width="21.28515625" style="27" customWidth="1"/>
    <col min="7" max="7" width="66.42578125" style="28" customWidth="1"/>
    <col min="8" max="8" width="15.5703125" style="28" customWidth="1"/>
    <col min="9" max="16384" width="11.42578125" style="28"/>
  </cols>
  <sheetData>
    <row r="1" spans="1:7" ht="24.75" customHeight="1" x14ac:dyDescent="0.2">
      <c r="A1" s="47"/>
      <c r="B1" s="107"/>
      <c r="C1" s="48"/>
      <c r="D1" s="37"/>
      <c r="E1" s="18"/>
      <c r="F1" s="26"/>
      <c r="G1" s="49"/>
    </row>
    <row r="2" spans="1:7" ht="24.75" customHeight="1" x14ac:dyDescent="0.2">
      <c r="A2" s="47"/>
      <c r="B2" s="107"/>
      <c r="C2" s="48"/>
      <c r="D2" s="37"/>
      <c r="E2" s="18"/>
      <c r="F2" s="26"/>
      <c r="G2" s="49"/>
    </row>
    <row r="3" spans="1:7" ht="24.75" customHeight="1" x14ac:dyDescent="0.2">
      <c r="A3" s="47"/>
      <c r="B3" s="107"/>
      <c r="C3" s="48"/>
      <c r="D3" s="37"/>
      <c r="E3" s="18"/>
      <c r="F3" s="26"/>
      <c r="G3" s="49"/>
    </row>
    <row r="4" spans="1:7" ht="24.75" customHeight="1" x14ac:dyDescent="0.25">
      <c r="A4" s="662" t="s">
        <v>9</v>
      </c>
      <c r="B4" s="662"/>
      <c r="C4" s="662"/>
      <c r="D4" s="662"/>
      <c r="E4" s="662"/>
      <c r="F4" s="662"/>
      <c r="G4" s="662"/>
    </row>
    <row r="5" spans="1:7" ht="24.75" customHeight="1" x14ac:dyDescent="0.2">
      <c r="A5" s="684" t="s">
        <v>10</v>
      </c>
      <c r="B5" s="684"/>
      <c r="C5" s="684"/>
      <c r="D5" s="684"/>
      <c r="E5" s="684"/>
      <c r="F5" s="684"/>
      <c r="G5" s="684"/>
    </row>
    <row r="6" spans="1:7" ht="24.75" customHeight="1" x14ac:dyDescent="0.25">
      <c r="A6" s="662" t="s">
        <v>11</v>
      </c>
      <c r="B6" s="662"/>
      <c r="C6" s="662"/>
      <c r="D6" s="662"/>
      <c r="E6" s="662"/>
      <c r="F6" s="662"/>
      <c r="G6" s="662"/>
    </row>
    <row r="7" spans="1:7" ht="24.75" customHeight="1" x14ac:dyDescent="0.2">
      <c r="A7" s="684" t="s">
        <v>12</v>
      </c>
      <c r="B7" s="684"/>
      <c r="C7" s="684"/>
      <c r="D7" s="684"/>
      <c r="E7" s="684"/>
      <c r="F7" s="684"/>
      <c r="G7" s="684"/>
    </row>
    <row r="8" spans="1:7" ht="24.75" customHeight="1" x14ac:dyDescent="0.25">
      <c r="A8" s="662" t="s">
        <v>502</v>
      </c>
      <c r="B8" s="662"/>
      <c r="C8" s="662"/>
      <c r="D8" s="662"/>
      <c r="E8" s="662"/>
      <c r="F8" s="662"/>
      <c r="G8" s="662"/>
    </row>
    <row r="9" spans="1:7" ht="24.75" customHeight="1" x14ac:dyDescent="0.25">
      <c r="A9" s="683" t="s">
        <v>503</v>
      </c>
      <c r="B9" s="683"/>
      <c r="C9" s="683"/>
      <c r="D9" s="683"/>
      <c r="E9" s="683"/>
      <c r="F9" s="683"/>
      <c r="G9" s="683"/>
    </row>
    <row r="10" spans="1:7" ht="24.75" customHeight="1" x14ac:dyDescent="0.25">
      <c r="A10" s="681" t="s">
        <v>581</v>
      </c>
      <c r="B10" s="681"/>
      <c r="C10" s="681"/>
      <c r="D10" s="681"/>
      <c r="E10" s="681"/>
      <c r="F10" s="681"/>
      <c r="G10" s="681"/>
    </row>
    <row r="11" spans="1:7" ht="29.25" customHeight="1" thickBot="1" x14ac:dyDescent="0.3">
      <c r="A11" s="120"/>
      <c r="B11" s="273"/>
      <c r="C11" s="481"/>
      <c r="D11" s="481"/>
      <c r="E11" s="277"/>
      <c r="F11" s="277"/>
      <c r="G11" s="120"/>
    </row>
    <row r="12" spans="1:7" ht="30.75" customHeight="1" x14ac:dyDescent="0.25">
      <c r="A12" s="437" t="s">
        <v>0</v>
      </c>
      <c r="B12" s="482" t="s">
        <v>1</v>
      </c>
      <c r="C12" s="437" t="s">
        <v>2</v>
      </c>
      <c r="D12" s="442" t="s">
        <v>4</v>
      </c>
      <c r="E12" s="438" t="s">
        <v>5</v>
      </c>
      <c r="F12" s="439" t="s">
        <v>6</v>
      </c>
      <c r="G12" s="437" t="s">
        <v>3</v>
      </c>
    </row>
    <row r="13" spans="1:7" customFormat="1" ht="93" customHeight="1" x14ac:dyDescent="0.2">
      <c r="A13" s="447">
        <v>45825</v>
      </c>
      <c r="B13" s="545" t="s">
        <v>856</v>
      </c>
      <c r="C13" s="324" t="s">
        <v>857</v>
      </c>
      <c r="D13" s="264" t="s">
        <v>862</v>
      </c>
      <c r="E13" s="466">
        <v>0</v>
      </c>
      <c r="F13" s="546">
        <v>84067.45</v>
      </c>
      <c r="G13" s="448" t="s">
        <v>858</v>
      </c>
    </row>
    <row r="14" spans="1:7" ht="72" customHeight="1" x14ac:dyDescent="0.2">
      <c r="A14" s="447">
        <v>45828</v>
      </c>
      <c r="B14" s="484" t="s">
        <v>859</v>
      </c>
      <c r="C14" s="324" t="s">
        <v>478</v>
      </c>
      <c r="D14" s="264" t="s">
        <v>468</v>
      </c>
      <c r="E14" s="466">
        <v>0</v>
      </c>
      <c r="F14" s="546">
        <v>38200</v>
      </c>
      <c r="G14" s="448" t="s">
        <v>860</v>
      </c>
    </row>
    <row r="15" spans="1:7" ht="52.5" customHeight="1" x14ac:dyDescent="0.2">
      <c r="A15" s="447">
        <v>45838</v>
      </c>
      <c r="B15" s="484" t="s">
        <v>463</v>
      </c>
      <c r="C15" s="324" t="s">
        <v>557</v>
      </c>
      <c r="D15" s="264" t="s">
        <v>482</v>
      </c>
      <c r="E15" s="466">
        <v>0</v>
      </c>
      <c r="F15" s="546">
        <v>232.3</v>
      </c>
      <c r="G15" s="547" t="s">
        <v>844</v>
      </c>
    </row>
    <row r="16" spans="1:7" ht="33" customHeight="1" thickBot="1" x14ac:dyDescent="0.3">
      <c r="A16" s="326"/>
      <c r="B16" s="276"/>
      <c r="C16" s="518" t="s">
        <v>558</v>
      </c>
      <c r="D16" s="519"/>
      <c r="E16" s="520">
        <f>SUM(E13:E15)</f>
        <v>0</v>
      </c>
      <c r="F16" s="520">
        <f>SUM(F13:F15)</f>
        <v>122499.75</v>
      </c>
      <c r="G16" s="521" t="s">
        <v>501</v>
      </c>
    </row>
    <row r="17" spans="1:7" ht="33" customHeight="1" thickTop="1" x14ac:dyDescent="0.25">
      <c r="A17" s="326"/>
      <c r="B17" s="276"/>
      <c r="C17" s="518"/>
      <c r="D17" s="519"/>
      <c r="E17" s="569"/>
      <c r="F17" s="569"/>
      <c r="G17" s="521"/>
    </row>
    <row r="18" spans="1:7" ht="24.75" customHeight="1" x14ac:dyDescent="0.25">
      <c r="A18" s="326"/>
      <c r="B18" s="276"/>
      <c r="C18" s="362"/>
      <c r="D18" s="165"/>
      <c r="E18" s="364"/>
      <c r="F18" s="365"/>
      <c r="G18" s="363"/>
    </row>
    <row r="19" spans="1:7" ht="33" customHeight="1" x14ac:dyDescent="0.2">
      <c r="A19" s="10"/>
      <c r="B19" s="664" t="s">
        <v>7</v>
      </c>
      <c r="C19" s="664"/>
      <c r="D19" s="278"/>
      <c r="E19" s="278"/>
      <c r="F19" s="668" t="s">
        <v>8</v>
      </c>
      <c r="G19" s="668"/>
    </row>
    <row r="20" spans="1:7" ht="36" customHeight="1" x14ac:dyDescent="0.25">
      <c r="A20" s="10"/>
      <c r="B20" s="337"/>
      <c r="C20" s="14"/>
      <c r="D20" s="278"/>
      <c r="E20" s="278"/>
      <c r="F20" s="53"/>
      <c r="G20" s="44"/>
    </row>
    <row r="21" spans="1:7" ht="42" customHeight="1" thickBot="1" x14ac:dyDescent="0.25">
      <c r="A21" s="173"/>
      <c r="B21" s="670"/>
      <c r="C21" s="670"/>
      <c r="D21" s="173"/>
      <c r="E21" s="173"/>
      <c r="F21" s="53"/>
      <c r="G21" s="44"/>
    </row>
    <row r="22" spans="1:7" ht="24.75" customHeight="1" x14ac:dyDescent="0.2">
      <c r="A22" s="44"/>
      <c r="B22" s="664" t="s">
        <v>329</v>
      </c>
      <c r="C22" s="664"/>
      <c r="D22" s="53"/>
      <c r="E22" s="53"/>
      <c r="F22" s="665" t="s">
        <v>458</v>
      </c>
      <c r="G22" s="665"/>
    </row>
    <row r="23" spans="1:7" ht="24.75" customHeight="1" x14ac:dyDescent="0.2">
      <c r="A23" s="44"/>
      <c r="B23" s="666" t="s">
        <v>330</v>
      </c>
      <c r="C23" s="666"/>
      <c r="D23" s="53"/>
      <c r="E23" s="53"/>
      <c r="F23" s="667" t="s">
        <v>459</v>
      </c>
      <c r="G23" s="667"/>
    </row>
    <row r="24" spans="1:7" ht="33" customHeight="1" x14ac:dyDescent="0.2"/>
    <row r="25" spans="1:7" ht="33" customHeight="1" x14ac:dyDescent="0.2"/>
    <row r="26" spans="1:7" ht="33" customHeight="1" x14ac:dyDescent="0.2"/>
    <row r="27" spans="1:7" ht="33" customHeight="1" x14ac:dyDescent="0.2"/>
  </sheetData>
  <mergeCells count="14">
    <mergeCell ref="A9:G9"/>
    <mergeCell ref="A4:G4"/>
    <mergeCell ref="A5:G5"/>
    <mergeCell ref="A6:G6"/>
    <mergeCell ref="A7:G7"/>
    <mergeCell ref="A8:G8"/>
    <mergeCell ref="B23:C23"/>
    <mergeCell ref="F23:G23"/>
    <mergeCell ref="A10:G10"/>
    <mergeCell ref="B19:C19"/>
    <mergeCell ref="F19:G19"/>
    <mergeCell ref="B21:C21"/>
    <mergeCell ref="B22:C22"/>
    <mergeCell ref="F22:G22"/>
  </mergeCells>
  <printOptions horizontalCentered="1" verticalCentered="1"/>
  <pageMargins left="0.45" right="0.4" top="0.52" bottom="0.36" header="0.28999999999999998" footer="0.12"/>
  <pageSetup scale="59" fitToHeight="0" orientation="landscape" r:id="rId1"/>
  <ignoredErrors>
    <ignoredError sqref="B13" numberStoredAsText="1"/>
  </ignoredError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F8113D-009B-401D-8498-A29EB1EB4385}">
  <sheetPr>
    <tabColor rgb="FF0000FF"/>
  </sheetPr>
  <dimension ref="A1:I28"/>
  <sheetViews>
    <sheetView showGridLines="0" topLeftCell="A16" zoomScale="62" zoomScaleNormal="62" zoomScalePageLayoutView="48" workbookViewId="0">
      <selection sqref="A1:G28"/>
    </sheetView>
  </sheetViews>
  <sheetFormatPr baseColWidth="10" defaultColWidth="35.28515625" defaultRowHeight="28.5" customHeight="1" x14ac:dyDescent="0.25"/>
  <cols>
    <col min="1" max="1" width="19.140625" style="107" customWidth="1"/>
    <col min="2" max="2" width="22.28515625" style="351" customWidth="1"/>
    <col min="3" max="3" width="57" style="352" customWidth="1"/>
    <col min="4" max="4" width="16.28515625" style="353" customWidth="1"/>
    <col min="5" max="6" width="21.85546875" style="353" customWidth="1"/>
    <col min="7" max="7" width="67.85546875" style="313" customWidth="1"/>
    <col min="8" max="9" width="35.28515625" style="312"/>
    <col min="10" max="16384" width="35.28515625" style="137"/>
  </cols>
  <sheetData>
    <row r="1" spans="1:7" ht="27" customHeight="1" x14ac:dyDescent="0.25">
      <c r="B1" s="310"/>
      <c r="C1" s="178"/>
      <c r="D1" s="311"/>
      <c r="E1" s="312"/>
      <c r="F1" s="312"/>
    </row>
    <row r="2" spans="1:7" ht="31.5" customHeight="1" x14ac:dyDescent="0.25">
      <c r="B2" s="310"/>
      <c r="C2" s="178"/>
      <c r="D2" s="311"/>
      <c r="E2" s="312"/>
      <c r="F2" s="312"/>
    </row>
    <row r="3" spans="1:7" ht="39" customHeight="1" x14ac:dyDescent="0.25">
      <c r="B3" s="310"/>
      <c r="C3" s="178"/>
      <c r="D3" s="311"/>
      <c r="E3" s="312"/>
      <c r="F3" s="312"/>
    </row>
    <row r="4" spans="1:7" ht="27" customHeight="1" x14ac:dyDescent="0.25">
      <c r="A4" s="671" t="s">
        <v>9</v>
      </c>
      <c r="B4" s="671"/>
      <c r="C4" s="671"/>
      <c r="D4" s="671"/>
      <c r="E4" s="671"/>
      <c r="F4" s="671"/>
      <c r="G4" s="671"/>
    </row>
    <row r="5" spans="1:7" ht="27" customHeight="1" x14ac:dyDescent="0.2">
      <c r="A5" s="672" t="s">
        <v>10</v>
      </c>
      <c r="B5" s="672"/>
      <c r="C5" s="672"/>
      <c r="D5" s="672"/>
      <c r="E5" s="672"/>
      <c r="F5" s="672"/>
      <c r="G5" s="672"/>
    </row>
    <row r="6" spans="1:7" ht="27" customHeight="1" x14ac:dyDescent="0.25">
      <c r="A6" s="671" t="s">
        <v>11</v>
      </c>
      <c r="B6" s="671"/>
      <c r="C6" s="671"/>
      <c r="D6" s="671"/>
      <c r="E6" s="671"/>
      <c r="F6" s="671"/>
      <c r="G6" s="671"/>
    </row>
    <row r="7" spans="1:7" ht="27" customHeight="1" x14ac:dyDescent="0.2">
      <c r="A7" s="672" t="s">
        <v>12</v>
      </c>
      <c r="B7" s="672"/>
      <c r="C7" s="672"/>
      <c r="D7" s="672"/>
      <c r="E7" s="672"/>
      <c r="F7" s="672"/>
      <c r="G7" s="672"/>
    </row>
    <row r="8" spans="1:7" ht="27" customHeight="1" x14ac:dyDescent="0.25">
      <c r="A8" s="662" t="s">
        <v>502</v>
      </c>
      <c r="B8" s="662"/>
      <c r="C8" s="662"/>
      <c r="D8" s="662"/>
      <c r="E8" s="662"/>
      <c r="F8" s="662"/>
      <c r="G8" s="662"/>
    </row>
    <row r="9" spans="1:7" ht="27" customHeight="1" x14ac:dyDescent="0.25">
      <c r="A9" s="683" t="s">
        <v>503</v>
      </c>
      <c r="B9" s="683"/>
      <c r="C9" s="683"/>
      <c r="D9" s="683"/>
      <c r="E9" s="683"/>
      <c r="F9" s="683"/>
      <c r="G9" s="683"/>
    </row>
    <row r="10" spans="1:7" ht="27" customHeight="1" x14ac:dyDescent="0.2">
      <c r="A10" s="672" t="s">
        <v>404</v>
      </c>
      <c r="B10" s="672"/>
      <c r="C10" s="672"/>
      <c r="D10" s="672"/>
      <c r="E10" s="672"/>
      <c r="F10" s="672"/>
      <c r="G10" s="672"/>
    </row>
    <row r="11" spans="1:7" ht="27" customHeight="1" x14ac:dyDescent="0.25">
      <c r="A11" s="633" t="s">
        <v>582</v>
      </c>
      <c r="B11" s="633"/>
      <c r="C11" s="633"/>
      <c r="D11" s="633"/>
      <c r="E11" s="633"/>
      <c r="F11" s="633"/>
      <c r="G11" s="633"/>
    </row>
    <row r="12" spans="1:7" ht="28.5" customHeight="1" x14ac:dyDescent="0.2">
      <c r="A12" s="273"/>
      <c r="B12" s="314"/>
      <c r="C12" s="273"/>
      <c r="D12" s="273"/>
      <c r="E12" s="273"/>
      <c r="F12" s="273"/>
      <c r="G12" s="273"/>
    </row>
    <row r="13" spans="1:7" ht="42.75" customHeight="1" x14ac:dyDescent="0.25">
      <c r="A13" s="317" t="s">
        <v>389</v>
      </c>
      <c r="B13" s="318" t="s">
        <v>45</v>
      </c>
      <c r="C13" s="319" t="s">
        <v>453</v>
      </c>
      <c r="D13" s="320" t="s">
        <v>397</v>
      </c>
      <c r="E13" s="321" t="s">
        <v>388</v>
      </c>
      <c r="F13" s="321" t="s">
        <v>398</v>
      </c>
      <c r="G13" s="322" t="s">
        <v>3</v>
      </c>
    </row>
    <row r="14" spans="1:7" ht="54.75" customHeight="1" x14ac:dyDescent="0.25">
      <c r="A14" s="554"/>
      <c r="B14" s="555"/>
      <c r="C14" s="548" t="s">
        <v>583</v>
      </c>
      <c r="D14" s="553"/>
      <c r="E14" s="549"/>
      <c r="F14" s="550">
        <v>420719.31</v>
      </c>
      <c r="G14" s="548" t="s">
        <v>584</v>
      </c>
    </row>
    <row r="15" spans="1:7" ht="69.75" customHeight="1" x14ac:dyDescent="0.2">
      <c r="A15" s="447">
        <v>45825</v>
      </c>
      <c r="B15" s="545" t="s">
        <v>856</v>
      </c>
      <c r="C15" s="324" t="s">
        <v>857</v>
      </c>
      <c r="D15" s="264">
        <v>0</v>
      </c>
      <c r="E15" s="546">
        <v>84067.45</v>
      </c>
      <c r="F15" s="523">
        <f>F14+D15-E15</f>
        <v>336651.86</v>
      </c>
      <c r="G15" s="448" t="s">
        <v>858</v>
      </c>
    </row>
    <row r="16" spans="1:7" ht="77.25" customHeight="1" x14ac:dyDescent="0.2">
      <c r="A16" s="447">
        <v>45828</v>
      </c>
      <c r="B16" s="484" t="s">
        <v>859</v>
      </c>
      <c r="C16" s="324" t="s">
        <v>478</v>
      </c>
      <c r="D16" s="264">
        <v>0</v>
      </c>
      <c r="E16" s="546">
        <v>38200</v>
      </c>
      <c r="F16" s="523">
        <f t="shared" ref="F16:F18" si="0">F15+D16-E16</f>
        <v>298451.86</v>
      </c>
      <c r="G16" s="448" t="s">
        <v>860</v>
      </c>
    </row>
    <row r="17" spans="1:7" ht="42" customHeight="1" x14ac:dyDescent="0.2">
      <c r="A17" s="447">
        <v>45838</v>
      </c>
      <c r="B17" s="484" t="s">
        <v>463</v>
      </c>
      <c r="C17" s="324" t="s">
        <v>557</v>
      </c>
      <c r="D17" s="264">
        <v>0</v>
      </c>
      <c r="E17" s="546">
        <v>232.3</v>
      </c>
      <c r="F17" s="523">
        <f t="shared" si="0"/>
        <v>298219.56</v>
      </c>
      <c r="G17" s="547" t="s">
        <v>844</v>
      </c>
    </row>
    <row r="18" spans="1:7" ht="45.75" customHeight="1" x14ac:dyDescent="0.25">
      <c r="A18" s="582" t="s">
        <v>861</v>
      </c>
      <c r="B18" s="583" t="s">
        <v>483</v>
      </c>
      <c r="C18" s="584" t="s">
        <v>844</v>
      </c>
      <c r="D18" s="585">
        <v>0</v>
      </c>
      <c r="E18" s="585">
        <v>0</v>
      </c>
      <c r="F18" s="586">
        <f t="shared" si="0"/>
        <v>298219.56</v>
      </c>
      <c r="G18" s="584" t="s">
        <v>844</v>
      </c>
    </row>
    <row r="19" spans="1:7" ht="33.75" customHeight="1" thickBot="1" x14ac:dyDescent="0.3">
      <c r="A19"/>
      <c r="B19"/>
      <c r="C19" s="542" t="s">
        <v>845</v>
      </c>
      <c r="D19" s="543">
        <v>0</v>
      </c>
      <c r="E19" s="544">
        <f>SUM(E15:E17)</f>
        <v>122499.75</v>
      </c>
      <c r="F19" s="536"/>
      <c r="G19"/>
    </row>
    <row r="20" spans="1:7" ht="33.75" customHeight="1" thickTop="1" x14ac:dyDescent="0.25">
      <c r="A20" s="326"/>
      <c r="B20" s="327"/>
      <c r="C20" s="328"/>
      <c r="D20" s="551"/>
      <c r="E20" s="551"/>
      <c r="F20" s="329"/>
      <c r="G20" s="330"/>
    </row>
    <row r="21" spans="1:7" ht="33.75" customHeight="1" x14ac:dyDescent="0.2">
      <c r="A21" s="137"/>
      <c r="B21" s="137"/>
      <c r="C21" s="331"/>
      <c r="D21" s="105"/>
      <c r="E21" s="552"/>
      <c r="F21" s="329"/>
      <c r="G21" s="137"/>
    </row>
    <row r="22" spans="1:7" ht="33.75" customHeight="1" x14ac:dyDescent="0.25">
      <c r="B22" s="334" t="s">
        <v>7</v>
      </c>
      <c r="C22" s="334"/>
      <c r="D22" s="335"/>
      <c r="F22" s="334" t="s">
        <v>8</v>
      </c>
      <c r="G22" s="336"/>
    </row>
    <row r="23" spans="1:7" ht="33.75" customHeight="1" x14ac:dyDescent="0.25">
      <c r="B23" s="334"/>
      <c r="C23" s="334"/>
      <c r="D23" s="335"/>
      <c r="F23" s="334"/>
      <c r="G23" s="336"/>
    </row>
    <row r="24" spans="1:7" ht="22.5" customHeight="1" x14ac:dyDescent="0.25">
      <c r="B24" s="334"/>
      <c r="C24" s="334"/>
      <c r="D24" s="335"/>
      <c r="F24" s="334"/>
      <c r="G24" s="336"/>
    </row>
    <row r="25" spans="1:7" ht="22.5" customHeight="1" x14ac:dyDescent="0.25">
      <c r="B25" s="334"/>
      <c r="C25" s="334"/>
      <c r="D25" s="335"/>
      <c r="E25" s="337"/>
      <c r="F25" s="337"/>
      <c r="G25" s="338"/>
    </row>
    <row r="26" spans="1:7" ht="22.5" customHeight="1" thickBot="1" x14ac:dyDescent="0.3">
      <c r="A26" s="341"/>
      <c r="B26" s="137"/>
      <c r="C26" s="342" t="s">
        <v>329</v>
      </c>
      <c r="D26" s="343"/>
      <c r="E26" s="344"/>
      <c r="F26" s="345"/>
      <c r="G26" s="346" t="s">
        <v>444</v>
      </c>
    </row>
    <row r="27" spans="1:7" ht="22.5" customHeight="1" x14ac:dyDescent="0.25">
      <c r="A27" s="341"/>
      <c r="B27" s="137"/>
      <c r="C27" s="340" t="s">
        <v>330</v>
      </c>
      <c r="D27" s="339"/>
      <c r="E27" s="347"/>
      <c r="F27" s="348"/>
      <c r="G27" s="349" t="s">
        <v>430</v>
      </c>
    </row>
    <row r="28" spans="1:7" ht="22.5" customHeight="1" x14ac:dyDescent="0.2">
      <c r="A28" s="341"/>
      <c r="B28" s="331"/>
      <c r="C28" s="331"/>
      <c r="D28" s="312"/>
      <c r="E28" s="332"/>
      <c r="F28" s="333"/>
      <c r="G28" s="350"/>
    </row>
  </sheetData>
  <mergeCells count="8">
    <mergeCell ref="A10:G10"/>
    <mergeCell ref="A11:G11"/>
    <mergeCell ref="A4:G4"/>
    <mergeCell ref="A5:G5"/>
    <mergeCell ref="A6:G6"/>
    <mergeCell ref="A7:G7"/>
    <mergeCell ref="A8:G8"/>
    <mergeCell ref="A9:G9"/>
  </mergeCells>
  <printOptions horizontalCentered="1"/>
  <pageMargins left="0.51" right="0.45" top="0.48" bottom="0.45" header="0.3" footer="0.24"/>
  <pageSetup scale="55" orientation="landscape" r:id="rId1"/>
  <headerFooter differentOddEven="1" differentFirst="1" alignWithMargins="0">
    <oddHeader>&amp;A</oddHeader>
  </headerFooter>
  <ignoredErrors>
    <ignoredError sqref="B15" numberStoredAsText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00FF"/>
    <pageSetUpPr fitToPage="1"/>
  </sheetPr>
  <dimension ref="A1:XEN216"/>
  <sheetViews>
    <sheetView topLeftCell="A201" zoomScale="84" zoomScaleNormal="84" workbookViewId="0">
      <selection activeCell="F242" sqref="F242"/>
    </sheetView>
  </sheetViews>
  <sheetFormatPr baseColWidth="10" defaultColWidth="11.42578125" defaultRowHeight="33.75" customHeight="1" x14ac:dyDescent="0.25"/>
  <cols>
    <col min="1" max="1" width="13.5703125" style="189" customWidth="1"/>
    <col min="2" max="2" width="49" style="191" customWidth="1"/>
    <col min="3" max="4" width="15.42578125" style="371" customWidth="1"/>
    <col min="5" max="5" width="17.7109375" style="372" customWidth="1"/>
    <col min="6" max="6" width="16.42578125" style="372" customWidth="1"/>
    <col min="7" max="7" width="17.85546875" style="373" customWidth="1"/>
    <col min="8" max="8" width="23.7109375" style="191" customWidth="1"/>
    <col min="9" max="9" width="11.42578125" style="191"/>
    <col min="10" max="10" width="13" style="191" customWidth="1"/>
    <col min="11" max="11" width="13.42578125" style="191" customWidth="1"/>
    <col min="12" max="16384" width="11.42578125" style="191"/>
  </cols>
  <sheetData>
    <row r="1" spans="1:1024 1027:2046 2049:3071 3074:5119 5122:6144 6147:7166 7169:8192 8195:9214 9217:10239 10242:12287 12290:13312 13315:14334 14337:15360 15363:16368" ht="20.25" customHeight="1" x14ac:dyDescent="0.25">
      <c r="B1" s="190"/>
    </row>
    <row r="2" spans="1:1024 1027:2046 2049:3071 3074:5119 5122:6144 6147:7166 7169:8192 8195:9214 9217:10239 10242:12287 12290:13312 13315:14334 14337:15360 15363:16368" ht="20.25" customHeight="1" x14ac:dyDescent="0.25">
      <c r="B2" s="190"/>
    </row>
    <row r="3" spans="1:1024 1027:2046 2049:3071 3074:5119 5122:6144 6147:7166 7169:8192 8195:9214 9217:10239 10242:12287 12290:13312 13315:14334 14337:15360 15363:16368" ht="20.25" customHeight="1" x14ac:dyDescent="0.25">
      <c r="B3" s="190"/>
    </row>
    <row r="4" spans="1:1024 1027:2046 2049:3071 3074:5119 5122:6144 6147:7166 7169:8192 8195:9214 9217:10239 10242:12287 12290:13312 13315:14334 14337:15360 15363:16368" ht="20.25" customHeight="1" x14ac:dyDescent="0.25">
      <c r="A4" s="642" t="s">
        <v>9</v>
      </c>
      <c r="B4" s="642"/>
      <c r="C4" s="642"/>
      <c r="D4" s="642"/>
      <c r="E4" s="642"/>
      <c r="F4" s="642"/>
      <c r="G4" s="642"/>
    </row>
    <row r="5" spans="1:1024 1027:2046 2049:3071 3074:5119 5122:6144 6147:7166 7169:8192 8195:9214 9217:10239 10242:12287 12290:13312 13315:14334 14337:15360 15363:16368" ht="20.25" customHeight="1" x14ac:dyDescent="0.25">
      <c r="A5" s="641" t="s">
        <v>10</v>
      </c>
      <c r="B5" s="641"/>
      <c r="C5" s="641"/>
      <c r="D5" s="641"/>
      <c r="E5" s="641"/>
      <c r="F5" s="641"/>
      <c r="G5" s="641"/>
    </row>
    <row r="6" spans="1:1024 1027:2046 2049:3071 3074:5119 5122:6144 6147:7166 7169:8192 8195:9214 9217:10239 10242:12287 12290:13312 13315:14334 14337:15360 15363:16368" ht="20.25" customHeight="1" x14ac:dyDescent="0.25">
      <c r="A6" s="643" t="s">
        <v>11</v>
      </c>
      <c r="B6" s="643"/>
      <c r="C6" s="643"/>
      <c r="D6" s="643"/>
      <c r="E6" s="643"/>
      <c r="F6" s="643"/>
      <c r="G6" s="643"/>
    </row>
    <row r="7" spans="1:1024 1027:2046 2049:3071 3074:5119 5122:6144 6147:7166 7169:8192 8195:9214 9217:10239 10242:12287 12290:13312 13315:14334 14337:15360 15363:16368" ht="20.25" customHeight="1" x14ac:dyDescent="0.25">
      <c r="A7" s="641" t="s">
        <v>12</v>
      </c>
      <c r="B7" s="641"/>
      <c r="C7" s="641"/>
      <c r="D7" s="641"/>
      <c r="E7" s="641"/>
      <c r="F7" s="641"/>
      <c r="G7" s="641"/>
    </row>
    <row r="8" spans="1:1024 1027:2046 2049:3071 3074:5119 5122:6144 6147:7166 7169:8192 8195:9214 9217:10239 10242:12287 12290:13312 13315:14334 14337:15360 15363:16368" ht="20.25" customHeight="1" x14ac:dyDescent="0.25">
      <c r="A8" s="641" t="s">
        <v>250</v>
      </c>
      <c r="B8" s="641"/>
      <c r="C8" s="641"/>
      <c r="D8" s="641"/>
      <c r="E8" s="641"/>
      <c r="F8" s="641"/>
      <c r="G8" s="641"/>
    </row>
    <row r="9" spans="1:1024 1027:2046 2049:3071 3074:5119 5122:6144 6147:7166 7169:8192 8195:9214 9217:10239 10242:12287 12290:13312 13315:14334 14337:15360 15363:16368" ht="20.25" customHeight="1" x14ac:dyDescent="0.25">
      <c r="A9" s="638" t="s">
        <v>581</v>
      </c>
      <c r="B9" s="638"/>
      <c r="C9" s="638"/>
      <c r="D9" s="638"/>
      <c r="E9" s="638"/>
      <c r="F9" s="638"/>
      <c r="G9" s="638"/>
    </row>
    <row r="10" spans="1:1024 1027:2046 2049:3071 3074:5119 5122:6144 6147:7166 7169:8192 8195:9214 9217:10239 10242:12287 12290:13312 13315:14334 14337:15360 15363:16368" ht="20.25" customHeight="1" x14ac:dyDescent="0.25">
      <c r="A10" s="641" t="s">
        <v>16</v>
      </c>
      <c r="B10" s="641"/>
      <c r="C10" s="641"/>
      <c r="D10" s="641"/>
      <c r="E10" s="641"/>
      <c r="F10" s="641"/>
      <c r="G10" s="641"/>
    </row>
    <row r="11" spans="1:1024 1027:2046 2049:3071 3074:5119 5122:6144 6147:7166 7169:8192 8195:9214 9217:10239 10242:12287 12290:13312 13315:14334 14337:15360 15363:16368" ht="20.25" customHeight="1" x14ac:dyDescent="0.25">
      <c r="A11" s="192"/>
      <c r="B11" s="193"/>
      <c r="C11" s="374"/>
      <c r="D11" s="373"/>
      <c r="E11" s="375"/>
      <c r="F11" s="376"/>
      <c r="H11" s="194"/>
    </row>
    <row r="12" spans="1:1024 1027:2046 2049:3071 3074:5119 5122:6144 6147:7166 7169:8192 8195:9214 9217:10239 10242:12287 12290:13312 13315:14334 14337:15360 15363:16368" ht="83.25" customHeight="1" x14ac:dyDescent="0.25">
      <c r="A12" s="195" t="s">
        <v>14</v>
      </c>
      <c r="B12" s="195" t="s">
        <v>17</v>
      </c>
      <c r="C12" s="377" t="s">
        <v>23</v>
      </c>
      <c r="D12" s="377" t="s">
        <v>44</v>
      </c>
      <c r="E12" s="377" t="s">
        <v>18</v>
      </c>
      <c r="F12" s="378" t="s">
        <v>485</v>
      </c>
      <c r="G12" s="379" t="s">
        <v>19</v>
      </c>
      <c r="H12" s="502"/>
      <c r="I12" s="197"/>
    </row>
    <row r="13" spans="1:1024 1027:2046 2049:3071 3074:5119 5122:6144 6147:7166 7169:8192 8195:9214 9217:10239 10242:12287 12290:13312 13315:14334 14337:15360 15363:16368" s="200" customFormat="1" ht="27.75" customHeight="1" x14ac:dyDescent="0.25">
      <c r="A13" s="198" t="s">
        <v>127</v>
      </c>
      <c r="B13" s="199" t="s">
        <v>128</v>
      </c>
      <c r="C13" s="380">
        <f>C14+C33+C77+C134+C121+C143</f>
        <v>2102243.5729999999</v>
      </c>
      <c r="D13" s="381">
        <f>D14+D22+D33+D77+D134+D121+D143</f>
        <v>922317.08</v>
      </c>
      <c r="E13" s="381">
        <f>E14+E33+E77+E121+E134+E143+E179</f>
        <v>118973940.42</v>
      </c>
      <c r="F13" s="381">
        <f>F14+F33+F77+F121+F134+F143+F179</f>
        <v>122499.75</v>
      </c>
      <c r="G13" s="381">
        <f>G14+G33+G77+G121+G143+G179</f>
        <v>122121000.823</v>
      </c>
      <c r="H13" s="512"/>
      <c r="I13" s="197"/>
    </row>
    <row r="14" spans="1:1024 1027:2046 2049:3071 3074:5119 5122:6144 6147:7166 7169:8192 8195:9214 9217:10239 10242:12287 12290:13312 13315:14334 14337:15360 15363:16368" s="202" customFormat="1" ht="37.5" customHeight="1" x14ac:dyDescent="0.35">
      <c r="A14" s="369" t="s">
        <v>129</v>
      </c>
      <c r="B14" s="370" t="s">
        <v>130</v>
      </c>
      <c r="C14" s="382">
        <f>C15+C22+C24+C27+C29</f>
        <v>2106346.8429999999</v>
      </c>
      <c r="D14" s="382">
        <f>D15+D22+D24+D27+D29</f>
        <v>0</v>
      </c>
      <c r="E14" s="382">
        <f>E15+E22+E24+E27+E29</f>
        <v>44550474.630000003</v>
      </c>
      <c r="F14" s="382">
        <f>+F15+F22+F29+F24+F27</f>
        <v>0</v>
      </c>
      <c r="G14" s="382">
        <f>G15+G22+G29+G24</f>
        <v>46656821.473000005</v>
      </c>
      <c r="H14" s="513"/>
      <c r="I14" s="197"/>
      <c r="L14" s="203"/>
      <c r="O14" s="204"/>
      <c r="P14" s="205"/>
      <c r="S14" s="203"/>
      <c r="V14" s="204"/>
      <c r="W14" s="205"/>
      <c r="Z14" s="203"/>
      <c r="AC14" s="204"/>
      <c r="AD14" s="205"/>
      <c r="AG14" s="203"/>
      <c r="AJ14" s="204"/>
      <c r="AK14" s="205"/>
      <c r="AN14" s="203"/>
      <c r="AQ14" s="204"/>
      <c r="AR14" s="205"/>
      <c r="AU14" s="203"/>
      <c r="AX14" s="204"/>
      <c r="AY14" s="205"/>
      <c r="BB14" s="203"/>
      <c r="BE14" s="204"/>
      <c r="BF14" s="205"/>
      <c r="BI14" s="203"/>
      <c r="BL14" s="204"/>
      <c r="BM14" s="205"/>
      <c r="BP14" s="203"/>
      <c r="BS14" s="204"/>
      <c r="BT14" s="205"/>
      <c r="BW14" s="203"/>
      <c r="BZ14" s="204"/>
      <c r="CA14" s="205"/>
      <c r="CD14" s="203"/>
      <c r="CG14" s="204"/>
      <c r="CH14" s="205"/>
      <c r="CK14" s="203"/>
      <c r="CN14" s="204"/>
      <c r="CO14" s="205"/>
      <c r="CR14" s="203"/>
      <c r="CU14" s="204"/>
      <c r="CV14" s="205"/>
      <c r="CY14" s="203"/>
      <c r="DB14" s="204"/>
      <c r="DC14" s="205"/>
      <c r="DF14" s="203"/>
      <c r="DI14" s="204"/>
      <c r="DJ14" s="205"/>
      <c r="DM14" s="203"/>
      <c r="DP14" s="204"/>
      <c r="DQ14" s="205"/>
      <c r="DT14" s="203"/>
      <c r="DW14" s="204"/>
      <c r="DX14" s="205"/>
      <c r="EA14" s="203"/>
      <c r="ED14" s="204"/>
      <c r="EE14" s="205"/>
      <c r="EH14" s="203"/>
      <c r="EK14" s="204"/>
      <c r="EL14" s="205"/>
      <c r="EO14" s="203"/>
      <c r="ER14" s="204"/>
      <c r="ES14" s="205"/>
      <c r="EV14" s="203"/>
      <c r="EY14" s="204"/>
      <c r="EZ14" s="205"/>
      <c r="FC14" s="203"/>
      <c r="FF14" s="204"/>
      <c r="FG14" s="205"/>
      <c r="FJ14" s="203"/>
      <c r="FM14" s="204"/>
      <c r="FN14" s="205"/>
      <c r="FQ14" s="203"/>
      <c r="FT14" s="204"/>
      <c r="FU14" s="205"/>
      <c r="FX14" s="203"/>
      <c r="GA14" s="204"/>
      <c r="GB14" s="205"/>
      <c r="GE14" s="203"/>
      <c r="GH14" s="204"/>
      <c r="GI14" s="205"/>
      <c r="GL14" s="203"/>
      <c r="GO14" s="204"/>
      <c r="GP14" s="205"/>
      <c r="GS14" s="203"/>
      <c r="GV14" s="204"/>
      <c r="GW14" s="205"/>
      <c r="GZ14" s="203"/>
      <c r="HC14" s="204"/>
      <c r="HD14" s="205"/>
      <c r="HG14" s="203"/>
      <c r="HJ14" s="204"/>
      <c r="HK14" s="205"/>
      <c r="HN14" s="203"/>
      <c r="HQ14" s="204"/>
      <c r="HR14" s="205"/>
      <c r="HU14" s="203"/>
      <c r="HX14" s="204"/>
      <c r="HY14" s="205"/>
      <c r="IB14" s="203"/>
      <c r="IE14" s="204"/>
      <c r="IF14" s="205"/>
      <c r="II14" s="203"/>
      <c r="IL14" s="204"/>
      <c r="IM14" s="205"/>
      <c r="IP14" s="203"/>
      <c r="IS14" s="204"/>
      <c r="IT14" s="205"/>
      <c r="IW14" s="203"/>
      <c r="IZ14" s="204"/>
      <c r="JA14" s="205"/>
      <c r="JD14" s="203"/>
      <c r="JG14" s="204"/>
      <c r="JH14" s="205"/>
      <c r="JK14" s="203"/>
      <c r="JN14" s="204"/>
      <c r="JO14" s="205"/>
      <c r="JR14" s="203"/>
      <c r="JU14" s="204"/>
      <c r="JV14" s="205"/>
      <c r="JY14" s="203"/>
      <c r="KB14" s="204"/>
      <c r="KC14" s="205"/>
      <c r="KF14" s="203"/>
      <c r="KI14" s="204"/>
      <c r="KJ14" s="205"/>
      <c r="KM14" s="203"/>
      <c r="KP14" s="204"/>
      <c r="KQ14" s="205"/>
      <c r="KT14" s="203"/>
      <c r="KW14" s="204"/>
      <c r="KX14" s="205"/>
      <c r="LA14" s="203"/>
      <c r="LD14" s="204"/>
      <c r="LE14" s="205"/>
      <c r="LH14" s="203"/>
      <c r="LK14" s="204"/>
      <c r="LL14" s="205"/>
      <c r="LO14" s="203"/>
      <c r="LR14" s="204"/>
      <c r="LS14" s="205"/>
      <c r="LV14" s="203"/>
      <c r="LY14" s="204"/>
      <c r="LZ14" s="205"/>
      <c r="MC14" s="203"/>
      <c r="MF14" s="204"/>
      <c r="MG14" s="205"/>
      <c r="MJ14" s="203"/>
      <c r="MM14" s="204"/>
      <c r="MN14" s="205"/>
      <c r="MQ14" s="203"/>
      <c r="MT14" s="204"/>
      <c r="MU14" s="205"/>
      <c r="MX14" s="203"/>
      <c r="NA14" s="204"/>
      <c r="NB14" s="205"/>
      <c r="NE14" s="203"/>
      <c r="NH14" s="204"/>
      <c r="NI14" s="205"/>
      <c r="NL14" s="203"/>
      <c r="NO14" s="204"/>
      <c r="NP14" s="205"/>
      <c r="NS14" s="203"/>
      <c r="NV14" s="204"/>
      <c r="NW14" s="205"/>
      <c r="NZ14" s="203"/>
      <c r="OC14" s="204"/>
      <c r="OD14" s="205"/>
      <c r="OG14" s="203"/>
      <c r="OJ14" s="204"/>
      <c r="OK14" s="205"/>
      <c r="ON14" s="203"/>
      <c r="OQ14" s="204"/>
      <c r="OR14" s="205"/>
      <c r="OU14" s="203"/>
      <c r="OX14" s="204"/>
      <c r="OY14" s="205"/>
      <c r="PB14" s="203"/>
      <c r="PE14" s="204"/>
      <c r="PF14" s="205"/>
      <c r="PI14" s="203"/>
      <c r="PL14" s="204"/>
      <c r="PM14" s="205"/>
      <c r="PP14" s="203"/>
      <c r="PS14" s="204"/>
      <c r="PT14" s="205"/>
      <c r="PW14" s="203"/>
      <c r="PZ14" s="204"/>
      <c r="QA14" s="205"/>
      <c r="QD14" s="203"/>
      <c r="QG14" s="204"/>
      <c r="QH14" s="205"/>
      <c r="QK14" s="203"/>
      <c r="QN14" s="204"/>
      <c r="QO14" s="205"/>
      <c r="QR14" s="203"/>
      <c r="QU14" s="204"/>
      <c r="QV14" s="205"/>
      <c r="QY14" s="203"/>
      <c r="RB14" s="204"/>
      <c r="RC14" s="205"/>
      <c r="RF14" s="203"/>
      <c r="RI14" s="204"/>
      <c r="RJ14" s="205"/>
      <c r="RM14" s="203"/>
      <c r="RP14" s="204"/>
      <c r="RQ14" s="205"/>
      <c r="RT14" s="203"/>
      <c r="RW14" s="204"/>
      <c r="RX14" s="205"/>
      <c r="SA14" s="203"/>
      <c r="SD14" s="204"/>
      <c r="SE14" s="205"/>
      <c r="SH14" s="203"/>
      <c r="SK14" s="204"/>
      <c r="SL14" s="205"/>
      <c r="SO14" s="203"/>
      <c r="SR14" s="204"/>
      <c r="SS14" s="205"/>
      <c r="SV14" s="203"/>
      <c r="SY14" s="204"/>
      <c r="SZ14" s="205"/>
      <c r="TC14" s="203"/>
      <c r="TF14" s="204"/>
      <c r="TG14" s="205"/>
      <c r="TJ14" s="203"/>
      <c r="TM14" s="204"/>
      <c r="TN14" s="205"/>
      <c r="TQ14" s="203"/>
      <c r="TT14" s="204"/>
      <c r="TU14" s="205"/>
      <c r="TX14" s="203"/>
      <c r="UA14" s="204"/>
      <c r="UB14" s="205"/>
      <c r="UE14" s="203"/>
      <c r="UH14" s="204"/>
      <c r="UI14" s="205"/>
      <c r="UL14" s="203"/>
      <c r="UO14" s="204"/>
      <c r="UP14" s="205"/>
      <c r="US14" s="203"/>
      <c r="UV14" s="204"/>
      <c r="UW14" s="205"/>
      <c r="UZ14" s="203"/>
      <c r="VC14" s="204"/>
      <c r="VD14" s="205"/>
      <c r="VG14" s="203"/>
      <c r="VJ14" s="204"/>
      <c r="VK14" s="205"/>
      <c r="VN14" s="203"/>
      <c r="VQ14" s="204"/>
      <c r="VR14" s="205"/>
      <c r="VU14" s="203"/>
      <c r="VX14" s="204"/>
      <c r="VY14" s="205"/>
      <c r="WB14" s="203"/>
      <c r="WE14" s="204"/>
      <c r="WF14" s="205"/>
      <c r="WI14" s="203"/>
      <c r="WL14" s="204"/>
      <c r="WM14" s="205"/>
      <c r="WP14" s="203"/>
      <c r="WS14" s="204"/>
      <c r="WT14" s="205"/>
      <c r="WW14" s="203"/>
      <c r="WZ14" s="204"/>
      <c r="XA14" s="205"/>
      <c r="XD14" s="203"/>
      <c r="XG14" s="204"/>
      <c r="XH14" s="205"/>
      <c r="XK14" s="203"/>
      <c r="XN14" s="204"/>
      <c r="XO14" s="205"/>
      <c r="XR14" s="203"/>
      <c r="XU14" s="204"/>
      <c r="XV14" s="205"/>
      <c r="XY14" s="203"/>
      <c r="YB14" s="204"/>
      <c r="YC14" s="205"/>
      <c r="YF14" s="203"/>
      <c r="YI14" s="204"/>
      <c r="YJ14" s="205"/>
      <c r="YM14" s="203"/>
      <c r="YP14" s="204"/>
      <c r="YQ14" s="205"/>
      <c r="YT14" s="203"/>
      <c r="YW14" s="204"/>
      <c r="YX14" s="205"/>
      <c r="ZA14" s="203"/>
      <c r="ZD14" s="204"/>
      <c r="ZE14" s="205"/>
      <c r="ZH14" s="203"/>
      <c r="ZK14" s="204"/>
      <c r="ZL14" s="205"/>
      <c r="ZO14" s="203"/>
      <c r="ZR14" s="204"/>
      <c r="ZS14" s="205"/>
      <c r="ZV14" s="203"/>
      <c r="ZY14" s="204"/>
      <c r="ZZ14" s="205"/>
      <c r="AAC14" s="203"/>
      <c r="AAF14" s="204"/>
      <c r="AAG14" s="205"/>
      <c r="AAJ14" s="203"/>
      <c r="AAM14" s="204"/>
      <c r="AAN14" s="205"/>
      <c r="AAQ14" s="203"/>
      <c r="AAT14" s="204"/>
      <c r="AAU14" s="205"/>
      <c r="AAX14" s="203"/>
      <c r="ABA14" s="204"/>
      <c r="ABB14" s="205"/>
      <c r="ABE14" s="203"/>
      <c r="ABH14" s="204"/>
      <c r="ABI14" s="205"/>
      <c r="ABL14" s="203"/>
      <c r="ABO14" s="204"/>
      <c r="ABP14" s="205"/>
      <c r="ABS14" s="203"/>
      <c r="ABV14" s="204"/>
      <c r="ABW14" s="205"/>
      <c r="ABZ14" s="203"/>
      <c r="ACC14" s="204"/>
      <c r="ACD14" s="205"/>
      <c r="ACG14" s="203"/>
      <c r="ACJ14" s="204"/>
      <c r="ACK14" s="205"/>
      <c r="ACN14" s="203"/>
      <c r="ACQ14" s="204"/>
      <c r="ACR14" s="205"/>
      <c r="ACU14" s="203"/>
      <c r="ACX14" s="204"/>
      <c r="ACY14" s="205"/>
      <c r="ADB14" s="203"/>
      <c r="ADE14" s="204"/>
      <c r="ADF14" s="205"/>
      <c r="ADI14" s="203"/>
      <c r="ADL14" s="204"/>
      <c r="ADM14" s="205"/>
      <c r="ADP14" s="203"/>
      <c r="ADS14" s="204"/>
      <c r="ADT14" s="205"/>
      <c r="ADW14" s="203"/>
      <c r="ADZ14" s="204"/>
      <c r="AEA14" s="205"/>
      <c r="AED14" s="203"/>
      <c r="AEG14" s="204"/>
      <c r="AEH14" s="205"/>
      <c r="AEK14" s="203"/>
      <c r="AEN14" s="204"/>
      <c r="AEO14" s="205"/>
      <c r="AER14" s="203"/>
      <c r="AEU14" s="204"/>
      <c r="AEV14" s="205"/>
      <c r="AEY14" s="203"/>
      <c r="AFB14" s="204"/>
      <c r="AFC14" s="205"/>
      <c r="AFF14" s="203"/>
      <c r="AFI14" s="204"/>
      <c r="AFJ14" s="205"/>
      <c r="AFM14" s="203"/>
      <c r="AFP14" s="204"/>
      <c r="AFQ14" s="205"/>
      <c r="AFT14" s="203"/>
      <c r="AFW14" s="204"/>
      <c r="AFX14" s="205"/>
      <c r="AGA14" s="203"/>
      <c r="AGD14" s="204"/>
      <c r="AGE14" s="205"/>
      <c r="AGH14" s="203"/>
      <c r="AGK14" s="204"/>
      <c r="AGL14" s="205"/>
      <c r="AGO14" s="203"/>
      <c r="AGR14" s="204"/>
      <c r="AGS14" s="205"/>
      <c r="AGV14" s="203"/>
      <c r="AGY14" s="204"/>
      <c r="AGZ14" s="205"/>
      <c r="AHC14" s="203"/>
      <c r="AHF14" s="204"/>
      <c r="AHG14" s="205"/>
      <c r="AHJ14" s="203"/>
      <c r="AHM14" s="204"/>
      <c r="AHN14" s="205"/>
      <c r="AHQ14" s="203"/>
      <c r="AHT14" s="204"/>
      <c r="AHU14" s="205"/>
      <c r="AHX14" s="203"/>
      <c r="AIA14" s="204"/>
      <c r="AIB14" s="205"/>
      <c r="AIE14" s="203"/>
      <c r="AIH14" s="204"/>
      <c r="AII14" s="205"/>
      <c r="AIL14" s="203"/>
      <c r="AIO14" s="204"/>
      <c r="AIP14" s="205"/>
      <c r="AIS14" s="203"/>
      <c r="AIV14" s="204"/>
      <c r="AIW14" s="205"/>
      <c r="AIZ14" s="203"/>
      <c r="AJC14" s="204"/>
      <c r="AJD14" s="205"/>
      <c r="AJG14" s="203"/>
      <c r="AJJ14" s="204"/>
      <c r="AJK14" s="205"/>
      <c r="AJN14" s="203"/>
      <c r="AJQ14" s="204"/>
      <c r="AJR14" s="205"/>
      <c r="AJU14" s="203"/>
      <c r="AJX14" s="204"/>
      <c r="AJY14" s="205"/>
      <c r="AKB14" s="203"/>
      <c r="AKE14" s="204"/>
      <c r="AKF14" s="205"/>
      <c r="AKI14" s="203"/>
      <c r="AKL14" s="204"/>
      <c r="AKM14" s="205"/>
      <c r="AKP14" s="203"/>
      <c r="AKS14" s="204"/>
      <c r="AKT14" s="205"/>
      <c r="AKW14" s="203"/>
      <c r="AKZ14" s="204"/>
      <c r="ALA14" s="205"/>
      <c r="ALD14" s="203"/>
      <c r="ALG14" s="204"/>
      <c r="ALH14" s="205"/>
      <c r="ALK14" s="203"/>
      <c r="ALN14" s="204"/>
      <c r="ALO14" s="205"/>
      <c r="ALR14" s="203"/>
      <c r="ALU14" s="204"/>
      <c r="ALV14" s="205"/>
      <c r="ALY14" s="203"/>
      <c r="AMB14" s="204"/>
      <c r="AMC14" s="205"/>
      <c r="AMF14" s="203"/>
      <c r="AMI14" s="204"/>
      <c r="AMJ14" s="205"/>
      <c r="AMM14" s="203"/>
      <c r="AMP14" s="204"/>
      <c r="AMQ14" s="205"/>
      <c r="AMT14" s="203"/>
      <c r="AMW14" s="204"/>
      <c r="AMX14" s="205"/>
      <c r="ANA14" s="203"/>
      <c r="AND14" s="204"/>
      <c r="ANE14" s="205"/>
      <c r="ANH14" s="203"/>
      <c r="ANK14" s="204"/>
      <c r="ANL14" s="205"/>
      <c r="ANO14" s="203"/>
      <c r="ANR14" s="204"/>
      <c r="ANS14" s="205"/>
      <c r="ANV14" s="203"/>
      <c r="ANY14" s="204"/>
      <c r="ANZ14" s="205"/>
      <c r="AOC14" s="203"/>
      <c r="AOF14" s="204"/>
      <c r="AOG14" s="205"/>
      <c r="AOJ14" s="203"/>
      <c r="AOM14" s="204"/>
      <c r="AON14" s="205"/>
      <c r="AOQ14" s="203"/>
      <c r="AOT14" s="204"/>
      <c r="AOU14" s="205"/>
      <c r="AOX14" s="203"/>
      <c r="APA14" s="204"/>
      <c r="APB14" s="205"/>
      <c r="APE14" s="203"/>
      <c r="APH14" s="204"/>
      <c r="API14" s="205"/>
      <c r="APL14" s="203"/>
      <c r="APO14" s="204"/>
      <c r="APP14" s="205"/>
      <c r="APS14" s="203"/>
      <c r="APV14" s="204"/>
      <c r="APW14" s="205"/>
      <c r="APZ14" s="203"/>
      <c r="AQC14" s="204"/>
      <c r="AQD14" s="205"/>
      <c r="AQG14" s="203"/>
      <c r="AQJ14" s="204"/>
      <c r="AQK14" s="205"/>
      <c r="AQN14" s="203"/>
      <c r="AQQ14" s="204"/>
      <c r="AQR14" s="205"/>
      <c r="AQU14" s="203"/>
      <c r="AQX14" s="204"/>
      <c r="AQY14" s="205"/>
      <c r="ARB14" s="203"/>
      <c r="ARE14" s="204"/>
      <c r="ARF14" s="205"/>
      <c r="ARI14" s="203"/>
      <c r="ARL14" s="204"/>
      <c r="ARM14" s="205"/>
      <c r="ARP14" s="203"/>
      <c r="ARS14" s="204"/>
      <c r="ART14" s="205"/>
      <c r="ARW14" s="203"/>
      <c r="ARZ14" s="204"/>
      <c r="ASA14" s="205"/>
      <c r="ASD14" s="203"/>
      <c r="ASG14" s="204"/>
      <c r="ASH14" s="205"/>
      <c r="ASK14" s="203"/>
      <c r="ASN14" s="204"/>
      <c r="ASO14" s="205"/>
      <c r="ASR14" s="203"/>
      <c r="ASU14" s="204"/>
      <c r="ASV14" s="205"/>
      <c r="ASY14" s="203"/>
      <c r="ATB14" s="204"/>
      <c r="ATC14" s="205"/>
      <c r="ATF14" s="203"/>
      <c r="ATI14" s="204"/>
      <c r="ATJ14" s="205"/>
      <c r="ATM14" s="203"/>
      <c r="ATP14" s="204"/>
      <c r="ATQ14" s="205"/>
      <c r="ATT14" s="203"/>
      <c r="ATW14" s="204"/>
      <c r="ATX14" s="205"/>
      <c r="AUA14" s="203"/>
      <c r="AUD14" s="204"/>
      <c r="AUE14" s="205"/>
      <c r="AUH14" s="203"/>
      <c r="AUK14" s="204"/>
      <c r="AUL14" s="205"/>
      <c r="AUO14" s="203"/>
      <c r="AUR14" s="204"/>
      <c r="AUS14" s="205"/>
      <c r="AUV14" s="203"/>
      <c r="AUY14" s="204"/>
      <c r="AUZ14" s="205"/>
      <c r="AVC14" s="203"/>
      <c r="AVF14" s="204"/>
      <c r="AVG14" s="205"/>
      <c r="AVJ14" s="203"/>
      <c r="AVM14" s="204"/>
      <c r="AVN14" s="205"/>
      <c r="AVQ14" s="203"/>
      <c r="AVT14" s="204"/>
      <c r="AVU14" s="205"/>
      <c r="AVX14" s="203"/>
      <c r="AWA14" s="204"/>
      <c r="AWB14" s="205"/>
      <c r="AWE14" s="203"/>
      <c r="AWH14" s="204"/>
      <c r="AWI14" s="205"/>
      <c r="AWL14" s="203"/>
      <c r="AWO14" s="204"/>
      <c r="AWP14" s="205"/>
      <c r="AWS14" s="203"/>
      <c r="AWV14" s="204"/>
      <c r="AWW14" s="205"/>
      <c r="AWZ14" s="203"/>
      <c r="AXC14" s="204"/>
      <c r="AXD14" s="205"/>
      <c r="AXG14" s="203"/>
      <c r="AXJ14" s="204"/>
      <c r="AXK14" s="205"/>
      <c r="AXN14" s="203"/>
      <c r="AXQ14" s="204"/>
      <c r="AXR14" s="205"/>
      <c r="AXU14" s="203"/>
      <c r="AXX14" s="204"/>
      <c r="AXY14" s="205"/>
      <c r="AYB14" s="203"/>
      <c r="AYE14" s="204"/>
      <c r="AYF14" s="205"/>
      <c r="AYI14" s="203"/>
      <c r="AYL14" s="204"/>
      <c r="AYM14" s="205"/>
      <c r="AYP14" s="203"/>
      <c r="AYS14" s="204"/>
      <c r="AYT14" s="205"/>
      <c r="AYW14" s="203"/>
      <c r="AYZ14" s="204"/>
      <c r="AZA14" s="205"/>
      <c r="AZD14" s="203"/>
      <c r="AZG14" s="204"/>
      <c r="AZH14" s="205"/>
      <c r="AZK14" s="203"/>
      <c r="AZN14" s="204"/>
      <c r="AZO14" s="205"/>
      <c r="AZR14" s="203"/>
      <c r="AZU14" s="204"/>
      <c r="AZV14" s="205"/>
      <c r="AZY14" s="203"/>
      <c r="BAB14" s="204"/>
      <c r="BAC14" s="205"/>
      <c r="BAF14" s="203"/>
      <c r="BAI14" s="204"/>
      <c r="BAJ14" s="205"/>
      <c r="BAM14" s="203"/>
      <c r="BAP14" s="204"/>
      <c r="BAQ14" s="205"/>
      <c r="BAT14" s="203"/>
      <c r="BAW14" s="204"/>
      <c r="BAX14" s="205"/>
      <c r="BBA14" s="203"/>
      <c r="BBD14" s="204"/>
      <c r="BBE14" s="205"/>
      <c r="BBH14" s="203"/>
      <c r="BBK14" s="204"/>
      <c r="BBL14" s="205"/>
      <c r="BBO14" s="203"/>
      <c r="BBR14" s="204"/>
      <c r="BBS14" s="205"/>
      <c r="BBV14" s="203"/>
      <c r="BBY14" s="204"/>
      <c r="BBZ14" s="205"/>
      <c r="BCC14" s="203"/>
      <c r="BCF14" s="204"/>
      <c r="BCG14" s="205"/>
      <c r="BCJ14" s="203"/>
      <c r="BCM14" s="204"/>
      <c r="BCN14" s="205"/>
      <c r="BCQ14" s="203"/>
      <c r="BCT14" s="204"/>
      <c r="BCU14" s="205"/>
      <c r="BCX14" s="203"/>
      <c r="BDA14" s="204"/>
      <c r="BDB14" s="205"/>
      <c r="BDE14" s="203"/>
      <c r="BDH14" s="204"/>
      <c r="BDI14" s="205"/>
      <c r="BDL14" s="203"/>
      <c r="BDO14" s="204"/>
      <c r="BDP14" s="205"/>
      <c r="BDS14" s="203"/>
      <c r="BDV14" s="204"/>
      <c r="BDW14" s="205"/>
      <c r="BDZ14" s="203"/>
      <c r="BEC14" s="204"/>
      <c r="BED14" s="205"/>
      <c r="BEG14" s="203"/>
      <c r="BEJ14" s="204"/>
      <c r="BEK14" s="205"/>
      <c r="BEN14" s="203"/>
      <c r="BEQ14" s="204"/>
      <c r="BER14" s="205"/>
      <c r="BEU14" s="203"/>
      <c r="BEX14" s="204"/>
      <c r="BEY14" s="205"/>
      <c r="BFB14" s="203"/>
      <c r="BFE14" s="204"/>
      <c r="BFF14" s="205"/>
      <c r="BFI14" s="203"/>
      <c r="BFL14" s="204"/>
      <c r="BFM14" s="205"/>
      <c r="BFP14" s="203"/>
      <c r="BFS14" s="204"/>
      <c r="BFT14" s="205"/>
      <c r="BFW14" s="203"/>
      <c r="BFZ14" s="204"/>
      <c r="BGA14" s="205"/>
      <c r="BGD14" s="203"/>
      <c r="BGG14" s="204"/>
      <c r="BGH14" s="205"/>
      <c r="BGK14" s="203"/>
      <c r="BGN14" s="204"/>
      <c r="BGO14" s="205"/>
      <c r="BGR14" s="203"/>
      <c r="BGU14" s="204"/>
      <c r="BGV14" s="205"/>
      <c r="BGY14" s="203"/>
      <c r="BHB14" s="204"/>
      <c r="BHC14" s="205"/>
      <c r="BHF14" s="203"/>
      <c r="BHI14" s="204"/>
      <c r="BHJ14" s="205"/>
      <c r="BHM14" s="203"/>
      <c r="BHP14" s="204"/>
      <c r="BHQ14" s="205"/>
      <c r="BHT14" s="203"/>
      <c r="BHW14" s="204"/>
      <c r="BHX14" s="205"/>
      <c r="BIA14" s="203"/>
      <c r="BID14" s="204"/>
      <c r="BIE14" s="205"/>
      <c r="BIH14" s="203"/>
      <c r="BIK14" s="204"/>
      <c r="BIL14" s="205"/>
      <c r="BIO14" s="203"/>
      <c r="BIR14" s="204"/>
      <c r="BIS14" s="205"/>
      <c r="BIV14" s="203"/>
      <c r="BIY14" s="204"/>
      <c r="BIZ14" s="205"/>
      <c r="BJC14" s="203"/>
      <c r="BJF14" s="204"/>
      <c r="BJG14" s="205"/>
      <c r="BJJ14" s="203"/>
      <c r="BJM14" s="204"/>
      <c r="BJN14" s="205"/>
      <c r="BJQ14" s="203"/>
      <c r="BJT14" s="204"/>
      <c r="BJU14" s="205"/>
      <c r="BJX14" s="203"/>
      <c r="BKA14" s="204"/>
      <c r="BKB14" s="205"/>
      <c r="BKE14" s="203"/>
      <c r="BKH14" s="204"/>
      <c r="BKI14" s="205"/>
      <c r="BKL14" s="203"/>
      <c r="BKO14" s="204"/>
      <c r="BKP14" s="205"/>
      <c r="BKS14" s="203"/>
      <c r="BKV14" s="204"/>
      <c r="BKW14" s="205"/>
      <c r="BKZ14" s="203"/>
      <c r="BLC14" s="204"/>
      <c r="BLD14" s="205"/>
      <c r="BLG14" s="203"/>
      <c r="BLJ14" s="204"/>
      <c r="BLK14" s="205"/>
      <c r="BLN14" s="203"/>
      <c r="BLQ14" s="204"/>
      <c r="BLR14" s="205"/>
      <c r="BLU14" s="203"/>
      <c r="BLX14" s="204"/>
      <c r="BLY14" s="205"/>
      <c r="BMB14" s="203"/>
      <c r="BME14" s="204"/>
      <c r="BMF14" s="205"/>
      <c r="BMI14" s="203"/>
      <c r="BML14" s="204"/>
      <c r="BMM14" s="205"/>
      <c r="BMP14" s="203"/>
      <c r="BMS14" s="204"/>
      <c r="BMT14" s="205"/>
      <c r="BMW14" s="203"/>
      <c r="BMZ14" s="204"/>
      <c r="BNA14" s="205"/>
      <c r="BND14" s="203"/>
      <c r="BNG14" s="204"/>
      <c r="BNH14" s="205"/>
      <c r="BNK14" s="203"/>
      <c r="BNN14" s="204"/>
      <c r="BNO14" s="205"/>
      <c r="BNR14" s="203"/>
      <c r="BNU14" s="204"/>
      <c r="BNV14" s="205"/>
      <c r="BNY14" s="203"/>
      <c r="BOB14" s="204"/>
      <c r="BOC14" s="205"/>
      <c r="BOF14" s="203"/>
      <c r="BOI14" s="204"/>
      <c r="BOJ14" s="205"/>
      <c r="BOM14" s="203"/>
      <c r="BOP14" s="204"/>
      <c r="BOQ14" s="205"/>
      <c r="BOT14" s="203"/>
      <c r="BOW14" s="204"/>
      <c r="BOX14" s="205"/>
      <c r="BPA14" s="203"/>
      <c r="BPD14" s="204"/>
      <c r="BPE14" s="205"/>
      <c r="BPH14" s="203"/>
      <c r="BPK14" s="204"/>
      <c r="BPL14" s="205"/>
      <c r="BPO14" s="203"/>
      <c r="BPR14" s="204"/>
      <c r="BPS14" s="205"/>
      <c r="BPV14" s="203"/>
      <c r="BPY14" s="204"/>
      <c r="BPZ14" s="205"/>
      <c r="BQC14" s="203"/>
      <c r="BQF14" s="204"/>
      <c r="BQG14" s="205"/>
      <c r="BQJ14" s="203"/>
      <c r="BQM14" s="204"/>
      <c r="BQN14" s="205"/>
      <c r="BQQ14" s="203"/>
      <c r="BQT14" s="204"/>
      <c r="BQU14" s="205"/>
      <c r="BQX14" s="203"/>
      <c r="BRA14" s="204"/>
      <c r="BRB14" s="205"/>
      <c r="BRE14" s="203"/>
      <c r="BRH14" s="204"/>
      <c r="BRI14" s="205"/>
      <c r="BRL14" s="203"/>
      <c r="BRO14" s="204"/>
      <c r="BRP14" s="205"/>
      <c r="BRS14" s="203"/>
      <c r="BRV14" s="204"/>
      <c r="BRW14" s="205"/>
      <c r="BRZ14" s="203"/>
      <c r="BSC14" s="204"/>
      <c r="BSD14" s="205"/>
      <c r="BSG14" s="203"/>
      <c r="BSJ14" s="204"/>
      <c r="BSK14" s="205"/>
      <c r="BSN14" s="203"/>
      <c r="BSQ14" s="204"/>
      <c r="BSR14" s="205"/>
      <c r="BSU14" s="203"/>
      <c r="BSX14" s="204"/>
      <c r="BSY14" s="205"/>
      <c r="BTB14" s="203"/>
      <c r="BTE14" s="204"/>
      <c r="BTF14" s="205"/>
      <c r="BTI14" s="203"/>
      <c r="BTL14" s="204"/>
      <c r="BTM14" s="205"/>
      <c r="BTP14" s="203"/>
      <c r="BTS14" s="204"/>
      <c r="BTT14" s="205"/>
      <c r="BTW14" s="203"/>
      <c r="BTZ14" s="204"/>
      <c r="BUA14" s="205"/>
      <c r="BUD14" s="203"/>
      <c r="BUG14" s="204"/>
      <c r="BUH14" s="205"/>
      <c r="BUK14" s="203"/>
      <c r="BUN14" s="204"/>
      <c r="BUO14" s="205"/>
      <c r="BUR14" s="203"/>
      <c r="BUU14" s="204"/>
      <c r="BUV14" s="205"/>
      <c r="BUY14" s="203"/>
      <c r="BVB14" s="204"/>
      <c r="BVC14" s="205"/>
      <c r="BVF14" s="203"/>
      <c r="BVI14" s="204"/>
      <c r="BVJ14" s="205"/>
      <c r="BVM14" s="203"/>
      <c r="BVP14" s="204"/>
      <c r="BVQ14" s="205"/>
      <c r="BVT14" s="203"/>
      <c r="BVW14" s="204"/>
      <c r="BVX14" s="205"/>
      <c r="BWA14" s="203"/>
      <c r="BWD14" s="204"/>
      <c r="BWE14" s="205"/>
      <c r="BWH14" s="203"/>
      <c r="BWK14" s="204"/>
      <c r="BWL14" s="205"/>
      <c r="BWO14" s="203"/>
      <c r="BWR14" s="204"/>
      <c r="BWS14" s="205"/>
      <c r="BWV14" s="203"/>
      <c r="BWY14" s="204"/>
      <c r="BWZ14" s="205"/>
      <c r="BXC14" s="203"/>
      <c r="BXF14" s="204"/>
      <c r="BXG14" s="205"/>
      <c r="BXJ14" s="203"/>
      <c r="BXM14" s="204"/>
      <c r="BXN14" s="205"/>
      <c r="BXQ14" s="203"/>
      <c r="BXT14" s="204"/>
      <c r="BXU14" s="205"/>
      <c r="BXX14" s="203"/>
      <c r="BYA14" s="204"/>
      <c r="BYB14" s="205"/>
      <c r="BYE14" s="203"/>
      <c r="BYH14" s="204"/>
      <c r="BYI14" s="205"/>
      <c r="BYL14" s="203"/>
      <c r="BYO14" s="204"/>
      <c r="BYP14" s="205"/>
      <c r="BYS14" s="203"/>
      <c r="BYV14" s="204"/>
      <c r="BYW14" s="205"/>
      <c r="BYZ14" s="203"/>
      <c r="BZC14" s="204"/>
      <c r="BZD14" s="205"/>
      <c r="BZG14" s="203"/>
      <c r="BZJ14" s="204"/>
      <c r="BZK14" s="205"/>
      <c r="BZN14" s="203"/>
      <c r="BZQ14" s="204"/>
      <c r="BZR14" s="205"/>
      <c r="BZU14" s="203"/>
      <c r="BZX14" s="204"/>
      <c r="BZY14" s="205"/>
      <c r="CAB14" s="203"/>
      <c r="CAE14" s="204"/>
      <c r="CAF14" s="205"/>
      <c r="CAI14" s="203"/>
      <c r="CAL14" s="204"/>
      <c r="CAM14" s="205"/>
      <c r="CAP14" s="203"/>
      <c r="CAS14" s="204"/>
      <c r="CAT14" s="205"/>
      <c r="CAW14" s="203"/>
      <c r="CAZ14" s="204"/>
      <c r="CBA14" s="205"/>
      <c r="CBD14" s="203"/>
      <c r="CBG14" s="204"/>
      <c r="CBH14" s="205"/>
      <c r="CBK14" s="203"/>
      <c r="CBN14" s="204"/>
      <c r="CBO14" s="205"/>
      <c r="CBR14" s="203"/>
      <c r="CBU14" s="204"/>
      <c r="CBV14" s="205"/>
      <c r="CBY14" s="203"/>
      <c r="CCB14" s="204"/>
      <c r="CCC14" s="205"/>
      <c r="CCF14" s="203"/>
      <c r="CCI14" s="204"/>
      <c r="CCJ14" s="205"/>
      <c r="CCM14" s="203"/>
      <c r="CCP14" s="204"/>
      <c r="CCQ14" s="205"/>
      <c r="CCT14" s="203"/>
      <c r="CCW14" s="204"/>
      <c r="CCX14" s="205"/>
      <c r="CDA14" s="203"/>
      <c r="CDD14" s="204"/>
      <c r="CDE14" s="205"/>
      <c r="CDH14" s="203"/>
      <c r="CDK14" s="204"/>
      <c r="CDL14" s="205"/>
      <c r="CDO14" s="203"/>
      <c r="CDR14" s="204"/>
      <c r="CDS14" s="205"/>
      <c r="CDV14" s="203"/>
      <c r="CDY14" s="204"/>
      <c r="CDZ14" s="205"/>
      <c r="CEC14" s="203"/>
      <c r="CEF14" s="204"/>
      <c r="CEG14" s="205"/>
      <c r="CEJ14" s="203"/>
      <c r="CEM14" s="204"/>
      <c r="CEN14" s="205"/>
      <c r="CEQ14" s="203"/>
      <c r="CET14" s="204"/>
      <c r="CEU14" s="205"/>
      <c r="CEX14" s="203"/>
      <c r="CFA14" s="204"/>
      <c r="CFB14" s="205"/>
      <c r="CFE14" s="203"/>
      <c r="CFH14" s="204"/>
      <c r="CFI14" s="205"/>
      <c r="CFL14" s="203"/>
      <c r="CFO14" s="204"/>
      <c r="CFP14" s="205"/>
      <c r="CFS14" s="203"/>
      <c r="CFV14" s="204"/>
      <c r="CFW14" s="205"/>
      <c r="CFZ14" s="203"/>
      <c r="CGC14" s="204"/>
      <c r="CGD14" s="205"/>
      <c r="CGG14" s="203"/>
      <c r="CGJ14" s="204"/>
      <c r="CGK14" s="205"/>
      <c r="CGN14" s="203"/>
      <c r="CGQ14" s="204"/>
      <c r="CGR14" s="205"/>
      <c r="CGU14" s="203"/>
      <c r="CGX14" s="204"/>
      <c r="CGY14" s="205"/>
      <c r="CHB14" s="203"/>
      <c r="CHE14" s="204"/>
      <c r="CHF14" s="205"/>
      <c r="CHI14" s="203"/>
      <c r="CHL14" s="204"/>
      <c r="CHM14" s="205"/>
      <c r="CHP14" s="203"/>
      <c r="CHS14" s="204"/>
      <c r="CHT14" s="205"/>
      <c r="CHW14" s="203"/>
      <c r="CHZ14" s="204"/>
      <c r="CIA14" s="205"/>
      <c r="CID14" s="203"/>
      <c r="CIG14" s="204"/>
      <c r="CIH14" s="205"/>
      <c r="CIK14" s="203"/>
      <c r="CIN14" s="204"/>
      <c r="CIO14" s="205"/>
      <c r="CIR14" s="203"/>
      <c r="CIU14" s="204"/>
      <c r="CIV14" s="205"/>
      <c r="CIY14" s="203"/>
      <c r="CJB14" s="204"/>
      <c r="CJC14" s="205"/>
      <c r="CJF14" s="203"/>
      <c r="CJI14" s="204"/>
      <c r="CJJ14" s="205"/>
      <c r="CJM14" s="203"/>
      <c r="CJP14" s="204"/>
      <c r="CJQ14" s="205"/>
      <c r="CJT14" s="203"/>
      <c r="CJW14" s="204"/>
      <c r="CJX14" s="205"/>
      <c r="CKA14" s="203"/>
      <c r="CKD14" s="204"/>
      <c r="CKE14" s="205"/>
      <c r="CKH14" s="203"/>
      <c r="CKK14" s="204"/>
      <c r="CKL14" s="205"/>
      <c r="CKO14" s="203"/>
      <c r="CKR14" s="204"/>
      <c r="CKS14" s="205"/>
      <c r="CKV14" s="203"/>
      <c r="CKY14" s="204"/>
      <c r="CKZ14" s="205"/>
      <c r="CLC14" s="203"/>
      <c r="CLF14" s="204"/>
      <c r="CLG14" s="205"/>
      <c r="CLJ14" s="203"/>
      <c r="CLM14" s="204"/>
      <c r="CLN14" s="205"/>
      <c r="CLQ14" s="203"/>
      <c r="CLT14" s="204"/>
      <c r="CLU14" s="205"/>
      <c r="CLX14" s="203"/>
      <c r="CMA14" s="204"/>
      <c r="CMB14" s="205"/>
      <c r="CME14" s="203"/>
      <c r="CMH14" s="204"/>
      <c r="CMI14" s="205"/>
      <c r="CML14" s="203"/>
      <c r="CMO14" s="204"/>
      <c r="CMP14" s="205"/>
      <c r="CMS14" s="203"/>
      <c r="CMV14" s="204"/>
      <c r="CMW14" s="205"/>
      <c r="CMZ14" s="203"/>
      <c r="CNC14" s="204"/>
      <c r="CND14" s="205"/>
      <c r="CNG14" s="203"/>
      <c r="CNJ14" s="204"/>
      <c r="CNK14" s="205"/>
      <c r="CNN14" s="203"/>
      <c r="CNQ14" s="204"/>
      <c r="CNR14" s="205"/>
      <c r="CNU14" s="203"/>
      <c r="CNX14" s="204"/>
      <c r="CNY14" s="205"/>
      <c r="COB14" s="203"/>
      <c r="COE14" s="204"/>
      <c r="COF14" s="205"/>
      <c r="COI14" s="203"/>
      <c r="COL14" s="204"/>
      <c r="COM14" s="205"/>
      <c r="COP14" s="203"/>
      <c r="COS14" s="204"/>
      <c r="COT14" s="205"/>
      <c r="COW14" s="203"/>
      <c r="COZ14" s="204"/>
      <c r="CPA14" s="205"/>
      <c r="CPD14" s="203"/>
      <c r="CPG14" s="204"/>
      <c r="CPH14" s="205"/>
      <c r="CPK14" s="203"/>
      <c r="CPN14" s="204"/>
      <c r="CPO14" s="205"/>
      <c r="CPR14" s="203"/>
      <c r="CPU14" s="204"/>
      <c r="CPV14" s="205"/>
      <c r="CPY14" s="203"/>
      <c r="CQB14" s="204"/>
      <c r="CQC14" s="205"/>
      <c r="CQF14" s="203"/>
      <c r="CQI14" s="204"/>
      <c r="CQJ14" s="205"/>
      <c r="CQM14" s="203"/>
      <c r="CQP14" s="204"/>
      <c r="CQQ14" s="205"/>
      <c r="CQT14" s="203"/>
      <c r="CQW14" s="204"/>
      <c r="CQX14" s="205"/>
      <c r="CRA14" s="203"/>
      <c r="CRD14" s="204"/>
      <c r="CRE14" s="205"/>
      <c r="CRH14" s="203"/>
      <c r="CRK14" s="204"/>
      <c r="CRL14" s="205"/>
      <c r="CRO14" s="203"/>
      <c r="CRR14" s="204"/>
      <c r="CRS14" s="205"/>
      <c r="CRV14" s="203"/>
      <c r="CRY14" s="204"/>
      <c r="CRZ14" s="205"/>
      <c r="CSC14" s="203"/>
      <c r="CSF14" s="204"/>
      <c r="CSG14" s="205"/>
      <c r="CSJ14" s="203"/>
      <c r="CSM14" s="204"/>
      <c r="CSN14" s="205"/>
      <c r="CSQ14" s="203"/>
      <c r="CST14" s="204"/>
      <c r="CSU14" s="205"/>
      <c r="CSX14" s="203"/>
      <c r="CTA14" s="204"/>
      <c r="CTB14" s="205"/>
      <c r="CTE14" s="203"/>
      <c r="CTH14" s="204"/>
      <c r="CTI14" s="205"/>
      <c r="CTL14" s="203"/>
      <c r="CTO14" s="204"/>
      <c r="CTP14" s="205"/>
      <c r="CTS14" s="203"/>
      <c r="CTV14" s="204"/>
      <c r="CTW14" s="205"/>
      <c r="CTZ14" s="203"/>
      <c r="CUC14" s="204"/>
      <c r="CUD14" s="205"/>
      <c r="CUG14" s="203"/>
      <c r="CUJ14" s="204"/>
      <c r="CUK14" s="205"/>
      <c r="CUN14" s="203"/>
      <c r="CUQ14" s="204"/>
      <c r="CUR14" s="205"/>
      <c r="CUU14" s="203"/>
      <c r="CUX14" s="204"/>
      <c r="CUY14" s="205"/>
      <c r="CVB14" s="203"/>
      <c r="CVE14" s="204"/>
      <c r="CVF14" s="205"/>
      <c r="CVI14" s="203"/>
      <c r="CVL14" s="204"/>
      <c r="CVM14" s="205"/>
      <c r="CVP14" s="203"/>
      <c r="CVS14" s="204"/>
      <c r="CVT14" s="205"/>
      <c r="CVW14" s="203"/>
      <c r="CVZ14" s="204"/>
      <c r="CWA14" s="205"/>
      <c r="CWD14" s="203"/>
      <c r="CWG14" s="204"/>
      <c r="CWH14" s="205"/>
      <c r="CWK14" s="203"/>
      <c r="CWN14" s="204"/>
      <c r="CWO14" s="205"/>
      <c r="CWR14" s="203"/>
      <c r="CWU14" s="204"/>
      <c r="CWV14" s="205"/>
      <c r="CWY14" s="203"/>
      <c r="CXB14" s="204"/>
      <c r="CXC14" s="205"/>
      <c r="CXF14" s="203"/>
      <c r="CXI14" s="204"/>
      <c r="CXJ14" s="205"/>
      <c r="CXM14" s="203"/>
      <c r="CXP14" s="204"/>
      <c r="CXQ14" s="205"/>
      <c r="CXT14" s="203"/>
      <c r="CXW14" s="204"/>
      <c r="CXX14" s="205"/>
      <c r="CYA14" s="203"/>
      <c r="CYD14" s="204"/>
      <c r="CYE14" s="205"/>
      <c r="CYH14" s="203"/>
      <c r="CYK14" s="204"/>
      <c r="CYL14" s="205"/>
      <c r="CYO14" s="203"/>
      <c r="CYR14" s="204"/>
      <c r="CYS14" s="205"/>
      <c r="CYV14" s="203"/>
      <c r="CYY14" s="204"/>
      <c r="CYZ14" s="205"/>
      <c r="CZC14" s="203"/>
      <c r="CZF14" s="204"/>
      <c r="CZG14" s="205"/>
      <c r="CZJ14" s="203"/>
      <c r="CZM14" s="204"/>
      <c r="CZN14" s="205"/>
      <c r="CZQ14" s="203"/>
      <c r="CZT14" s="204"/>
      <c r="CZU14" s="205"/>
      <c r="CZX14" s="203"/>
      <c r="DAA14" s="204"/>
      <c r="DAB14" s="205"/>
      <c r="DAE14" s="203"/>
      <c r="DAH14" s="204"/>
      <c r="DAI14" s="205"/>
      <c r="DAL14" s="203"/>
      <c r="DAO14" s="204"/>
      <c r="DAP14" s="205"/>
      <c r="DAS14" s="203"/>
      <c r="DAV14" s="204"/>
      <c r="DAW14" s="205"/>
      <c r="DAZ14" s="203"/>
      <c r="DBC14" s="204"/>
      <c r="DBD14" s="205"/>
      <c r="DBG14" s="203"/>
      <c r="DBJ14" s="204"/>
      <c r="DBK14" s="205"/>
      <c r="DBN14" s="203"/>
      <c r="DBQ14" s="204"/>
      <c r="DBR14" s="205"/>
      <c r="DBU14" s="203"/>
      <c r="DBX14" s="204"/>
      <c r="DBY14" s="205"/>
      <c r="DCB14" s="203"/>
      <c r="DCE14" s="204"/>
      <c r="DCF14" s="205"/>
      <c r="DCI14" s="203"/>
      <c r="DCL14" s="204"/>
      <c r="DCM14" s="205"/>
      <c r="DCP14" s="203"/>
      <c r="DCS14" s="204"/>
      <c r="DCT14" s="205"/>
      <c r="DCW14" s="203"/>
      <c r="DCZ14" s="204"/>
      <c r="DDA14" s="205"/>
      <c r="DDD14" s="203"/>
      <c r="DDG14" s="204"/>
      <c r="DDH14" s="205"/>
      <c r="DDK14" s="203"/>
      <c r="DDN14" s="204"/>
      <c r="DDO14" s="205"/>
      <c r="DDR14" s="203"/>
      <c r="DDU14" s="204"/>
      <c r="DDV14" s="205"/>
      <c r="DDY14" s="203"/>
      <c r="DEB14" s="204"/>
      <c r="DEC14" s="205"/>
      <c r="DEF14" s="203"/>
      <c r="DEI14" s="204"/>
      <c r="DEJ14" s="205"/>
      <c r="DEM14" s="203"/>
      <c r="DEP14" s="204"/>
      <c r="DEQ14" s="205"/>
      <c r="DET14" s="203"/>
      <c r="DEW14" s="204"/>
      <c r="DEX14" s="205"/>
      <c r="DFA14" s="203"/>
      <c r="DFD14" s="204"/>
      <c r="DFE14" s="205"/>
      <c r="DFH14" s="203"/>
      <c r="DFK14" s="204"/>
      <c r="DFL14" s="205"/>
      <c r="DFO14" s="203"/>
      <c r="DFR14" s="204"/>
      <c r="DFS14" s="205"/>
      <c r="DFV14" s="203"/>
      <c r="DFY14" s="204"/>
      <c r="DFZ14" s="205"/>
      <c r="DGC14" s="203"/>
      <c r="DGF14" s="204"/>
      <c r="DGG14" s="205"/>
      <c r="DGJ14" s="203"/>
      <c r="DGM14" s="204"/>
      <c r="DGN14" s="205"/>
      <c r="DGQ14" s="203"/>
      <c r="DGT14" s="204"/>
      <c r="DGU14" s="205"/>
      <c r="DGX14" s="203"/>
      <c r="DHA14" s="204"/>
      <c r="DHB14" s="205"/>
      <c r="DHE14" s="203"/>
      <c r="DHH14" s="204"/>
      <c r="DHI14" s="205"/>
      <c r="DHL14" s="203"/>
      <c r="DHO14" s="204"/>
      <c r="DHP14" s="205"/>
      <c r="DHS14" s="203"/>
      <c r="DHV14" s="204"/>
      <c r="DHW14" s="205"/>
      <c r="DHZ14" s="203"/>
      <c r="DIC14" s="204"/>
      <c r="DID14" s="205"/>
      <c r="DIG14" s="203"/>
      <c r="DIJ14" s="204"/>
      <c r="DIK14" s="205"/>
      <c r="DIN14" s="203"/>
      <c r="DIQ14" s="204"/>
      <c r="DIR14" s="205"/>
      <c r="DIU14" s="203"/>
      <c r="DIX14" s="204"/>
      <c r="DIY14" s="205"/>
      <c r="DJB14" s="203"/>
      <c r="DJE14" s="204"/>
      <c r="DJF14" s="205"/>
      <c r="DJI14" s="203"/>
      <c r="DJL14" s="204"/>
      <c r="DJM14" s="205"/>
      <c r="DJP14" s="203"/>
      <c r="DJS14" s="204"/>
      <c r="DJT14" s="205"/>
      <c r="DJW14" s="203"/>
      <c r="DJZ14" s="204"/>
      <c r="DKA14" s="205"/>
      <c r="DKD14" s="203"/>
      <c r="DKG14" s="204"/>
      <c r="DKH14" s="205"/>
      <c r="DKK14" s="203"/>
      <c r="DKN14" s="204"/>
      <c r="DKO14" s="205"/>
      <c r="DKR14" s="203"/>
      <c r="DKU14" s="204"/>
      <c r="DKV14" s="205"/>
      <c r="DKY14" s="203"/>
      <c r="DLB14" s="204"/>
      <c r="DLC14" s="205"/>
      <c r="DLF14" s="203"/>
      <c r="DLI14" s="204"/>
      <c r="DLJ14" s="205"/>
      <c r="DLM14" s="203"/>
      <c r="DLP14" s="204"/>
      <c r="DLQ14" s="205"/>
      <c r="DLT14" s="203"/>
      <c r="DLW14" s="204"/>
      <c r="DLX14" s="205"/>
      <c r="DMA14" s="203"/>
      <c r="DMD14" s="204"/>
      <c r="DME14" s="205"/>
      <c r="DMH14" s="203"/>
      <c r="DMK14" s="204"/>
      <c r="DML14" s="205"/>
      <c r="DMO14" s="203"/>
      <c r="DMR14" s="204"/>
      <c r="DMS14" s="205"/>
      <c r="DMV14" s="203"/>
      <c r="DMY14" s="204"/>
      <c r="DMZ14" s="205"/>
      <c r="DNC14" s="203"/>
      <c r="DNF14" s="204"/>
      <c r="DNG14" s="205"/>
      <c r="DNJ14" s="203"/>
      <c r="DNM14" s="204"/>
      <c r="DNN14" s="205"/>
      <c r="DNQ14" s="203"/>
      <c r="DNT14" s="204"/>
      <c r="DNU14" s="205"/>
      <c r="DNX14" s="203"/>
      <c r="DOA14" s="204"/>
      <c r="DOB14" s="205"/>
      <c r="DOE14" s="203"/>
      <c r="DOH14" s="204"/>
      <c r="DOI14" s="205"/>
      <c r="DOL14" s="203"/>
      <c r="DOO14" s="204"/>
      <c r="DOP14" s="205"/>
      <c r="DOS14" s="203"/>
      <c r="DOV14" s="204"/>
      <c r="DOW14" s="205"/>
      <c r="DOZ14" s="203"/>
      <c r="DPC14" s="204"/>
      <c r="DPD14" s="205"/>
      <c r="DPG14" s="203"/>
      <c r="DPJ14" s="204"/>
      <c r="DPK14" s="205"/>
      <c r="DPN14" s="203"/>
      <c r="DPQ14" s="204"/>
      <c r="DPR14" s="205"/>
      <c r="DPU14" s="203"/>
      <c r="DPX14" s="204"/>
      <c r="DPY14" s="205"/>
      <c r="DQB14" s="203"/>
      <c r="DQE14" s="204"/>
      <c r="DQF14" s="205"/>
      <c r="DQI14" s="203"/>
      <c r="DQL14" s="204"/>
      <c r="DQM14" s="205"/>
      <c r="DQP14" s="203"/>
      <c r="DQS14" s="204"/>
      <c r="DQT14" s="205"/>
      <c r="DQW14" s="203"/>
      <c r="DQZ14" s="204"/>
      <c r="DRA14" s="205"/>
      <c r="DRD14" s="203"/>
      <c r="DRG14" s="204"/>
      <c r="DRH14" s="205"/>
      <c r="DRK14" s="203"/>
      <c r="DRN14" s="204"/>
      <c r="DRO14" s="205"/>
      <c r="DRR14" s="203"/>
      <c r="DRU14" s="204"/>
      <c r="DRV14" s="205"/>
      <c r="DRY14" s="203"/>
      <c r="DSB14" s="204"/>
      <c r="DSC14" s="205"/>
      <c r="DSF14" s="203"/>
      <c r="DSI14" s="204"/>
      <c r="DSJ14" s="205"/>
      <c r="DSM14" s="203"/>
      <c r="DSP14" s="204"/>
      <c r="DSQ14" s="205"/>
      <c r="DST14" s="203"/>
      <c r="DSW14" s="204"/>
      <c r="DSX14" s="205"/>
      <c r="DTA14" s="203"/>
      <c r="DTD14" s="204"/>
      <c r="DTE14" s="205"/>
      <c r="DTH14" s="203"/>
      <c r="DTK14" s="204"/>
      <c r="DTL14" s="205"/>
      <c r="DTO14" s="203"/>
      <c r="DTR14" s="204"/>
      <c r="DTS14" s="205"/>
      <c r="DTV14" s="203"/>
      <c r="DTY14" s="204"/>
      <c r="DTZ14" s="205"/>
      <c r="DUC14" s="203"/>
      <c r="DUF14" s="204"/>
      <c r="DUG14" s="205"/>
      <c r="DUJ14" s="203"/>
      <c r="DUM14" s="204"/>
      <c r="DUN14" s="205"/>
      <c r="DUQ14" s="203"/>
      <c r="DUT14" s="204"/>
      <c r="DUU14" s="205"/>
      <c r="DUX14" s="203"/>
      <c r="DVA14" s="204"/>
      <c r="DVB14" s="205"/>
      <c r="DVE14" s="203"/>
      <c r="DVH14" s="204"/>
      <c r="DVI14" s="205"/>
      <c r="DVL14" s="203"/>
      <c r="DVO14" s="204"/>
      <c r="DVP14" s="205"/>
      <c r="DVS14" s="203"/>
      <c r="DVV14" s="204"/>
      <c r="DVW14" s="205"/>
      <c r="DVZ14" s="203"/>
      <c r="DWC14" s="204"/>
      <c r="DWD14" s="205"/>
      <c r="DWG14" s="203"/>
      <c r="DWJ14" s="204"/>
      <c r="DWK14" s="205"/>
      <c r="DWN14" s="203"/>
      <c r="DWQ14" s="204"/>
      <c r="DWR14" s="205"/>
      <c r="DWU14" s="203"/>
      <c r="DWX14" s="204"/>
      <c r="DWY14" s="205"/>
      <c r="DXB14" s="203"/>
      <c r="DXE14" s="204"/>
      <c r="DXF14" s="205"/>
      <c r="DXI14" s="203"/>
      <c r="DXL14" s="204"/>
      <c r="DXM14" s="205"/>
      <c r="DXP14" s="203"/>
      <c r="DXS14" s="204"/>
      <c r="DXT14" s="205"/>
      <c r="DXW14" s="203"/>
      <c r="DXZ14" s="204"/>
      <c r="DYA14" s="205"/>
      <c r="DYD14" s="203"/>
      <c r="DYG14" s="204"/>
      <c r="DYH14" s="205"/>
      <c r="DYK14" s="203"/>
      <c r="DYN14" s="204"/>
      <c r="DYO14" s="205"/>
      <c r="DYR14" s="203"/>
      <c r="DYU14" s="204"/>
      <c r="DYV14" s="205"/>
      <c r="DYY14" s="203"/>
      <c r="DZB14" s="204"/>
      <c r="DZC14" s="205"/>
      <c r="DZF14" s="203"/>
      <c r="DZI14" s="204"/>
      <c r="DZJ14" s="205"/>
      <c r="DZM14" s="203"/>
      <c r="DZP14" s="204"/>
      <c r="DZQ14" s="205"/>
      <c r="DZT14" s="203"/>
      <c r="DZW14" s="204"/>
      <c r="DZX14" s="205"/>
      <c r="EAA14" s="203"/>
      <c r="EAD14" s="204"/>
      <c r="EAE14" s="205"/>
      <c r="EAH14" s="203"/>
      <c r="EAK14" s="204"/>
      <c r="EAL14" s="205"/>
      <c r="EAO14" s="203"/>
      <c r="EAR14" s="204"/>
      <c r="EAS14" s="205"/>
      <c r="EAV14" s="203"/>
      <c r="EAY14" s="204"/>
      <c r="EAZ14" s="205"/>
      <c r="EBC14" s="203"/>
      <c r="EBF14" s="204"/>
      <c r="EBG14" s="205"/>
      <c r="EBJ14" s="203"/>
      <c r="EBM14" s="204"/>
      <c r="EBN14" s="205"/>
      <c r="EBQ14" s="203"/>
      <c r="EBT14" s="204"/>
      <c r="EBU14" s="205"/>
      <c r="EBX14" s="203"/>
      <c r="ECA14" s="204"/>
      <c r="ECB14" s="205"/>
      <c r="ECE14" s="203"/>
      <c r="ECH14" s="204"/>
      <c r="ECI14" s="205"/>
      <c r="ECL14" s="203"/>
      <c r="ECO14" s="204"/>
      <c r="ECP14" s="205"/>
      <c r="ECS14" s="203"/>
      <c r="ECV14" s="204"/>
      <c r="ECW14" s="205"/>
      <c r="ECZ14" s="203"/>
      <c r="EDC14" s="204"/>
      <c r="EDD14" s="205"/>
      <c r="EDG14" s="203"/>
      <c r="EDJ14" s="204"/>
      <c r="EDK14" s="205"/>
      <c r="EDN14" s="203"/>
      <c r="EDQ14" s="204"/>
      <c r="EDR14" s="205"/>
      <c r="EDU14" s="203"/>
      <c r="EDX14" s="204"/>
      <c r="EDY14" s="205"/>
      <c r="EEB14" s="203"/>
      <c r="EEE14" s="204"/>
      <c r="EEF14" s="205"/>
      <c r="EEI14" s="203"/>
      <c r="EEL14" s="204"/>
      <c r="EEM14" s="205"/>
      <c r="EEP14" s="203"/>
      <c r="EES14" s="204"/>
      <c r="EET14" s="205"/>
      <c r="EEW14" s="203"/>
      <c r="EEZ14" s="204"/>
      <c r="EFA14" s="205"/>
      <c r="EFD14" s="203"/>
      <c r="EFG14" s="204"/>
      <c r="EFH14" s="205"/>
      <c r="EFK14" s="203"/>
      <c r="EFN14" s="204"/>
      <c r="EFO14" s="205"/>
      <c r="EFR14" s="203"/>
      <c r="EFU14" s="204"/>
      <c r="EFV14" s="205"/>
      <c r="EFY14" s="203"/>
      <c r="EGB14" s="204"/>
      <c r="EGC14" s="205"/>
      <c r="EGF14" s="203"/>
      <c r="EGI14" s="204"/>
      <c r="EGJ14" s="205"/>
      <c r="EGM14" s="203"/>
      <c r="EGP14" s="204"/>
      <c r="EGQ14" s="205"/>
      <c r="EGT14" s="203"/>
      <c r="EGW14" s="204"/>
      <c r="EGX14" s="205"/>
      <c r="EHA14" s="203"/>
      <c r="EHD14" s="204"/>
      <c r="EHE14" s="205"/>
      <c r="EHH14" s="203"/>
      <c r="EHK14" s="204"/>
      <c r="EHL14" s="205"/>
      <c r="EHO14" s="203"/>
      <c r="EHR14" s="204"/>
      <c r="EHS14" s="205"/>
      <c r="EHV14" s="203"/>
      <c r="EHY14" s="204"/>
      <c r="EHZ14" s="205"/>
      <c r="EIC14" s="203"/>
      <c r="EIF14" s="204"/>
      <c r="EIG14" s="205"/>
      <c r="EIJ14" s="203"/>
      <c r="EIM14" s="204"/>
      <c r="EIN14" s="205"/>
      <c r="EIQ14" s="203"/>
      <c r="EIT14" s="204"/>
      <c r="EIU14" s="205"/>
      <c r="EIX14" s="203"/>
      <c r="EJA14" s="204"/>
      <c r="EJB14" s="205"/>
      <c r="EJE14" s="203"/>
      <c r="EJH14" s="204"/>
      <c r="EJI14" s="205"/>
      <c r="EJL14" s="203"/>
      <c r="EJO14" s="204"/>
      <c r="EJP14" s="205"/>
      <c r="EJS14" s="203"/>
      <c r="EJV14" s="204"/>
      <c r="EJW14" s="205"/>
      <c r="EJZ14" s="203"/>
      <c r="EKC14" s="204"/>
      <c r="EKD14" s="205"/>
      <c r="EKG14" s="203"/>
      <c r="EKJ14" s="204"/>
      <c r="EKK14" s="205"/>
      <c r="EKN14" s="203"/>
      <c r="EKQ14" s="204"/>
      <c r="EKR14" s="205"/>
      <c r="EKU14" s="203"/>
      <c r="EKX14" s="204"/>
      <c r="EKY14" s="205"/>
      <c r="ELB14" s="203"/>
      <c r="ELE14" s="204"/>
      <c r="ELF14" s="205"/>
      <c r="ELI14" s="203"/>
      <c r="ELL14" s="204"/>
      <c r="ELM14" s="205"/>
      <c r="ELP14" s="203"/>
      <c r="ELS14" s="204"/>
      <c r="ELT14" s="205"/>
      <c r="ELW14" s="203"/>
      <c r="ELZ14" s="204"/>
      <c r="EMA14" s="205"/>
      <c r="EMD14" s="203"/>
      <c r="EMG14" s="204"/>
      <c r="EMH14" s="205"/>
      <c r="EMK14" s="203"/>
      <c r="EMN14" s="204"/>
      <c r="EMO14" s="205"/>
      <c r="EMR14" s="203"/>
      <c r="EMU14" s="204"/>
      <c r="EMV14" s="205"/>
      <c r="EMY14" s="203"/>
      <c r="ENB14" s="204"/>
      <c r="ENC14" s="205"/>
      <c r="ENF14" s="203"/>
      <c r="ENI14" s="204"/>
      <c r="ENJ14" s="205"/>
      <c r="ENM14" s="203"/>
      <c r="ENP14" s="204"/>
      <c r="ENQ14" s="205"/>
      <c r="ENT14" s="203"/>
      <c r="ENW14" s="204"/>
      <c r="ENX14" s="205"/>
      <c r="EOA14" s="203"/>
      <c r="EOD14" s="204"/>
      <c r="EOE14" s="205"/>
      <c r="EOH14" s="203"/>
      <c r="EOK14" s="204"/>
      <c r="EOL14" s="205"/>
      <c r="EOO14" s="203"/>
      <c r="EOR14" s="204"/>
      <c r="EOS14" s="205"/>
      <c r="EOV14" s="203"/>
      <c r="EOY14" s="204"/>
      <c r="EOZ14" s="205"/>
      <c r="EPC14" s="203"/>
      <c r="EPF14" s="204"/>
      <c r="EPG14" s="205"/>
      <c r="EPJ14" s="203"/>
      <c r="EPM14" s="204"/>
      <c r="EPN14" s="205"/>
      <c r="EPQ14" s="203"/>
      <c r="EPT14" s="204"/>
      <c r="EPU14" s="205"/>
      <c r="EPX14" s="203"/>
      <c r="EQA14" s="204"/>
      <c r="EQB14" s="205"/>
      <c r="EQE14" s="203"/>
      <c r="EQH14" s="204"/>
      <c r="EQI14" s="205"/>
      <c r="EQL14" s="203"/>
      <c r="EQO14" s="204"/>
      <c r="EQP14" s="205"/>
      <c r="EQS14" s="203"/>
      <c r="EQV14" s="204"/>
      <c r="EQW14" s="205"/>
      <c r="EQZ14" s="203"/>
      <c r="ERC14" s="204"/>
      <c r="ERD14" s="205"/>
      <c r="ERG14" s="203"/>
      <c r="ERJ14" s="204"/>
      <c r="ERK14" s="205"/>
      <c r="ERN14" s="203"/>
      <c r="ERQ14" s="204"/>
      <c r="ERR14" s="205"/>
      <c r="ERU14" s="203"/>
      <c r="ERX14" s="204"/>
      <c r="ERY14" s="205"/>
      <c r="ESB14" s="203"/>
      <c r="ESE14" s="204"/>
      <c r="ESF14" s="205"/>
      <c r="ESI14" s="203"/>
      <c r="ESL14" s="204"/>
      <c r="ESM14" s="205"/>
      <c r="ESP14" s="203"/>
      <c r="ESS14" s="204"/>
      <c r="EST14" s="205"/>
      <c r="ESW14" s="203"/>
      <c r="ESZ14" s="204"/>
      <c r="ETA14" s="205"/>
      <c r="ETD14" s="203"/>
      <c r="ETG14" s="204"/>
      <c r="ETH14" s="205"/>
      <c r="ETK14" s="203"/>
      <c r="ETN14" s="204"/>
      <c r="ETO14" s="205"/>
      <c r="ETR14" s="203"/>
      <c r="ETU14" s="204"/>
      <c r="ETV14" s="205"/>
      <c r="ETY14" s="203"/>
      <c r="EUB14" s="204"/>
      <c r="EUC14" s="205"/>
      <c r="EUF14" s="203"/>
      <c r="EUI14" s="204"/>
      <c r="EUJ14" s="205"/>
      <c r="EUM14" s="203"/>
      <c r="EUP14" s="204"/>
      <c r="EUQ14" s="205"/>
      <c r="EUT14" s="203"/>
      <c r="EUW14" s="204"/>
      <c r="EUX14" s="205"/>
      <c r="EVA14" s="203"/>
      <c r="EVD14" s="204"/>
      <c r="EVE14" s="205"/>
      <c r="EVH14" s="203"/>
      <c r="EVK14" s="204"/>
      <c r="EVL14" s="205"/>
      <c r="EVO14" s="203"/>
      <c r="EVR14" s="204"/>
      <c r="EVS14" s="205"/>
      <c r="EVV14" s="203"/>
      <c r="EVY14" s="204"/>
      <c r="EVZ14" s="205"/>
      <c r="EWC14" s="203"/>
      <c r="EWF14" s="204"/>
      <c r="EWG14" s="205"/>
      <c r="EWJ14" s="203"/>
      <c r="EWM14" s="204"/>
      <c r="EWN14" s="205"/>
      <c r="EWQ14" s="203"/>
      <c r="EWT14" s="204"/>
      <c r="EWU14" s="205"/>
      <c r="EWX14" s="203"/>
      <c r="EXA14" s="204"/>
      <c r="EXB14" s="205"/>
      <c r="EXE14" s="203"/>
      <c r="EXH14" s="204"/>
      <c r="EXI14" s="205"/>
      <c r="EXL14" s="203"/>
      <c r="EXO14" s="204"/>
      <c r="EXP14" s="205"/>
      <c r="EXS14" s="203"/>
      <c r="EXV14" s="204"/>
      <c r="EXW14" s="205"/>
      <c r="EXZ14" s="203"/>
      <c r="EYC14" s="204"/>
      <c r="EYD14" s="205"/>
      <c r="EYG14" s="203"/>
      <c r="EYJ14" s="204"/>
      <c r="EYK14" s="205"/>
      <c r="EYN14" s="203"/>
      <c r="EYQ14" s="204"/>
      <c r="EYR14" s="205"/>
      <c r="EYU14" s="203"/>
      <c r="EYX14" s="204"/>
      <c r="EYY14" s="205"/>
      <c r="EZB14" s="203"/>
      <c r="EZE14" s="204"/>
      <c r="EZF14" s="205"/>
      <c r="EZI14" s="203"/>
      <c r="EZL14" s="204"/>
      <c r="EZM14" s="205"/>
      <c r="EZP14" s="203"/>
      <c r="EZS14" s="204"/>
      <c r="EZT14" s="205"/>
      <c r="EZW14" s="203"/>
      <c r="EZZ14" s="204"/>
      <c r="FAA14" s="205"/>
      <c r="FAD14" s="203"/>
      <c r="FAG14" s="204"/>
      <c r="FAH14" s="205"/>
      <c r="FAK14" s="203"/>
      <c r="FAN14" s="204"/>
      <c r="FAO14" s="205"/>
      <c r="FAR14" s="203"/>
      <c r="FAU14" s="204"/>
      <c r="FAV14" s="205"/>
      <c r="FAY14" s="203"/>
      <c r="FBB14" s="204"/>
      <c r="FBC14" s="205"/>
      <c r="FBF14" s="203"/>
      <c r="FBI14" s="204"/>
      <c r="FBJ14" s="205"/>
      <c r="FBM14" s="203"/>
      <c r="FBP14" s="204"/>
      <c r="FBQ14" s="205"/>
      <c r="FBT14" s="203"/>
      <c r="FBW14" s="204"/>
      <c r="FBX14" s="205"/>
      <c r="FCA14" s="203"/>
      <c r="FCD14" s="204"/>
      <c r="FCE14" s="205"/>
      <c r="FCH14" s="203"/>
      <c r="FCK14" s="204"/>
      <c r="FCL14" s="205"/>
      <c r="FCO14" s="203"/>
      <c r="FCR14" s="204"/>
      <c r="FCS14" s="205"/>
      <c r="FCV14" s="203"/>
      <c r="FCY14" s="204"/>
      <c r="FCZ14" s="205"/>
      <c r="FDC14" s="203"/>
      <c r="FDF14" s="204"/>
      <c r="FDG14" s="205"/>
      <c r="FDJ14" s="203"/>
      <c r="FDM14" s="204"/>
      <c r="FDN14" s="205"/>
      <c r="FDQ14" s="203"/>
      <c r="FDT14" s="204"/>
      <c r="FDU14" s="205"/>
      <c r="FDX14" s="203"/>
      <c r="FEA14" s="204"/>
      <c r="FEB14" s="205"/>
      <c r="FEE14" s="203"/>
      <c r="FEH14" s="204"/>
      <c r="FEI14" s="205"/>
      <c r="FEL14" s="203"/>
      <c r="FEO14" s="204"/>
      <c r="FEP14" s="205"/>
      <c r="FES14" s="203"/>
      <c r="FEV14" s="204"/>
      <c r="FEW14" s="205"/>
      <c r="FEZ14" s="203"/>
      <c r="FFC14" s="204"/>
      <c r="FFD14" s="205"/>
      <c r="FFG14" s="203"/>
      <c r="FFJ14" s="204"/>
      <c r="FFK14" s="205"/>
      <c r="FFN14" s="203"/>
      <c r="FFQ14" s="204"/>
      <c r="FFR14" s="205"/>
      <c r="FFU14" s="203"/>
      <c r="FFX14" s="204"/>
      <c r="FFY14" s="205"/>
      <c r="FGB14" s="203"/>
      <c r="FGE14" s="204"/>
      <c r="FGF14" s="205"/>
      <c r="FGI14" s="203"/>
      <c r="FGL14" s="204"/>
      <c r="FGM14" s="205"/>
      <c r="FGP14" s="203"/>
      <c r="FGS14" s="204"/>
      <c r="FGT14" s="205"/>
      <c r="FGW14" s="203"/>
      <c r="FGZ14" s="204"/>
      <c r="FHA14" s="205"/>
      <c r="FHD14" s="203"/>
      <c r="FHG14" s="204"/>
      <c r="FHH14" s="205"/>
      <c r="FHK14" s="203"/>
      <c r="FHN14" s="204"/>
      <c r="FHO14" s="205"/>
      <c r="FHR14" s="203"/>
      <c r="FHU14" s="204"/>
      <c r="FHV14" s="205"/>
      <c r="FHY14" s="203"/>
      <c r="FIB14" s="204"/>
      <c r="FIC14" s="205"/>
      <c r="FIF14" s="203"/>
      <c r="FII14" s="204"/>
      <c r="FIJ14" s="205"/>
      <c r="FIM14" s="203"/>
      <c r="FIP14" s="204"/>
      <c r="FIQ14" s="205"/>
      <c r="FIT14" s="203"/>
      <c r="FIW14" s="204"/>
      <c r="FIX14" s="205"/>
      <c r="FJA14" s="203"/>
      <c r="FJD14" s="204"/>
      <c r="FJE14" s="205"/>
      <c r="FJH14" s="203"/>
      <c r="FJK14" s="204"/>
      <c r="FJL14" s="205"/>
      <c r="FJO14" s="203"/>
      <c r="FJR14" s="204"/>
      <c r="FJS14" s="205"/>
      <c r="FJV14" s="203"/>
      <c r="FJY14" s="204"/>
      <c r="FJZ14" s="205"/>
      <c r="FKC14" s="203"/>
      <c r="FKF14" s="204"/>
      <c r="FKG14" s="205"/>
      <c r="FKJ14" s="203"/>
      <c r="FKM14" s="204"/>
      <c r="FKN14" s="205"/>
      <c r="FKQ14" s="203"/>
      <c r="FKT14" s="204"/>
      <c r="FKU14" s="205"/>
      <c r="FKX14" s="203"/>
      <c r="FLA14" s="204"/>
      <c r="FLB14" s="205"/>
      <c r="FLE14" s="203"/>
      <c r="FLH14" s="204"/>
      <c r="FLI14" s="205"/>
      <c r="FLL14" s="203"/>
      <c r="FLO14" s="204"/>
      <c r="FLP14" s="205"/>
      <c r="FLS14" s="203"/>
      <c r="FLV14" s="204"/>
      <c r="FLW14" s="205"/>
      <c r="FLZ14" s="203"/>
      <c r="FMC14" s="204"/>
      <c r="FMD14" s="205"/>
      <c r="FMG14" s="203"/>
      <c r="FMJ14" s="204"/>
      <c r="FMK14" s="205"/>
      <c r="FMN14" s="203"/>
      <c r="FMQ14" s="204"/>
      <c r="FMR14" s="205"/>
      <c r="FMU14" s="203"/>
      <c r="FMX14" s="204"/>
      <c r="FMY14" s="205"/>
      <c r="FNB14" s="203"/>
      <c r="FNE14" s="204"/>
      <c r="FNF14" s="205"/>
      <c r="FNI14" s="203"/>
      <c r="FNL14" s="204"/>
      <c r="FNM14" s="205"/>
      <c r="FNP14" s="203"/>
      <c r="FNS14" s="204"/>
      <c r="FNT14" s="205"/>
      <c r="FNW14" s="203"/>
      <c r="FNZ14" s="204"/>
      <c r="FOA14" s="205"/>
      <c r="FOD14" s="203"/>
      <c r="FOG14" s="204"/>
      <c r="FOH14" s="205"/>
      <c r="FOK14" s="203"/>
      <c r="FON14" s="204"/>
      <c r="FOO14" s="205"/>
      <c r="FOR14" s="203"/>
      <c r="FOU14" s="204"/>
      <c r="FOV14" s="205"/>
      <c r="FOY14" s="203"/>
      <c r="FPB14" s="204"/>
      <c r="FPC14" s="205"/>
      <c r="FPF14" s="203"/>
      <c r="FPI14" s="204"/>
      <c r="FPJ14" s="205"/>
      <c r="FPM14" s="203"/>
      <c r="FPP14" s="204"/>
      <c r="FPQ14" s="205"/>
      <c r="FPT14" s="203"/>
      <c r="FPW14" s="204"/>
      <c r="FPX14" s="205"/>
      <c r="FQA14" s="203"/>
      <c r="FQD14" s="204"/>
      <c r="FQE14" s="205"/>
      <c r="FQH14" s="203"/>
      <c r="FQK14" s="204"/>
      <c r="FQL14" s="205"/>
      <c r="FQO14" s="203"/>
      <c r="FQR14" s="204"/>
      <c r="FQS14" s="205"/>
      <c r="FQV14" s="203"/>
      <c r="FQY14" s="204"/>
      <c r="FQZ14" s="205"/>
      <c r="FRC14" s="203"/>
      <c r="FRF14" s="204"/>
      <c r="FRG14" s="205"/>
      <c r="FRJ14" s="203"/>
      <c r="FRM14" s="204"/>
      <c r="FRN14" s="205"/>
      <c r="FRQ14" s="203"/>
      <c r="FRT14" s="204"/>
      <c r="FRU14" s="205"/>
      <c r="FRX14" s="203"/>
      <c r="FSA14" s="204"/>
      <c r="FSB14" s="205"/>
      <c r="FSE14" s="203"/>
      <c r="FSH14" s="204"/>
      <c r="FSI14" s="205"/>
      <c r="FSL14" s="203"/>
      <c r="FSO14" s="204"/>
      <c r="FSP14" s="205"/>
      <c r="FSS14" s="203"/>
      <c r="FSV14" s="204"/>
      <c r="FSW14" s="205"/>
      <c r="FSZ14" s="203"/>
      <c r="FTC14" s="204"/>
      <c r="FTD14" s="205"/>
      <c r="FTG14" s="203"/>
      <c r="FTJ14" s="204"/>
      <c r="FTK14" s="205"/>
      <c r="FTN14" s="203"/>
      <c r="FTQ14" s="204"/>
      <c r="FTR14" s="205"/>
      <c r="FTU14" s="203"/>
      <c r="FTX14" s="204"/>
      <c r="FTY14" s="205"/>
      <c r="FUB14" s="203"/>
      <c r="FUE14" s="204"/>
      <c r="FUF14" s="205"/>
      <c r="FUI14" s="203"/>
      <c r="FUL14" s="204"/>
      <c r="FUM14" s="205"/>
      <c r="FUP14" s="203"/>
      <c r="FUS14" s="204"/>
      <c r="FUT14" s="205"/>
      <c r="FUW14" s="203"/>
      <c r="FUZ14" s="204"/>
      <c r="FVA14" s="205"/>
      <c r="FVD14" s="203"/>
      <c r="FVG14" s="204"/>
      <c r="FVH14" s="205"/>
      <c r="FVK14" s="203"/>
      <c r="FVN14" s="204"/>
      <c r="FVO14" s="205"/>
      <c r="FVR14" s="203"/>
      <c r="FVU14" s="204"/>
      <c r="FVV14" s="205"/>
      <c r="FVY14" s="203"/>
      <c r="FWB14" s="204"/>
      <c r="FWC14" s="205"/>
      <c r="FWF14" s="203"/>
      <c r="FWI14" s="204"/>
      <c r="FWJ14" s="205"/>
      <c r="FWM14" s="203"/>
      <c r="FWP14" s="204"/>
      <c r="FWQ14" s="205"/>
      <c r="FWT14" s="203"/>
      <c r="FWW14" s="204"/>
      <c r="FWX14" s="205"/>
      <c r="FXA14" s="203"/>
      <c r="FXD14" s="204"/>
      <c r="FXE14" s="205"/>
      <c r="FXH14" s="203"/>
      <c r="FXK14" s="204"/>
      <c r="FXL14" s="205"/>
      <c r="FXO14" s="203"/>
      <c r="FXR14" s="204"/>
      <c r="FXS14" s="205"/>
      <c r="FXV14" s="203"/>
      <c r="FXY14" s="204"/>
      <c r="FXZ14" s="205"/>
      <c r="FYC14" s="203"/>
      <c r="FYF14" s="204"/>
      <c r="FYG14" s="205"/>
      <c r="FYJ14" s="203"/>
      <c r="FYM14" s="204"/>
      <c r="FYN14" s="205"/>
      <c r="FYQ14" s="203"/>
      <c r="FYT14" s="204"/>
      <c r="FYU14" s="205"/>
      <c r="FYX14" s="203"/>
      <c r="FZA14" s="204"/>
      <c r="FZB14" s="205"/>
      <c r="FZE14" s="203"/>
      <c r="FZH14" s="204"/>
      <c r="FZI14" s="205"/>
      <c r="FZL14" s="203"/>
      <c r="FZO14" s="204"/>
      <c r="FZP14" s="205"/>
      <c r="FZS14" s="203"/>
      <c r="FZV14" s="204"/>
      <c r="FZW14" s="205"/>
      <c r="FZZ14" s="203"/>
      <c r="GAC14" s="204"/>
      <c r="GAD14" s="205"/>
      <c r="GAG14" s="203"/>
      <c r="GAJ14" s="204"/>
      <c r="GAK14" s="205"/>
      <c r="GAN14" s="203"/>
      <c r="GAQ14" s="204"/>
      <c r="GAR14" s="205"/>
      <c r="GAU14" s="203"/>
      <c r="GAX14" s="204"/>
      <c r="GAY14" s="205"/>
      <c r="GBB14" s="203"/>
      <c r="GBE14" s="204"/>
      <c r="GBF14" s="205"/>
      <c r="GBI14" s="203"/>
      <c r="GBL14" s="204"/>
      <c r="GBM14" s="205"/>
      <c r="GBP14" s="203"/>
      <c r="GBS14" s="204"/>
      <c r="GBT14" s="205"/>
      <c r="GBW14" s="203"/>
      <c r="GBZ14" s="204"/>
      <c r="GCA14" s="205"/>
      <c r="GCD14" s="203"/>
      <c r="GCG14" s="204"/>
      <c r="GCH14" s="205"/>
      <c r="GCK14" s="203"/>
      <c r="GCN14" s="204"/>
      <c r="GCO14" s="205"/>
      <c r="GCR14" s="203"/>
      <c r="GCU14" s="204"/>
      <c r="GCV14" s="205"/>
      <c r="GCY14" s="203"/>
      <c r="GDB14" s="204"/>
      <c r="GDC14" s="205"/>
      <c r="GDF14" s="203"/>
      <c r="GDI14" s="204"/>
      <c r="GDJ14" s="205"/>
      <c r="GDM14" s="203"/>
      <c r="GDP14" s="204"/>
      <c r="GDQ14" s="205"/>
      <c r="GDT14" s="203"/>
      <c r="GDW14" s="204"/>
      <c r="GDX14" s="205"/>
      <c r="GEA14" s="203"/>
      <c r="GED14" s="204"/>
      <c r="GEE14" s="205"/>
      <c r="GEH14" s="203"/>
      <c r="GEK14" s="204"/>
      <c r="GEL14" s="205"/>
      <c r="GEO14" s="203"/>
      <c r="GER14" s="204"/>
      <c r="GES14" s="205"/>
      <c r="GEV14" s="203"/>
      <c r="GEY14" s="204"/>
      <c r="GEZ14" s="205"/>
      <c r="GFC14" s="203"/>
      <c r="GFF14" s="204"/>
      <c r="GFG14" s="205"/>
      <c r="GFJ14" s="203"/>
      <c r="GFM14" s="204"/>
      <c r="GFN14" s="205"/>
      <c r="GFQ14" s="203"/>
      <c r="GFT14" s="204"/>
      <c r="GFU14" s="205"/>
      <c r="GFX14" s="203"/>
      <c r="GGA14" s="204"/>
      <c r="GGB14" s="205"/>
      <c r="GGE14" s="203"/>
      <c r="GGH14" s="204"/>
      <c r="GGI14" s="205"/>
      <c r="GGL14" s="203"/>
      <c r="GGO14" s="204"/>
      <c r="GGP14" s="205"/>
      <c r="GGS14" s="203"/>
      <c r="GGV14" s="204"/>
      <c r="GGW14" s="205"/>
      <c r="GGZ14" s="203"/>
      <c r="GHC14" s="204"/>
      <c r="GHD14" s="205"/>
      <c r="GHG14" s="203"/>
      <c r="GHJ14" s="204"/>
      <c r="GHK14" s="205"/>
      <c r="GHN14" s="203"/>
      <c r="GHQ14" s="204"/>
      <c r="GHR14" s="205"/>
      <c r="GHU14" s="203"/>
      <c r="GHX14" s="204"/>
      <c r="GHY14" s="205"/>
      <c r="GIB14" s="203"/>
      <c r="GIE14" s="204"/>
      <c r="GIF14" s="205"/>
      <c r="GII14" s="203"/>
      <c r="GIL14" s="204"/>
      <c r="GIM14" s="205"/>
      <c r="GIP14" s="203"/>
      <c r="GIS14" s="204"/>
      <c r="GIT14" s="205"/>
      <c r="GIW14" s="203"/>
      <c r="GIZ14" s="204"/>
      <c r="GJA14" s="205"/>
      <c r="GJD14" s="203"/>
      <c r="GJG14" s="204"/>
      <c r="GJH14" s="205"/>
      <c r="GJK14" s="203"/>
      <c r="GJN14" s="204"/>
      <c r="GJO14" s="205"/>
      <c r="GJR14" s="203"/>
      <c r="GJU14" s="204"/>
      <c r="GJV14" s="205"/>
      <c r="GJY14" s="203"/>
      <c r="GKB14" s="204"/>
      <c r="GKC14" s="205"/>
      <c r="GKF14" s="203"/>
      <c r="GKI14" s="204"/>
      <c r="GKJ14" s="205"/>
      <c r="GKM14" s="203"/>
      <c r="GKP14" s="204"/>
      <c r="GKQ14" s="205"/>
      <c r="GKT14" s="203"/>
      <c r="GKW14" s="204"/>
      <c r="GKX14" s="205"/>
      <c r="GLA14" s="203"/>
      <c r="GLD14" s="204"/>
      <c r="GLE14" s="205"/>
      <c r="GLH14" s="203"/>
      <c r="GLK14" s="204"/>
      <c r="GLL14" s="205"/>
      <c r="GLO14" s="203"/>
      <c r="GLR14" s="204"/>
      <c r="GLS14" s="205"/>
      <c r="GLV14" s="203"/>
      <c r="GLY14" s="204"/>
      <c r="GLZ14" s="205"/>
      <c r="GMC14" s="203"/>
      <c r="GMF14" s="204"/>
      <c r="GMG14" s="205"/>
      <c r="GMJ14" s="203"/>
      <c r="GMM14" s="204"/>
      <c r="GMN14" s="205"/>
      <c r="GMQ14" s="203"/>
      <c r="GMT14" s="204"/>
      <c r="GMU14" s="205"/>
      <c r="GMX14" s="203"/>
      <c r="GNA14" s="204"/>
      <c r="GNB14" s="205"/>
      <c r="GNE14" s="203"/>
      <c r="GNH14" s="204"/>
      <c r="GNI14" s="205"/>
      <c r="GNL14" s="203"/>
      <c r="GNO14" s="204"/>
      <c r="GNP14" s="205"/>
      <c r="GNS14" s="203"/>
      <c r="GNV14" s="204"/>
      <c r="GNW14" s="205"/>
      <c r="GNZ14" s="203"/>
      <c r="GOC14" s="204"/>
      <c r="GOD14" s="205"/>
      <c r="GOG14" s="203"/>
      <c r="GOJ14" s="204"/>
      <c r="GOK14" s="205"/>
      <c r="GON14" s="203"/>
      <c r="GOQ14" s="204"/>
      <c r="GOR14" s="205"/>
      <c r="GOU14" s="203"/>
      <c r="GOX14" s="204"/>
      <c r="GOY14" s="205"/>
      <c r="GPB14" s="203"/>
      <c r="GPE14" s="204"/>
      <c r="GPF14" s="205"/>
      <c r="GPI14" s="203"/>
      <c r="GPL14" s="204"/>
      <c r="GPM14" s="205"/>
      <c r="GPP14" s="203"/>
      <c r="GPS14" s="204"/>
      <c r="GPT14" s="205"/>
      <c r="GPW14" s="203"/>
      <c r="GPZ14" s="204"/>
      <c r="GQA14" s="205"/>
      <c r="GQD14" s="203"/>
      <c r="GQG14" s="204"/>
      <c r="GQH14" s="205"/>
      <c r="GQK14" s="203"/>
      <c r="GQN14" s="204"/>
      <c r="GQO14" s="205"/>
      <c r="GQR14" s="203"/>
      <c r="GQU14" s="204"/>
      <c r="GQV14" s="205"/>
      <c r="GQY14" s="203"/>
      <c r="GRB14" s="204"/>
      <c r="GRC14" s="205"/>
      <c r="GRF14" s="203"/>
      <c r="GRI14" s="204"/>
      <c r="GRJ14" s="205"/>
      <c r="GRM14" s="203"/>
      <c r="GRP14" s="204"/>
      <c r="GRQ14" s="205"/>
      <c r="GRT14" s="203"/>
      <c r="GRW14" s="204"/>
      <c r="GRX14" s="205"/>
      <c r="GSA14" s="203"/>
      <c r="GSD14" s="204"/>
      <c r="GSE14" s="205"/>
      <c r="GSH14" s="203"/>
      <c r="GSK14" s="204"/>
      <c r="GSL14" s="205"/>
      <c r="GSO14" s="203"/>
      <c r="GSR14" s="204"/>
      <c r="GSS14" s="205"/>
      <c r="GSV14" s="203"/>
      <c r="GSY14" s="204"/>
      <c r="GSZ14" s="205"/>
      <c r="GTC14" s="203"/>
      <c r="GTF14" s="204"/>
      <c r="GTG14" s="205"/>
      <c r="GTJ14" s="203"/>
      <c r="GTM14" s="204"/>
      <c r="GTN14" s="205"/>
      <c r="GTQ14" s="203"/>
      <c r="GTT14" s="204"/>
      <c r="GTU14" s="205"/>
      <c r="GTX14" s="203"/>
      <c r="GUA14" s="204"/>
      <c r="GUB14" s="205"/>
      <c r="GUE14" s="203"/>
      <c r="GUH14" s="204"/>
      <c r="GUI14" s="205"/>
      <c r="GUL14" s="203"/>
      <c r="GUO14" s="204"/>
      <c r="GUP14" s="205"/>
      <c r="GUS14" s="203"/>
      <c r="GUV14" s="204"/>
      <c r="GUW14" s="205"/>
      <c r="GUZ14" s="203"/>
      <c r="GVC14" s="204"/>
      <c r="GVD14" s="205"/>
      <c r="GVG14" s="203"/>
      <c r="GVJ14" s="204"/>
      <c r="GVK14" s="205"/>
      <c r="GVN14" s="203"/>
      <c r="GVQ14" s="204"/>
      <c r="GVR14" s="205"/>
      <c r="GVU14" s="203"/>
      <c r="GVX14" s="204"/>
      <c r="GVY14" s="205"/>
      <c r="GWB14" s="203"/>
      <c r="GWE14" s="204"/>
      <c r="GWF14" s="205"/>
      <c r="GWI14" s="203"/>
      <c r="GWL14" s="204"/>
      <c r="GWM14" s="205"/>
      <c r="GWP14" s="203"/>
      <c r="GWS14" s="204"/>
      <c r="GWT14" s="205"/>
      <c r="GWW14" s="203"/>
      <c r="GWZ14" s="204"/>
      <c r="GXA14" s="205"/>
      <c r="GXD14" s="203"/>
      <c r="GXG14" s="204"/>
      <c r="GXH14" s="205"/>
      <c r="GXK14" s="203"/>
      <c r="GXN14" s="204"/>
      <c r="GXO14" s="205"/>
      <c r="GXR14" s="203"/>
      <c r="GXU14" s="204"/>
      <c r="GXV14" s="205"/>
      <c r="GXY14" s="203"/>
      <c r="GYB14" s="204"/>
      <c r="GYC14" s="205"/>
      <c r="GYF14" s="203"/>
      <c r="GYI14" s="204"/>
      <c r="GYJ14" s="205"/>
      <c r="GYM14" s="203"/>
      <c r="GYP14" s="204"/>
      <c r="GYQ14" s="205"/>
      <c r="GYT14" s="203"/>
      <c r="GYW14" s="204"/>
      <c r="GYX14" s="205"/>
      <c r="GZA14" s="203"/>
      <c r="GZD14" s="204"/>
      <c r="GZE14" s="205"/>
      <c r="GZH14" s="203"/>
      <c r="GZK14" s="204"/>
      <c r="GZL14" s="205"/>
      <c r="GZO14" s="203"/>
      <c r="GZR14" s="204"/>
      <c r="GZS14" s="205"/>
      <c r="GZV14" s="203"/>
      <c r="GZY14" s="204"/>
      <c r="GZZ14" s="205"/>
      <c r="HAC14" s="203"/>
      <c r="HAF14" s="204"/>
      <c r="HAG14" s="205"/>
      <c r="HAJ14" s="203"/>
      <c r="HAM14" s="204"/>
      <c r="HAN14" s="205"/>
      <c r="HAQ14" s="203"/>
      <c r="HAT14" s="204"/>
      <c r="HAU14" s="205"/>
      <c r="HAX14" s="203"/>
      <c r="HBA14" s="204"/>
      <c r="HBB14" s="205"/>
      <c r="HBE14" s="203"/>
      <c r="HBH14" s="204"/>
      <c r="HBI14" s="205"/>
      <c r="HBL14" s="203"/>
      <c r="HBO14" s="204"/>
      <c r="HBP14" s="205"/>
      <c r="HBS14" s="203"/>
      <c r="HBV14" s="204"/>
      <c r="HBW14" s="205"/>
      <c r="HBZ14" s="203"/>
      <c r="HCC14" s="204"/>
      <c r="HCD14" s="205"/>
      <c r="HCG14" s="203"/>
      <c r="HCJ14" s="204"/>
      <c r="HCK14" s="205"/>
      <c r="HCN14" s="203"/>
      <c r="HCQ14" s="204"/>
      <c r="HCR14" s="205"/>
      <c r="HCU14" s="203"/>
      <c r="HCX14" s="204"/>
      <c r="HCY14" s="205"/>
      <c r="HDB14" s="203"/>
      <c r="HDE14" s="204"/>
      <c r="HDF14" s="205"/>
      <c r="HDI14" s="203"/>
      <c r="HDL14" s="204"/>
      <c r="HDM14" s="205"/>
      <c r="HDP14" s="203"/>
      <c r="HDS14" s="204"/>
      <c r="HDT14" s="205"/>
      <c r="HDW14" s="203"/>
      <c r="HDZ14" s="204"/>
      <c r="HEA14" s="205"/>
      <c r="HED14" s="203"/>
      <c r="HEG14" s="204"/>
      <c r="HEH14" s="205"/>
      <c r="HEK14" s="203"/>
      <c r="HEN14" s="204"/>
      <c r="HEO14" s="205"/>
      <c r="HER14" s="203"/>
      <c r="HEU14" s="204"/>
      <c r="HEV14" s="205"/>
      <c r="HEY14" s="203"/>
      <c r="HFB14" s="204"/>
      <c r="HFC14" s="205"/>
      <c r="HFF14" s="203"/>
      <c r="HFI14" s="204"/>
      <c r="HFJ14" s="205"/>
      <c r="HFM14" s="203"/>
      <c r="HFP14" s="204"/>
      <c r="HFQ14" s="205"/>
      <c r="HFT14" s="203"/>
      <c r="HFW14" s="204"/>
      <c r="HFX14" s="205"/>
      <c r="HGA14" s="203"/>
      <c r="HGD14" s="204"/>
      <c r="HGE14" s="205"/>
      <c r="HGH14" s="203"/>
      <c r="HGK14" s="204"/>
      <c r="HGL14" s="205"/>
      <c r="HGO14" s="203"/>
      <c r="HGR14" s="204"/>
      <c r="HGS14" s="205"/>
      <c r="HGV14" s="203"/>
      <c r="HGY14" s="204"/>
      <c r="HGZ14" s="205"/>
      <c r="HHC14" s="203"/>
      <c r="HHF14" s="204"/>
      <c r="HHG14" s="205"/>
      <c r="HHJ14" s="203"/>
      <c r="HHM14" s="204"/>
      <c r="HHN14" s="205"/>
      <c r="HHQ14" s="203"/>
      <c r="HHT14" s="204"/>
      <c r="HHU14" s="205"/>
      <c r="HHX14" s="203"/>
      <c r="HIA14" s="204"/>
      <c r="HIB14" s="205"/>
      <c r="HIE14" s="203"/>
      <c r="HIH14" s="204"/>
      <c r="HII14" s="205"/>
      <c r="HIL14" s="203"/>
      <c r="HIO14" s="204"/>
      <c r="HIP14" s="205"/>
      <c r="HIS14" s="203"/>
      <c r="HIV14" s="204"/>
      <c r="HIW14" s="205"/>
      <c r="HIZ14" s="203"/>
      <c r="HJC14" s="204"/>
      <c r="HJD14" s="205"/>
      <c r="HJG14" s="203"/>
      <c r="HJJ14" s="204"/>
      <c r="HJK14" s="205"/>
      <c r="HJN14" s="203"/>
      <c r="HJQ14" s="204"/>
      <c r="HJR14" s="205"/>
      <c r="HJU14" s="203"/>
      <c r="HJX14" s="204"/>
      <c r="HJY14" s="205"/>
      <c r="HKB14" s="203"/>
      <c r="HKE14" s="204"/>
      <c r="HKF14" s="205"/>
      <c r="HKI14" s="203"/>
      <c r="HKL14" s="204"/>
      <c r="HKM14" s="205"/>
      <c r="HKP14" s="203"/>
      <c r="HKS14" s="204"/>
      <c r="HKT14" s="205"/>
      <c r="HKW14" s="203"/>
      <c r="HKZ14" s="204"/>
      <c r="HLA14" s="205"/>
      <c r="HLD14" s="203"/>
      <c r="HLG14" s="204"/>
      <c r="HLH14" s="205"/>
      <c r="HLK14" s="203"/>
      <c r="HLN14" s="204"/>
      <c r="HLO14" s="205"/>
      <c r="HLR14" s="203"/>
      <c r="HLU14" s="204"/>
      <c r="HLV14" s="205"/>
      <c r="HLY14" s="203"/>
      <c r="HMB14" s="204"/>
      <c r="HMC14" s="205"/>
      <c r="HMF14" s="203"/>
      <c r="HMI14" s="204"/>
      <c r="HMJ14" s="205"/>
      <c r="HMM14" s="203"/>
      <c r="HMP14" s="204"/>
      <c r="HMQ14" s="205"/>
      <c r="HMT14" s="203"/>
      <c r="HMW14" s="204"/>
      <c r="HMX14" s="205"/>
      <c r="HNA14" s="203"/>
      <c r="HND14" s="204"/>
      <c r="HNE14" s="205"/>
      <c r="HNH14" s="203"/>
      <c r="HNK14" s="204"/>
      <c r="HNL14" s="205"/>
      <c r="HNO14" s="203"/>
      <c r="HNR14" s="204"/>
      <c r="HNS14" s="205"/>
      <c r="HNV14" s="203"/>
      <c r="HNY14" s="204"/>
      <c r="HNZ14" s="205"/>
      <c r="HOC14" s="203"/>
      <c r="HOF14" s="204"/>
      <c r="HOG14" s="205"/>
      <c r="HOJ14" s="203"/>
      <c r="HOM14" s="204"/>
      <c r="HON14" s="205"/>
      <c r="HOQ14" s="203"/>
      <c r="HOT14" s="204"/>
      <c r="HOU14" s="205"/>
      <c r="HOX14" s="203"/>
      <c r="HPA14" s="204"/>
      <c r="HPB14" s="205"/>
      <c r="HPE14" s="203"/>
      <c r="HPH14" s="204"/>
      <c r="HPI14" s="205"/>
      <c r="HPL14" s="203"/>
      <c r="HPO14" s="204"/>
      <c r="HPP14" s="205"/>
      <c r="HPS14" s="203"/>
      <c r="HPV14" s="204"/>
      <c r="HPW14" s="205"/>
      <c r="HPZ14" s="203"/>
      <c r="HQC14" s="204"/>
      <c r="HQD14" s="205"/>
      <c r="HQG14" s="203"/>
      <c r="HQJ14" s="204"/>
      <c r="HQK14" s="205"/>
      <c r="HQN14" s="203"/>
      <c r="HQQ14" s="204"/>
      <c r="HQR14" s="205"/>
      <c r="HQU14" s="203"/>
      <c r="HQX14" s="204"/>
      <c r="HQY14" s="205"/>
      <c r="HRB14" s="203"/>
      <c r="HRE14" s="204"/>
      <c r="HRF14" s="205"/>
      <c r="HRI14" s="203"/>
      <c r="HRL14" s="204"/>
      <c r="HRM14" s="205"/>
      <c r="HRP14" s="203"/>
      <c r="HRS14" s="204"/>
      <c r="HRT14" s="205"/>
      <c r="HRW14" s="203"/>
      <c r="HRZ14" s="204"/>
      <c r="HSA14" s="205"/>
      <c r="HSD14" s="203"/>
      <c r="HSG14" s="204"/>
      <c r="HSH14" s="205"/>
      <c r="HSK14" s="203"/>
      <c r="HSN14" s="204"/>
      <c r="HSO14" s="205"/>
      <c r="HSR14" s="203"/>
      <c r="HSU14" s="204"/>
      <c r="HSV14" s="205"/>
      <c r="HSY14" s="203"/>
      <c r="HTB14" s="204"/>
      <c r="HTC14" s="205"/>
      <c r="HTF14" s="203"/>
      <c r="HTI14" s="204"/>
      <c r="HTJ14" s="205"/>
      <c r="HTM14" s="203"/>
      <c r="HTP14" s="204"/>
      <c r="HTQ14" s="205"/>
      <c r="HTT14" s="203"/>
      <c r="HTW14" s="204"/>
      <c r="HTX14" s="205"/>
      <c r="HUA14" s="203"/>
      <c r="HUD14" s="204"/>
      <c r="HUE14" s="205"/>
      <c r="HUH14" s="203"/>
      <c r="HUK14" s="204"/>
      <c r="HUL14" s="205"/>
      <c r="HUO14" s="203"/>
      <c r="HUR14" s="204"/>
      <c r="HUS14" s="205"/>
      <c r="HUV14" s="203"/>
      <c r="HUY14" s="204"/>
      <c r="HUZ14" s="205"/>
      <c r="HVC14" s="203"/>
      <c r="HVF14" s="204"/>
      <c r="HVG14" s="205"/>
      <c r="HVJ14" s="203"/>
      <c r="HVM14" s="204"/>
      <c r="HVN14" s="205"/>
      <c r="HVQ14" s="203"/>
      <c r="HVT14" s="204"/>
      <c r="HVU14" s="205"/>
      <c r="HVX14" s="203"/>
      <c r="HWA14" s="204"/>
      <c r="HWB14" s="205"/>
      <c r="HWE14" s="203"/>
      <c r="HWH14" s="204"/>
      <c r="HWI14" s="205"/>
      <c r="HWL14" s="203"/>
      <c r="HWO14" s="204"/>
      <c r="HWP14" s="205"/>
      <c r="HWS14" s="203"/>
      <c r="HWV14" s="204"/>
      <c r="HWW14" s="205"/>
      <c r="HWZ14" s="203"/>
      <c r="HXC14" s="204"/>
      <c r="HXD14" s="205"/>
      <c r="HXG14" s="203"/>
      <c r="HXJ14" s="204"/>
      <c r="HXK14" s="205"/>
      <c r="HXN14" s="203"/>
      <c r="HXQ14" s="204"/>
      <c r="HXR14" s="205"/>
      <c r="HXU14" s="203"/>
      <c r="HXX14" s="204"/>
      <c r="HXY14" s="205"/>
      <c r="HYB14" s="203"/>
      <c r="HYE14" s="204"/>
      <c r="HYF14" s="205"/>
      <c r="HYI14" s="203"/>
      <c r="HYL14" s="204"/>
      <c r="HYM14" s="205"/>
      <c r="HYP14" s="203"/>
      <c r="HYS14" s="204"/>
      <c r="HYT14" s="205"/>
      <c r="HYW14" s="203"/>
      <c r="HYZ14" s="204"/>
      <c r="HZA14" s="205"/>
      <c r="HZD14" s="203"/>
      <c r="HZG14" s="204"/>
      <c r="HZH14" s="205"/>
      <c r="HZK14" s="203"/>
      <c r="HZN14" s="204"/>
      <c r="HZO14" s="205"/>
      <c r="HZR14" s="203"/>
      <c r="HZU14" s="204"/>
      <c r="HZV14" s="205"/>
      <c r="HZY14" s="203"/>
      <c r="IAB14" s="204"/>
      <c r="IAC14" s="205"/>
      <c r="IAF14" s="203"/>
      <c r="IAI14" s="204"/>
      <c r="IAJ14" s="205"/>
      <c r="IAM14" s="203"/>
      <c r="IAP14" s="204"/>
      <c r="IAQ14" s="205"/>
      <c r="IAT14" s="203"/>
      <c r="IAW14" s="204"/>
      <c r="IAX14" s="205"/>
      <c r="IBA14" s="203"/>
      <c r="IBD14" s="204"/>
      <c r="IBE14" s="205"/>
      <c r="IBH14" s="203"/>
      <c r="IBK14" s="204"/>
      <c r="IBL14" s="205"/>
      <c r="IBO14" s="203"/>
      <c r="IBR14" s="204"/>
      <c r="IBS14" s="205"/>
      <c r="IBV14" s="203"/>
      <c r="IBY14" s="204"/>
      <c r="IBZ14" s="205"/>
      <c r="ICC14" s="203"/>
      <c r="ICF14" s="204"/>
      <c r="ICG14" s="205"/>
      <c r="ICJ14" s="203"/>
      <c r="ICM14" s="204"/>
      <c r="ICN14" s="205"/>
      <c r="ICQ14" s="203"/>
      <c r="ICT14" s="204"/>
      <c r="ICU14" s="205"/>
      <c r="ICX14" s="203"/>
      <c r="IDA14" s="204"/>
      <c r="IDB14" s="205"/>
      <c r="IDE14" s="203"/>
      <c r="IDH14" s="204"/>
      <c r="IDI14" s="205"/>
      <c r="IDL14" s="203"/>
      <c r="IDO14" s="204"/>
      <c r="IDP14" s="205"/>
      <c r="IDS14" s="203"/>
      <c r="IDV14" s="204"/>
      <c r="IDW14" s="205"/>
      <c r="IDZ14" s="203"/>
      <c r="IEC14" s="204"/>
      <c r="IED14" s="205"/>
      <c r="IEG14" s="203"/>
      <c r="IEJ14" s="204"/>
      <c r="IEK14" s="205"/>
      <c r="IEN14" s="203"/>
      <c r="IEQ14" s="204"/>
      <c r="IER14" s="205"/>
      <c r="IEU14" s="203"/>
      <c r="IEX14" s="204"/>
      <c r="IEY14" s="205"/>
      <c r="IFB14" s="203"/>
      <c r="IFE14" s="204"/>
      <c r="IFF14" s="205"/>
      <c r="IFI14" s="203"/>
      <c r="IFL14" s="204"/>
      <c r="IFM14" s="205"/>
      <c r="IFP14" s="203"/>
      <c r="IFS14" s="204"/>
      <c r="IFT14" s="205"/>
      <c r="IFW14" s="203"/>
      <c r="IFZ14" s="204"/>
      <c r="IGA14" s="205"/>
      <c r="IGD14" s="203"/>
      <c r="IGG14" s="204"/>
      <c r="IGH14" s="205"/>
      <c r="IGK14" s="203"/>
      <c r="IGN14" s="204"/>
      <c r="IGO14" s="205"/>
      <c r="IGR14" s="203"/>
      <c r="IGU14" s="204"/>
      <c r="IGV14" s="205"/>
      <c r="IGY14" s="203"/>
      <c r="IHB14" s="204"/>
      <c r="IHC14" s="205"/>
      <c r="IHF14" s="203"/>
      <c r="IHI14" s="204"/>
      <c r="IHJ14" s="205"/>
      <c r="IHM14" s="203"/>
      <c r="IHP14" s="204"/>
      <c r="IHQ14" s="205"/>
      <c r="IHT14" s="203"/>
      <c r="IHW14" s="204"/>
      <c r="IHX14" s="205"/>
      <c r="IIA14" s="203"/>
      <c r="IID14" s="204"/>
      <c r="IIE14" s="205"/>
      <c r="IIH14" s="203"/>
      <c r="IIK14" s="204"/>
      <c r="IIL14" s="205"/>
      <c r="IIO14" s="203"/>
      <c r="IIR14" s="204"/>
      <c r="IIS14" s="205"/>
      <c r="IIV14" s="203"/>
      <c r="IIY14" s="204"/>
      <c r="IIZ14" s="205"/>
      <c r="IJC14" s="203"/>
      <c r="IJF14" s="204"/>
      <c r="IJG14" s="205"/>
      <c r="IJJ14" s="203"/>
      <c r="IJM14" s="204"/>
      <c r="IJN14" s="205"/>
      <c r="IJQ14" s="203"/>
      <c r="IJT14" s="204"/>
      <c r="IJU14" s="205"/>
      <c r="IJX14" s="203"/>
      <c r="IKA14" s="204"/>
      <c r="IKB14" s="205"/>
      <c r="IKE14" s="203"/>
      <c r="IKH14" s="204"/>
      <c r="IKI14" s="205"/>
      <c r="IKL14" s="203"/>
      <c r="IKO14" s="204"/>
      <c r="IKP14" s="205"/>
      <c r="IKS14" s="203"/>
      <c r="IKV14" s="204"/>
      <c r="IKW14" s="205"/>
      <c r="IKZ14" s="203"/>
      <c r="ILC14" s="204"/>
      <c r="ILD14" s="205"/>
      <c r="ILG14" s="203"/>
      <c r="ILJ14" s="204"/>
      <c r="ILK14" s="205"/>
      <c r="ILN14" s="203"/>
      <c r="ILQ14" s="204"/>
      <c r="ILR14" s="205"/>
      <c r="ILU14" s="203"/>
      <c r="ILX14" s="204"/>
      <c r="ILY14" s="205"/>
      <c r="IMB14" s="203"/>
      <c r="IME14" s="204"/>
      <c r="IMF14" s="205"/>
      <c r="IMI14" s="203"/>
      <c r="IML14" s="204"/>
      <c r="IMM14" s="205"/>
      <c r="IMP14" s="203"/>
      <c r="IMS14" s="204"/>
      <c r="IMT14" s="205"/>
      <c r="IMW14" s="203"/>
      <c r="IMZ14" s="204"/>
      <c r="INA14" s="205"/>
      <c r="IND14" s="203"/>
      <c r="ING14" s="204"/>
      <c r="INH14" s="205"/>
      <c r="INK14" s="203"/>
      <c r="INN14" s="204"/>
      <c r="INO14" s="205"/>
      <c r="INR14" s="203"/>
      <c r="INU14" s="204"/>
      <c r="INV14" s="205"/>
      <c r="INY14" s="203"/>
      <c r="IOB14" s="204"/>
      <c r="IOC14" s="205"/>
      <c r="IOF14" s="203"/>
      <c r="IOI14" s="204"/>
      <c r="IOJ14" s="205"/>
      <c r="IOM14" s="203"/>
      <c r="IOP14" s="204"/>
      <c r="IOQ14" s="205"/>
      <c r="IOT14" s="203"/>
      <c r="IOW14" s="204"/>
      <c r="IOX14" s="205"/>
      <c r="IPA14" s="203"/>
      <c r="IPD14" s="204"/>
      <c r="IPE14" s="205"/>
      <c r="IPH14" s="203"/>
      <c r="IPK14" s="204"/>
      <c r="IPL14" s="205"/>
      <c r="IPO14" s="203"/>
      <c r="IPR14" s="204"/>
      <c r="IPS14" s="205"/>
      <c r="IPV14" s="203"/>
      <c r="IPY14" s="204"/>
      <c r="IPZ14" s="205"/>
      <c r="IQC14" s="203"/>
      <c r="IQF14" s="204"/>
      <c r="IQG14" s="205"/>
      <c r="IQJ14" s="203"/>
      <c r="IQM14" s="204"/>
      <c r="IQN14" s="205"/>
      <c r="IQQ14" s="203"/>
      <c r="IQT14" s="204"/>
      <c r="IQU14" s="205"/>
      <c r="IQX14" s="203"/>
      <c r="IRA14" s="204"/>
      <c r="IRB14" s="205"/>
      <c r="IRE14" s="203"/>
      <c r="IRH14" s="204"/>
      <c r="IRI14" s="205"/>
      <c r="IRL14" s="203"/>
      <c r="IRO14" s="204"/>
      <c r="IRP14" s="205"/>
      <c r="IRS14" s="203"/>
      <c r="IRV14" s="204"/>
      <c r="IRW14" s="205"/>
      <c r="IRZ14" s="203"/>
      <c r="ISC14" s="204"/>
      <c r="ISD14" s="205"/>
      <c r="ISG14" s="203"/>
      <c r="ISJ14" s="204"/>
      <c r="ISK14" s="205"/>
      <c r="ISN14" s="203"/>
      <c r="ISQ14" s="204"/>
      <c r="ISR14" s="205"/>
      <c r="ISU14" s="203"/>
      <c r="ISX14" s="204"/>
      <c r="ISY14" s="205"/>
      <c r="ITB14" s="203"/>
      <c r="ITE14" s="204"/>
      <c r="ITF14" s="205"/>
      <c r="ITI14" s="203"/>
      <c r="ITL14" s="204"/>
      <c r="ITM14" s="205"/>
      <c r="ITP14" s="203"/>
      <c r="ITS14" s="204"/>
      <c r="ITT14" s="205"/>
      <c r="ITW14" s="203"/>
      <c r="ITZ14" s="204"/>
      <c r="IUA14" s="205"/>
      <c r="IUD14" s="203"/>
      <c r="IUG14" s="204"/>
      <c r="IUH14" s="205"/>
      <c r="IUK14" s="203"/>
      <c r="IUN14" s="204"/>
      <c r="IUO14" s="205"/>
      <c r="IUR14" s="203"/>
      <c r="IUU14" s="204"/>
      <c r="IUV14" s="205"/>
      <c r="IUY14" s="203"/>
      <c r="IVB14" s="204"/>
      <c r="IVC14" s="205"/>
      <c r="IVF14" s="203"/>
      <c r="IVI14" s="204"/>
      <c r="IVJ14" s="205"/>
      <c r="IVM14" s="203"/>
      <c r="IVP14" s="204"/>
      <c r="IVQ14" s="205"/>
      <c r="IVT14" s="203"/>
      <c r="IVW14" s="204"/>
      <c r="IVX14" s="205"/>
      <c r="IWA14" s="203"/>
      <c r="IWD14" s="204"/>
      <c r="IWE14" s="205"/>
      <c r="IWH14" s="203"/>
      <c r="IWK14" s="204"/>
      <c r="IWL14" s="205"/>
      <c r="IWO14" s="203"/>
      <c r="IWR14" s="204"/>
      <c r="IWS14" s="205"/>
      <c r="IWV14" s="203"/>
      <c r="IWY14" s="204"/>
      <c r="IWZ14" s="205"/>
      <c r="IXC14" s="203"/>
      <c r="IXF14" s="204"/>
      <c r="IXG14" s="205"/>
      <c r="IXJ14" s="203"/>
      <c r="IXM14" s="204"/>
      <c r="IXN14" s="205"/>
      <c r="IXQ14" s="203"/>
      <c r="IXT14" s="204"/>
      <c r="IXU14" s="205"/>
      <c r="IXX14" s="203"/>
      <c r="IYA14" s="204"/>
      <c r="IYB14" s="205"/>
      <c r="IYE14" s="203"/>
      <c r="IYH14" s="204"/>
      <c r="IYI14" s="205"/>
      <c r="IYL14" s="203"/>
      <c r="IYO14" s="204"/>
      <c r="IYP14" s="205"/>
      <c r="IYS14" s="203"/>
      <c r="IYV14" s="204"/>
      <c r="IYW14" s="205"/>
      <c r="IYZ14" s="203"/>
      <c r="IZC14" s="204"/>
      <c r="IZD14" s="205"/>
      <c r="IZG14" s="203"/>
      <c r="IZJ14" s="204"/>
      <c r="IZK14" s="205"/>
      <c r="IZN14" s="203"/>
      <c r="IZQ14" s="204"/>
      <c r="IZR14" s="205"/>
      <c r="IZU14" s="203"/>
      <c r="IZX14" s="204"/>
      <c r="IZY14" s="205"/>
      <c r="JAB14" s="203"/>
      <c r="JAE14" s="204"/>
      <c r="JAF14" s="205"/>
      <c r="JAI14" s="203"/>
      <c r="JAL14" s="204"/>
      <c r="JAM14" s="205"/>
      <c r="JAP14" s="203"/>
      <c r="JAS14" s="204"/>
      <c r="JAT14" s="205"/>
      <c r="JAW14" s="203"/>
      <c r="JAZ14" s="204"/>
      <c r="JBA14" s="205"/>
      <c r="JBD14" s="203"/>
      <c r="JBG14" s="204"/>
      <c r="JBH14" s="205"/>
      <c r="JBK14" s="203"/>
      <c r="JBN14" s="204"/>
      <c r="JBO14" s="205"/>
      <c r="JBR14" s="203"/>
      <c r="JBU14" s="204"/>
      <c r="JBV14" s="205"/>
      <c r="JBY14" s="203"/>
      <c r="JCB14" s="204"/>
      <c r="JCC14" s="205"/>
      <c r="JCF14" s="203"/>
      <c r="JCI14" s="204"/>
      <c r="JCJ14" s="205"/>
      <c r="JCM14" s="203"/>
      <c r="JCP14" s="204"/>
      <c r="JCQ14" s="205"/>
      <c r="JCT14" s="203"/>
      <c r="JCW14" s="204"/>
      <c r="JCX14" s="205"/>
      <c r="JDA14" s="203"/>
      <c r="JDD14" s="204"/>
      <c r="JDE14" s="205"/>
      <c r="JDH14" s="203"/>
      <c r="JDK14" s="204"/>
      <c r="JDL14" s="205"/>
      <c r="JDO14" s="203"/>
      <c r="JDR14" s="204"/>
      <c r="JDS14" s="205"/>
      <c r="JDV14" s="203"/>
      <c r="JDY14" s="204"/>
      <c r="JDZ14" s="205"/>
      <c r="JEC14" s="203"/>
      <c r="JEF14" s="204"/>
      <c r="JEG14" s="205"/>
      <c r="JEJ14" s="203"/>
      <c r="JEM14" s="204"/>
      <c r="JEN14" s="205"/>
      <c r="JEQ14" s="203"/>
      <c r="JET14" s="204"/>
      <c r="JEU14" s="205"/>
      <c r="JEX14" s="203"/>
      <c r="JFA14" s="204"/>
      <c r="JFB14" s="205"/>
      <c r="JFE14" s="203"/>
      <c r="JFH14" s="204"/>
      <c r="JFI14" s="205"/>
      <c r="JFL14" s="203"/>
      <c r="JFO14" s="204"/>
      <c r="JFP14" s="205"/>
      <c r="JFS14" s="203"/>
      <c r="JFV14" s="204"/>
      <c r="JFW14" s="205"/>
      <c r="JFZ14" s="203"/>
      <c r="JGC14" s="204"/>
      <c r="JGD14" s="205"/>
      <c r="JGG14" s="203"/>
      <c r="JGJ14" s="204"/>
      <c r="JGK14" s="205"/>
      <c r="JGN14" s="203"/>
      <c r="JGQ14" s="204"/>
      <c r="JGR14" s="205"/>
      <c r="JGU14" s="203"/>
      <c r="JGX14" s="204"/>
      <c r="JGY14" s="205"/>
      <c r="JHB14" s="203"/>
      <c r="JHE14" s="204"/>
      <c r="JHF14" s="205"/>
      <c r="JHI14" s="203"/>
      <c r="JHL14" s="204"/>
      <c r="JHM14" s="205"/>
      <c r="JHP14" s="203"/>
      <c r="JHS14" s="204"/>
      <c r="JHT14" s="205"/>
      <c r="JHW14" s="203"/>
      <c r="JHZ14" s="204"/>
      <c r="JIA14" s="205"/>
      <c r="JID14" s="203"/>
      <c r="JIG14" s="204"/>
      <c r="JIH14" s="205"/>
      <c r="JIK14" s="203"/>
      <c r="JIN14" s="204"/>
      <c r="JIO14" s="205"/>
      <c r="JIR14" s="203"/>
      <c r="JIU14" s="204"/>
      <c r="JIV14" s="205"/>
      <c r="JIY14" s="203"/>
      <c r="JJB14" s="204"/>
      <c r="JJC14" s="205"/>
      <c r="JJF14" s="203"/>
      <c r="JJI14" s="204"/>
      <c r="JJJ14" s="205"/>
      <c r="JJM14" s="203"/>
      <c r="JJP14" s="204"/>
      <c r="JJQ14" s="205"/>
      <c r="JJT14" s="203"/>
      <c r="JJW14" s="204"/>
      <c r="JJX14" s="205"/>
      <c r="JKA14" s="203"/>
      <c r="JKD14" s="204"/>
      <c r="JKE14" s="205"/>
      <c r="JKH14" s="203"/>
      <c r="JKK14" s="204"/>
      <c r="JKL14" s="205"/>
      <c r="JKO14" s="203"/>
      <c r="JKR14" s="204"/>
      <c r="JKS14" s="205"/>
      <c r="JKV14" s="203"/>
      <c r="JKY14" s="204"/>
      <c r="JKZ14" s="205"/>
      <c r="JLC14" s="203"/>
      <c r="JLF14" s="204"/>
      <c r="JLG14" s="205"/>
      <c r="JLJ14" s="203"/>
      <c r="JLM14" s="204"/>
      <c r="JLN14" s="205"/>
      <c r="JLQ14" s="203"/>
      <c r="JLT14" s="204"/>
      <c r="JLU14" s="205"/>
      <c r="JLX14" s="203"/>
      <c r="JMA14" s="204"/>
      <c r="JMB14" s="205"/>
      <c r="JME14" s="203"/>
      <c r="JMH14" s="204"/>
      <c r="JMI14" s="205"/>
      <c r="JML14" s="203"/>
      <c r="JMO14" s="204"/>
      <c r="JMP14" s="205"/>
      <c r="JMS14" s="203"/>
      <c r="JMV14" s="204"/>
      <c r="JMW14" s="205"/>
      <c r="JMZ14" s="203"/>
      <c r="JNC14" s="204"/>
      <c r="JND14" s="205"/>
      <c r="JNG14" s="203"/>
      <c r="JNJ14" s="204"/>
      <c r="JNK14" s="205"/>
      <c r="JNN14" s="203"/>
      <c r="JNQ14" s="204"/>
      <c r="JNR14" s="205"/>
      <c r="JNU14" s="203"/>
      <c r="JNX14" s="204"/>
      <c r="JNY14" s="205"/>
      <c r="JOB14" s="203"/>
      <c r="JOE14" s="204"/>
      <c r="JOF14" s="205"/>
      <c r="JOI14" s="203"/>
      <c r="JOL14" s="204"/>
      <c r="JOM14" s="205"/>
      <c r="JOP14" s="203"/>
      <c r="JOS14" s="204"/>
      <c r="JOT14" s="205"/>
      <c r="JOW14" s="203"/>
      <c r="JOZ14" s="204"/>
      <c r="JPA14" s="205"/>
      <c r="JPD14" s="203"/>
      <c r="JPG14" s="204"/>
      <c r="JPH14" s="205"/>
      <c r="JPK14" s="203"/>
      <c r="JPN14" s="204"/>
      <c r="JPO14" s="205"/>
      <c r="JPR14" s="203"/>
      <c r="JPU14" s="204"/>
      <c r="JPV14" s="205"/>
      <c r="JPY14" s="203"/>
      <c r="JQB14" s="204"/>
      <c r="JQC14" s="205"/>
      <c r="JQF14" s="203"/>
      <c r="JQI14" s="204"/>
      <c r="JQJ14" s="205"/>
      <c r="JQM14" s="203"/>
      <c r="JQP14" s="204"/>
      <c r="JQQ14" s="205"/>
      <c r="JQT14" s="203"/>
      <c r="JQW14" s="204"/>
      <c r="JQX14" s="205"/>
      <c r="JRA14" s="203"/>
      <c r="JRD14" s="204"/>
      <c r="JRE14" s="205"/>
      <c r="JRH14" s="203"/>
      <c r="JRK14" s="204"/>
      <c r="JRL14" s="205"/>
      <c r="JRO14" s="203"/>
      <c r="JRR14" s="204"/>
      <c r="JRS14" s="205"/>
      <c r="JRV14" s="203"/>
      <c r="JRY14" s="204"/>
      <c r="JRZ14" s="205"/>
      <c r="JSC14" s="203"/>
      <c r="JSF14" s="204"/>
      <c r="JSG14" s="205"/>
      <c r="JSJ14" s="203"/>
      <c r="JSM14" s="204"/>
      <c r="JSN14" s="205"/>
      <c r="JSQ14" s="203"/>
      <c r="JST14" s="204"/>
      <c r="JSU14" s="205"/>
      <c r="JSX14" s="203"/>
      <c r="JTA14" s="204"/>
      <c r="JTB14" s="205"/>
      <c r="JTE14" s="203"/>
      <c r="JTH14" s="204"/>
      <c r="JTI14" s="205"/>
      <c r="JTL14" s="203"/>
      <c r="JTO14" s="204"/>
      <c r="JTP14" s="205"/>
      <c r="JTS14" s="203"/>
      <c r="JTV14" s="204"/>
      <c r="JTW14" s="205"/>
      <c r="JTZ14" s="203"/>
      <c r="JUC14" s="204"/>
      <c r="JUD14" s="205"/>
      <c r="JUG14" s="203"/>
      <c r="JUJ14" s="204"/>
      <c r="JUK14" s="205"/>
      <c r="JUN14" s="203"/>
      <c r="JUQ14" s="204"/>
      <c r="JUR14" s="205"/>
      <c r="JUU14" s="203"/>
      <c r="JUX14" s="204"/>
      <c r="JUY14" s="205"/>
      <c r="JVB14" s="203"/>
      <c r="JVE14" s="204"/>
      <c r="JVF14" s="205"/>
      <c r="JVI14" s="203"/>
      <c r="JVL14" s="204"/>
      <c r="JVM14" s="205"/>
      <c r="JVP14" s="203"/>
      <c r="JVS14" s="204"/>
      <c r="JVT14" s="205"/>
      <c r="JVW14" s="203"/>
      <c r="JVZ14" s="204"/>
      <c r="JWA14" s="205"/>
      <c r="JWD14" s="203"/>
      <c r="JWG14" s="204"/>
      <c r="JWH14" s="205"/>
      <c r="JWK14" s="203"/>
      <c r="JWN14" s="204"/>
      <c r="JWO14" s="205"/>
      <c r="JWR14" s="203"/>
      <c r="JWU14" s="204"/>
      <c r="JWV14" s="205"/>
      <c r="JWY14" s="203"/>
      <c r="JXB14" s="204"/>
      <c r="JXC14" s="205"/>
      <c r="JXF14" s="203"/>
      <c r="JXI14" s="204"/>
      <c r="JXJ14" s="205"/>
      <c r="JXM14" s="203"/>
      <c r="JXP14" s="204"/>
      <c r="JXQ14" s="205"/>
      <c r="JXT14" s="203"/>
      <c r="JXW14" s="204"/>
      <c r="JXX14" s="205"/>
      <c r="JYA14" s="203"/>
      <c r="JYD14" s="204"/>
      <c r="JYE14" s="205"/>
      <c r="JYH14" s="203"/>
      <c r="JYK14" s="204"/>
      <c r="JYL14" s="205"/>
      <c r="JYO14" s="203"/>
      <c r="JYR14" s="204"/>
      <c r="JYS14" s="205"/>
      <c r="JYV14" s="203"/>
      <c r="JYY14" s="204"/>
      <c r="JYZ14" s="205"/>
      <c r="JZC14" s="203"/>
      <c r="JZF14" s="204"/>
      <c r="JZG14" s="205"/>
      <c r="JZJ14" s="203"/>
      <c r="JZM14" s="204"/>
      <c r="JZN14" s="205"/>
      <c r="JZQ14" s="203"/>
      <c r="JZT14" s="204"/>
      <c r="JZU14" s="205"/>
      <c r="JZX14" s="203"/>
      <c r="KAA14" s="204"/>
      <c r="KAB14" s="205"/>
      <c r="KAE14" s="203"/>
      <c r="KAH14" s="204"/>
      <c r="KAI14" s="205"/>
      <c r="KAL14" s="203"/>
      <c r="KAO14" s="204"/>
      <c r="KAP14" s="205"/>
      <c r="KAS14" s="203"/>
      <c r="KAV14" s="204"/>
      <c r="KAW14" s="205"/>
      <c r="KAZ14" s="203"/>
      <c r="KBC14" s="204"/>
      <c r="KBD14" s="205"/>
      <c r="KBG14" s="203"/>
      <c r="KBJ14" s="204"/>
      <c r="KBK14" s="205"/>
      <c r="KBN14" s="203"/>
      <c r="KBQ14" s="204"/>
      <c r="KBR14" s="205"/>
      <c r="KBU14" s="203"/>
      <c r="KBX14" s="204"/>
      <c r="KBY14" s="205"/>
      <c r="KCB14" s="203"/>
      <c r="KCE14" s="204"/>
      <c r="KCF14" s="205"/>
      <c r="KCI14" s="203"/>
      <c r="KCL14" s="204"/>
      <c r="KCM14" s="205"/>
      <c r="KCP14" s="203"/>
      <c r="KCS14" s="204"/>
      <c r="KCT14" s="205"/>
      <c r="KCW14" s="203"/>
      <c r="KCZ14" s="204"/>
      <c r="KDA14" s="205"/>
      <c r="KDD14" s="203"/>
      <c r="KDG14" s="204"/>
      <c r="KDH14" s="205"/>
      <c r="KDK14" s="203"/>
      <c r="KDN14" s="204"/>
      <c r="KDO14" s="205"/>
      <c r="KDR14" s="203"/>
      <c r="KDU14" s="204"/>
      <c r="KDV14" s="205"/>
      <c r="KDY14" s="203"/>
      <c r="KEB14" s="204"/>
      <c r="KEC14" s="205"/>
      <c r="KEF14" s="203"/>
      <c r="KEI14" s="204"/>
      <c r="KEJ14" s="205"/>
      <c r="KEM14" s="203"/>
      <c r="KEP14" s="204"/>
      <c r="KEQ14" s="205"/>
      <c r="KET14" s="203"/>
      <c r="KEW14" s="204"/>
      <c r="KEX14" s="205"/>
      <c r="KFA14" s="203"/>
      <c r="KFD14" s="204"/>
      <c r="KFE14" s="205"/>
      <c r="KFH14" s="203"/>
      <c r="KFK14" s="204"/>
      <c r="KFL14" s="205"/>
      <c r="KFO14" s="203"/>
      <c r="KFR14" s="204"/>
      <c r="KFS14" s="205"/>
      <c r="KFV14" s="203"/>
      <c r="KFY14" s="204"/>
      <c r="KFZ14" s="205"/>
      <c r="KGC14" s="203"/>
      <c r="KGF14" s="204"/>
      <c r="KGG14" s="205"/>
      <c r="KGJ14" s="203"/>
      <c r="KGM14" s="204"/>
      <c r="KGN14" s="205"/>
      <c r="KGQ14" s="203"/>
      <c r="KGT14" s="204"/>
      <c r="KGU14" s="205"/>
      <c r="KGX14" s="203"/>
      <c r="KHA14" s="204"/>
      <c r="KHB14" s="205"/>
      <c r="KHE14" s="203"/>
      <c r="KHH14" s="204"/>
      <c r="KHI14" s="205"/>
      <c r="KHL14" s="203"/>
      <c r="KHO14" s="204"/>
      <c r="KHP14" s="205"/>
      <c r="KHS14" s="203"/>
      <c r="KHV14" s="204"/>
      <c r="KHW14" s="205"/>
      <c r="KHZ14" s="203"/>
      <c r="KIC14" s="204"/>
      <c r="KID14" s="205"/>
      <c r="KIG14" s="203"/>
      <c r="KIJ14" s="204"/>
      <c r="KIK14" s="205"/>
      <c r="KIN14" s="203"/>
      <c r="KIQ14" s="204"/>
      <c r="KIR14" s="205"/>
      <c r="KIU14" s="203"/>
      <c r="KIX14" s="204"/>
      <c r="KIY14" s="205"/>
      <c r="KJB14" s="203"/>
      <c r="KJE14" s="204"/>
      <c r="KJF14" s="205"/>
      <c r="KJI14" s="203"/>
      <c r="KJL14" s="204"/>
      <c r="KJM14" s="205"/>
      <c r="KJP14" s="203"/>
      <c r="KJS14" s="204"/>
      <c r="KJT14" s="205"/>
      <c r="KJW14" s="203"/>
      <c r="KJZ14" s="204"/>
      <c r="KKA14" s="205"/>
      <c r="KKD14" s="203"/>
      <c r="KKG14" s="204"/>
      <c r="KKH14" s="205"/>
      <c r="KKK14" s="203"/>
      <c r="KKN14" s="204"/>
      <c r="KKO14" s="205"/>
      <c r="KKR14" s="203"/>
      <c r="KKU14" s="204"/>
      <c r="KKV14" s="205"/>
      <c r="KKY14" s="203"/>
      <c r="KLB14" s="204"/>
      <c r="KLC14" s="205"/>
      <c r="KLF14" s="203"/>
      <c r="KLI14" s="204"/>
      <c r="KLJ14" s="205"/>
      <c r="KLM14" s="203"/>
      <c r="KLP14" s="204"/>
      <c r="KLQ14" s="205"/>
      <c r="KLT14" s="203"/>
      <c r="KLW14" s="204"/>
      <c r="KLX14" s="205"/>
      <c r="KMA14" s="203"/>
      <c r="KMD14" s="204"/>
      <c r="KME14" s="205"/>
      <c r="KMH14" s="203"/>
      <c r="KMK14" s="204"/>
      <c r="KML14" s="205"/>
      <c r="KMO14" s="203"/>
      <c r="KMR14" s="204"/>
      <c r="KMS14" s="205"/>
      <c r="KMV14" s="203"/>
      <c r="KMY14" s="204"/>
      <c r="KMZ14" s="205"/>
      <c r="KNC14" s="203"/>
      <c r="KNF14" s="204"/>
      <c r="KNG14" s="205"/>
      <c r="KNJ14" s="203"/>
      <c r="KNM14" s="204"/>
      <c r="KNN14" s="205"/>
      <c r="KNQ14" s="203"/>
      <c r="KNT14" s="204"/>
      <c r="KNU14" s="205"/>
      <c r="KNX14" s="203"/>
      <c r="KOA14" s="204"/>
      <c r="KOB14" s="205"/>
      <c r="KOE14" s="203"/>
      <c r="KOH14" s="204"/>
      <c r="KOI14" s="205"/>
      <c r="KOL14" s="203"/>
      <c r="KOO14" s="204"/>
      <c r="KOP14" s="205"/>
      <c r="KOS14" s="203"/>
      <c r="KOV14" s="204"/>
      <c r="KOW14" s="205"/>
      <c r="KOZ14" s="203"/>
      <c r="KPC14" s="204"/>
      <c r="KPD14" s="205"/>
      <c r="KPG14" s="203"/>
      <c r="KPJ14" s="204"/>
      <c r="KPK14" s="205"/>
      <c r="KPN14" s="203"/>
      <c r="KPQ14" s="204"/>
      <c r="KPR14" s="205"/>
      <c r="KPU14" s="203"/>
      <c r="KPX14" s="204"/>
      <c r="KPY14" s="205"/>
      <c r="KQB14" s="203"/>
      <c r="KQE14" s="204"/>
      <c r="KQF14" s="205"/>
      <c r="KQI14" s="203"/>
      <c r="KQL14" s="204"/>
      <c r="KQM14" s="205"/>
      <c r="KQP14" s="203"/>
      <c r="KQS14" s="204"/>
      <c r="KQT14" s="205"/>
      <c r="KQW14" s="203"/>
      <c r="KQZ14" s="204"/>
      <c r="KRA14" s="205"/>
      <c r="KRD14" s="203"/>
      <c r="KRG14" s="204"/>
      <c r="KRH14" s="205"/>
      <c r="KRK14" s="203"/>
      <c r="KRN14" s="204"/>
      <c r="KRO14" s="205"/>
      <c r="KRR14" s="203"/>
      <c r="KRU14" s="204"/>
      <c r="KRV14" s="205"/>
      <c r="KRY14" s="203"/>
      <c r="KSB14" s="204"/>
      <c r="KSC14" s="205"/>
      <c r="KSF14" s="203"/>
      <c r="KSI14" s="204"/>
      <c r="KSJ14" s="205"/>
      <c r="KSM14" s="203"/>
      <c r="KSP14" s="204"/>
      <c r="KSQ14" s="205"/>
      <c r="KST14" s="203"/>
      <c r="KSW14" s="204"/>
      <c r="KSX14" s="205"/>
      <c r="KTA14" s="203"/>
      <c r="KTD14" s="204"/>
      <c r="KTE14" s="205"/>
      <c r="KTH14" s="203"/>
      <c r="KTK14" s="204"/>
      <c r="KTL14" s="205"/>
      <c r="KTO14" s="203"/>
      <c r="KTR14" s="204"/>
      <c r="KTS14" s="205"/>
      <c r="KTV14" s="203"/>
      <c r="KTY14" s="204"/>
      <c r="KTZ14" s="205"/>
      <c r="KUC14" s="203"/>
      <c r="KUF14" s="204"/>
      <c r="KUG14" s="205"/>
      <c r="KUJ14" s="203"/>
      <c r="KUM14" s="204"/>
      <c r="KUN14" s="205"/>
      <c r="KUQ14" s="203"/>
      <c r="KUT14" s="204"/>
      <c r="KUU14" s="205"/>
      <c r="KUX14" s="203"/>
      <c r="KVA14" s="204"/>
      <c r="KVB14" s="205"/>
      <c r="KVE14" s="203"/>
      <c r="KVH14" s="204"/>
      <c r="KVI14" s="205"/>
      <c r="KVL14" s="203"/>
      <c r="KVO14" s="204"/>
      <c r="KVP14" s="205"/>
      <c r="KVS14" s="203"/>
      <c r="KVV14" s="204"/>
      <c r="KVW14" s="205"/>
      <c r="KVZ14" s="203"/>
      <c r="KWC14" s="204"/>
      <c r="KWD14" s="205"/>
      <c r="KWG14" s="203"/>
      <c r="KWJ14" s="204"/>
      <c r="KWK14" s="205"/>
      <c r="KWN14" s="203"/>
      <c r="KWQ14" s="204"/>
      <c r="KWR14" s="205"/>
      <c r="KWU14" s="203"/>
      <c r="KWX14" s="204"/>
      <c r="KWY14" s="205"/>
      <c r="KXB14" s="203"/>
      <c r="KXE14" s="204"/>
      <c r="KXF14" s="205"/>
      <c r="KXI14" s="203"/>
      <c r="KXL14" s="204"/>
      <c r="KXM14" s="205"/>
      <c r="KXP14" s="203"/>
      <c r="KXS14" s="204"/>
      <c r="KXT14" s="205"/>
      <c r="KXW14" s="203"/>
      <c r="KXZ14" s="204"/>
      <c r="KYA14" s="205"/>
      <c r="KYD14" s="203"/>
      <c r="KYG14" s="204"/>
      <c r="KYH14" s="205"/>
      <c r="KYK14" s="203"/>
      <c r="KYN14" s="204"/>
      <c r="KYO14" s="205"/>
      <c r="KYR14" s="203"/>
      <c r="KYU14" s="204"/>
      <c r="KYV14" s="205"/>
      <c r="KYY14" s="203"/>
      <c r="KZB14" s="204"/>
      <c r="KZC14" s="205"/>
      <c r="KZF14" s="203"/>
      <c r="KZI14" s="204"/>
      <c r="KZJ14" s="205"/>
      <c r="KZM14" s="203"/>
      <c r="KZP14" s="204"/>
      <c r="KZQ14" s="205"/>
      <c r="KZT14" s="203"/>
      <c r="KZW14" s="204"/>
      <c r="KZX14" s="205"/>
      <c r="LAA14" s="203"/>
      <c r="LAD14" s="204"/>
      <c r="LAE14" s="205"/>
      <c r="LAH14" s="203"/>
      <c r="LAK14" s="204"/>
      <c r="LAL14" s="205"/>
      <c r="LAO14" s="203"/>
      <c r="LAR14" s="204"/>
      <c r="LAS14" s="205"/>
      <c r="LAV14" s="203"/>
      <c r="LAY14" s="204"/>
      <c r="LAZ14" s="205"/>
      <c r="LBC14" s="203"/>
      <c r="LBF14" s="204"/>
      <c r="LBG14" s="205"/>
      <c r="LBJ14" s="203"/>
      <c r="LBM14" s="204"/>
      <c r="LBN14" s="205"/>
      <c r="LBQ14" s="203"/>
      <c r="LBT14" s="204"/>
      <c r="LBU14" s="205"/>
      <c r="LBX14" s="203"/>
      <c r="LCA14" s="204"/>
      <c r="LCB14" s="205"/>
      <c r="LCE14" s="203"/>
      <c r="LCH14" s="204"/>
      <c r="LCI14" s="205"/>
      <c r="LCL14" s="203"/>
      <c r="LCO14" s="204"/>
      <c r="LCP14" s="205"/>
      <c r="LCS14" s="203"/>
      <c r="LCV14" s="204"/>
      <c r="LCW14" s="205"/>
      <c r="LCZ14" s="203"/>
      <c r="LDC14" s="204"/>
      <c r="LDD14" s="205"/>
      <c r="LDG14" s="203"/>
      <c r="LDJ14" s="204"/>
      <c r="LDK14" s="205"/>
      <c r="LDN14" s="203"/>
      <c r="LDQ14" s="204"/>
      <c r="LDR14" s="205"/>
      <c r="LDU14" s="203"/>
      <c r="LDX14" s="204"/>
      <c r="LDY14" s="205"/>
      <c r="LEB14" s="203"/>
      <c r="LEE14" s="204"/>
      <c r="LEF14" s="205"/>
      <c r="LEI14" s="203"/>
      <c r="LEL14" s="204"/>
      <c r="LEM14" s="205"/>
      <c r="LEP14" s="203"/>
      <c r="LES14" s="204"/>
      <c r="LET14" s="205"/>
      <c r="LEW14" s="203"/>
      <c r="LEZ14" s="204"/>
      <c r="LFA14" s="205"/>
      <c r="LFD14" s="203"/>
      <c r="LFG14" s="204"/>
      <c r="LFH14" s="205"/>
      <c r="LFK14" s="203"/>
      <c r="LFN14" s="204"/>
      <c r="LFO14" s="205"/>
      <c r="LFR14" s="203"/>
      <c r="LFU14" s="204"/>
      <c r="LFV14" s="205"/>
      <c r="LFY14" s="203"/>
      <c r="LGB14" s="204"/>
      <c r="LGC14" s="205"/>
      <c r="LGF14" s="203"/>
      <c r="LGI14" s="204"/>
      <c r="LGJ14" s="205"/>
      <c r="LGM14" s="203"/>
      <c r="LGP14" s="204"/>
      <c r="LGQ14" s="205"/>
      <c r="LGT14" s="203"/>
      <c r="LGW14" s="204"/>
      <c r="LGX14" s="205"/>
      <c r="LHA14" s="203"/>
      <c r="LHD14" s="204"/>
      <c r="LHE14" s="205"/>
      <c r="LHH14" s="203"/>
      <c r="LHK14" s="204"/>
      <c r="LHL14" s="205"/>
      <c r="LHO14" s="203"/>
      <c r="LHR14" s="204"/>
      <c r="LHS14" s="205"/>
      <c r="LHV14" s="203"/>
      <c r="LHY14" s="204"/>
      <c r="LHZ14" s="205"/>
      <c r="LIC14" s="203"/>
      <c r="LIF14" s="204"/>
      <c r="LIG14" s="205"/>
      <c r="LIJ14" s="203"/>
      <c r="LIM14" s="204"/>
      <c r="LIN14" s="205"/>
      <c r="LIQ14" s="203"/>
      <c r="LIT14" s="204"/>
      <c r="LIU14" s="205"/>
      <c r="LIX14" s="203"/>
      <c r="LJA14" s="204"/>
      <c r="LJB14" s="205"/>
      <c r="LJE14" s="203"/>
      <c r="LJH14" s="204"/>
      <c r="LJI14" s="205"/>
      <c r="LJL14" s="203"/>
      <c r="LJO14" s="204"/>
      <c r="LJP14" s="205"/>
      <c r="LJS14" s="203"/>
      <c r="LJV14" s="204"/>
      <c r="LJW14" s="205"/>
      <c r="LJZ14" s="203"/>
      <c r="LKC14" s="204"/>
      <c r="LKD14" s="205"/>
      <c r="LKG14" s="203"/>
      <c r="LKJ14" s="204"/>
      <c r="LKK14" s="205"/>
      <c r="LKN14" s="203"/>
      <c r="LKQ14" s="204"/>
      <c r="LKR14" s="205"/>
      <c r="LKU14" s="203"/>
      <c r="LKX14" s="204"/>
      <c r="LKY14" s="205"/>
      <c r="LLB14" s="203"/>
      <c r="LLE14" s="204"/>
      <c r="LLF14" s="205"/>
      <c r="LLI14" s="203"/>
      <c r="LLL14" s="204"/>
      <c r="LLM14" s="205"/>
      <c r="LLP14" s="203"/>
      <c r="LLS14" s="204"/>
      <c r="LLT14" s="205"/>
      <c r="LLW14" s="203"/>
      <c r="LLZ14" s="204"/>
      <c r="LMA14" s="205"/>
      <c r="LMD14" s="203"/>
      <c r="LMG14" s="204"/>
      <c r="LMH14" s="205"/>
      <c r="LMK14" s="203"/>
      <c r="LMN14" s="204"/>
      <c r="LMO14" s="205"/>
      <c r="LMR14" s="203"/>
      <c r="LMU14" s="204"/>
      <c r="LMV14" s="205"/>
      <c r="LMY14" s="203"/>
      <c r="LNB14" s="204"/>
      <c r="LNC14" s="205"/>
      <c r="LNF14" s="203"/>
      <c r="LNI14" s="204"/>
      <c r="LNJ14" s="205"/>
      <c r="LNM14" s="203"/>
      <c r="LNP14" s="204"/>
      <c r="LNQ14" s="205"/>
      <c r="LNT14" s="203"/>
      <c r="LNW14" s="204"/>
      <c r="LNX14" s="205"/>
      <c r="LOA14" s="203"/>
      <c r="LOD14" s="204"/>
      <c r="LOE14" s="205"/>
      <c r="LOH14" s="203"/>
      <c r="LOK14" s="204"/>
      <c r="LOL14" s="205"/>
      <c r="LOO14" s="203"/>
      <c r="LOR14" s="204"/>
      <c r="LOS14" s="205"/>
      <c r="LOV14" s="203"/>
      <c r="LOY14" s="204"/>
      <c r="LOZ14" s="205"/>
      <c r="LPC14" s="203"/>
      <c r="LPF14" s="204"/>
      <c r="LPG14" s="205"/>
      <c r="LPJ14" s="203"/>
      <c r="LPM14" s="204"/>
      <c r="LPN14" s="205"/>
      <c r="LPQ14" s="203"/>
      <c r="LPT14" s="204"/>
      <c r="LPU14" s="205"/>
      <c r="LPX14" s="203"/>
      <c r="LQA14" s="204"/>
      <c r="LQB14" s="205"/>
      <c r="LQE14" s="203"/>
      <c r="LQH14" s="204"/>
      <c r="LQI14" s="205"/>
      <c r="LQL14" s="203"/>
      <c r="LQO14" s="204"/>
      <c r="LQP14" s="205"/>
      <c r="LQS14" s="203"/>
      <c r="LQV14" s="204"/>
      <c r="LQW14" s="205"/>
      <c r="LQZ14" s="203"/>
      <c r="LRC14" s="204"/>
      <c r="LRD14" s="205"/>
      <c r="LRG14" s="203"/>
      <c r="LRJ14" s="204"/>
      <c r="LRK14" s="205"/>
      <c r="LRN14" s="203"/>
      <c r="LRQ14" s="204"/>
      <c r="LRR14" s="205"/>
      <c r="LRU14" s="203"/>
      <c r="LRX14" s="204"/>
      <c r="LRY14" s="205"/>
      <c r="LSB14" s="203"/>
      <c r="LSE14" s="204"/>
      <c r="LSF14" s="205"/>
      <c r="LSI14" s="203"/>
      <c r="LSL14" s="204"/>
      <c r="LSM14" s="205"/>
      <c r="LSP14" s="203"/>
      <c r="LSS14" s="204"/>
      <c r="LST14" s="205"/>
      <c r="LSW14" s="203"/>
      <c r="LSZ14" s="204"/>
      <c r="LTA14" s="205"/>
      <c r="LTD14" s="203"/>
      <c r="LTG14" s="204"/>
      <c r="LTH14" s="205"/>
      <c r="LTK14" s="203"/>
      <c r="LTN14" s="204"/>
      <c r="LTO14" s="205"/>
      <c r="LTR14" s="203"/>
      <c r="LTU14" s="204"/>
      <c r="LTV14" s="205"/>
      <c r="LTY14" s="203"/>
      <c r="LUB14" s="204"/>
      <c r="LUC14" s="205"/>
      <c r="LUF14" s="203"/>
      <c r="LUI14" s="204"/>
      <c r="LUJ14" s="205"/>
      <c r="LUM14" s="203"/>
      <c r="LUP14" s="204"/>
      <c r="LUQ14" s="205"/>
      <c r="LUT14" s="203"/>
      <c r="LUW14" s="204"/>
      <c r="LUX14" s="205"/>
      <c r="LVA14" s="203"/>
      <c r="LVD14" s="204"/>
      <c r="LVE14" s="205"/>
      <c r="LVH14" s="203"/>
      <c r="LVK14" s="204"/>
      <c r="LVL14" s="205"/>
      <c r="LVO14" s="203"/>
      <c r="LVR14" s="204"/>
      <c r="LVS14" s="205"/>
      <c r="LVV14" s="203"/>
      <c r="LVY14" s="204"/>
      <c r="LVZ14" s="205"/>
      <c r="LWC14" s="203"/>
      <c r="LWF14" s="204"/>
      <c r="LWG14" s="205"/>
      <c r="LWJ14" s="203"/>
      <c r="LWM14" s="204"/>
      <c r="LWN14" s="205"/>
      <c r="LWQ14" s="203"/>
      <c r="LWT14" s="204"/>
      <c r="LWU14" s="205"/>
      <c r="LWX14" s="203"/>
      <c r="LXA14" s="204"/>
      <c r="LXB14" s="205"/>
      <c r="LXE14" s="203"/>
      <c r="LXH14" s="204"/>
      <c r="LXI14" s="205"/>
      <c r="LXL14" s="203"/>
      <c r="LXO14" s="204"/>
      <c r="LXP14" s="205"/>
      <c r="LXS14" s="203"/>
      <c r="LXV14" s="204"/>
      <c r="LXW14" s="205"/>
      <c r="LXZ14" s="203"/>
      <c r="LYC14" s="204"/>
      <c r="LYD14" s="205"/>
      <c r="LYG14" s="203"/>
      <c r="LYJ14" s="204"/>
      <c r="LYK14" s="205"/>
      <c r="LYN14" s="203"/>
      <c r="LYQ14" s="204"/>
      <c r="LYR14" s="205"/>
      <c r="LYU14" s="203"/>
      <c r="LYX14" s="204"/>
      <c r="LYY14" s="205"/>
      <c r="LZB14" s="203"/>
      <c r="LZE14" s="204"/>
      <c r="LZF14" s="205"/>
      <c r="LZI14" s="203"/>
      <c r="LZL14" s="204"/>
      <c r="LZM14" s="205"/>
      <c r="LZP14" s="203"/>
      <c r="LZS14" s="204"/>
      <c r="LZT14" s="205"/>
      <c r="LZW14" s="203"/>
      <c r="LZZ14" s="204"/>
      <c r="MAA14" s="205"/>
      <c r="MAD14" s="203"/>
      <c r="MAG14" s="204"/>
      <c r="MAH14" s="205"/>
      <c r="MAK14" s="203"/>
      <c r="MAN14" s="204"/>
      <c r="MAO14" s="205"/>
      <c r="MAR14" s="203"/>
      <c r="MAU14" s="204"/>
      <c r="MAV14" s="205"/>
      <c r="MAY14" s="203"/>
      <c r="MBB14" s="204"/>
      <c r="MBC14" s="205"/>
      <c r="MBF14" s="203"/>
      <c r="MBI14" s="204"/>
      <c r="MBJ14" s="205"/>
      <c r="MBM14" s="203"/>
      <c r="MBP14" s="204"/>
      <c r="MBQ14" s="205"/>
      <c r="MBT14" s="203"/>
      <c r="MBW14" s="204"/>
      <c r="MBX14" s="205"/>
      <c r="MCA14" s="203"/>
      <c r="MCD14" s="204"/>
      <c r="MCE14" s="205"/>
      <c r="MCH14" s="203"/>
      <c r="MCK14" s="204"/>
      <c r="MCL14" s="205"/>
      <c r="MCO14" s="203"/>
      <c r="MCR14" s="204"/>
      <c r="MCS14" s="205"/>
      <c r="MCV14" s="203"/>
      <c r="MCY14" s="204"/>
      <c r="MCZ14" s="205"/>
      <c r="MDC14" s="203"/>
      <c r="MDF14" s="204"/>
      <c r="MDG14" s="205"/>
      <c r="MDJ14" s="203"/>
      <c r="MDM14" s="204"/>
      <c r="MDN14" s="205"/>
      <c r="MDQ14" s="203"/>
      <c r="MDT14" s="204"/>
      <c r="MDU14" s="205"/>
      <c r="MDX14" s="203"/>
      <c r="MEA14" s="204"/>
      <c r="MEB14" s="205"/>
      <c r="MEE14" s="203"/>
      <c r="MEH14" s="204"/>
      <c r="MEI14" s="205"/>
      <c r="MEL14" s="203"/>
      <c r="MEO14" s="204"/>
      <c r="MEP14" s="205"/>
      <c r="MES14" s="203"/>
      <c r="MEV14" s="204"/>
      <c r="MEW14" s="205"/>
      <c r="MEZ14" s="203"/>
      <c r="MFC14" s="204"/>
      <c r="MFD14" s="205"/>
      <c r="MFG14" s="203"/>
      <c r="MFJ14" s="204"/>
      <c r="MFK14" s="205"/>
      <c r="MFN14" s="203"/>
      <c r="MFQ14" s="204"/>
      <c r="MFR14" s="205"/>
      <c r="MFU14" s="203"/>
      <c r="MFX14" s="204"/>
      <c r="MFY14" s="205"/>
      <c r="MGB14" s="203"/>
      <c r="MGE14" s="204"/>
      <c r="MGF14" s="205"/>
      <c r="MGI14" s="203"/>
      <c r="MGL14" s="204"/>
      <c r="MGM14" s="205"/>
      <c r="MGP14" s="203"/>
      <c r="MGS14" s="204"/>
      <c r="MGT14" s="205"/>
      <c r="MGW14" s="203"/>
      <c r="MGZ14" s="204"/>
      <c r="MHA14" s="205"/>
      <c r="MHD14" s="203"/>
      <c r="MHG14" s="204"/>
      <c r="MHH14" s="205"/>
      <c r="MHK14" s="203"/>
      <c r="MHN14" s="204"/>
      <c r="MHO14" s="205"/>
      <c r="MHR14" s="203"/>
      <c r="MHU14" s="204"/>
      <c r="MHV14" s="205"/>
      <c r="MHY14" s="203"/>
      <c r="MIB14" s="204"/>
      <c r="MIC14" s="205"/>
      <c r="MIF14" s="203"/>
      <c r="MII14" s="204"/>
      <c r="MIJ14" s="205"/>
      <c r="MIM14" s="203"/>
      <c r="MIP14" s="204"/>
      <c r="MIQ14" s="205"/>
      <c r="MIT14" s="203"/>
      <c r="MIW14" s="204"/>
      <c r="MIX14" s="205"/>
      <c r="MJA14" s="203"/>
      <c r="MJD14" s="204"/>
      <c r="MJE14" s="205"/>
      <c r="MJH14" s="203"/>
      <c r="MJK14" s="204"/>
      <c r="MJL14" s="205"/>
      <c r="MJO14" s="203"/>
      <c r="MJR14" s="204"/>
      <c r="MJS14" s="205"/>
      <c r="MJV14" s="203"/>
      <c r="MJY14" s="204"/>
      <c r="MJZ14" s="205"/>
      <c r="MKC14" s="203"/>
      <c r="MKF14" s="204"/>
      <c r="MKG14" s="205"/>
      <c r="MKJ14" s="203"/>
      <c r="MKM14" s="204"/>
      <c r="MKN14" s="205"/>
      <c r="MKQ14" s="203"/>
      <c r="MKT14" s="204"/>
      <c r="MKU14" s="205"/>
      <c r="MKX14" s="203"/>
      <c r="MLA14" s="204"/>
      <c r="MLB14" s="205"/>
      <c r="MLE14" s="203"/>
      <c r="MLH14" s="204"/>
      <c r="MLI14" s="205"/>
      <c r="MLL14" s="203"/>
      <c r="MLO14" s="204"/>
      <c r="MLP14" s="205"/>
      <c r="MLS14" s="203"/>
      <c r="MLV14" s="204"/>
      <c r="MLW14" s="205"/>
      <c r="MLZ14" s="203"/>
      <c r="MMC14" s="204"/>
      <c r="MMD14" s="205"/>
      <c r="MMG14" s="203"/>
      <c r="MMJ14" s="204"/>
      <c r="MMK14" s="205"/>
      <c r="MMN14" s="203"/>
      <c r="MMQ14" s="204"/>
      <c r="MMR14" s="205"/>
      <c r="MMU14" s="203"/>
      <c r="MMX14" s="204"/>
      <c r="MMY14" s="205"/>
      <c r="MNB14" s="203"/>
      <c r="MNE14" s="204"/>
      <c r="MNF14" s="205"/>
      <c r="MNI14" s="203"/>
      <c r="MNL14" s="204"/>
      <c r="MNM14" s="205"/>
      <c r="MNP14" s="203"/>
      <c r="MNS14" s="204"/>
      <c r="MNT14" s="205"/>
      <c r="MNW14" s="203"/>
      <c r="MNZ14" s="204"/>
      <c r="MOA14" s="205"/>
      <c r="MOD14" s="203"/>
      <c r="MOG14" s="204"/>
      <c r="MOH14" s="205"/>
      <c r="MOK14" s="203"/>
      <c r="MON14" s="204"/>
      <c r="MOO14" s="205"/>
      <c r="MOR14" s="203"/>
      <c r="MOU14" s="204"/>
      <c r="MOV14" s="205"/>
      <c r="MOY14" s="203"/>
      <c r="MPB14" s="204"/>
      <c r="MPC14" s="205"/>
      <c r="MPF14" s="203"/>
      <c r="MPI14" s="204"/>
      <c r="MPJ14" s="205"/>
      <c r="MPM14" s="203"/>
      <c r="MPP14" s="204"/>
      <c r="MPQ14" s="205"/>
      <c r="MPT14" s="203"/>
      <c r="MPW14" s="204"/>
      <c r="MPX14" s="205"/>
      <c r="MQA14" s="203"/>
      <c r="MQD14" s="204"/>
      <c r="MQE14" s="205"/>
      <c r="MQH14" s="203"/>
      <c r="MQK14" s="204"/>
      <c r="MQL14" s="205"/>
      <c r="MQO14" s="203"/>
      <c r="MQR14" s="204"/>
      <c r="MQS14" s="205"/>
      <c r="MQV14" s="203"/>
      <c r="MQY14" s="204"/>
      <c r="MQZ14" s="205"/>
      <c r="MRC14" s="203"/>
      <c r="MRF14" s="204"/>
      <c r="MRG14" s="205"/>
      <c r="MRJ14" s="203"/>
      <c r="MRM14" s="204"/>
      <c r="MRN14" s="205"/>
      <c r="MRQ14" s="203"/>
      <c r="MRT14" s="204"/>
      <c r="MRU14" s="205"/>
      <c r="MRX14" s="203"/>
      <c r="MSA14" s="204"/>
      <c r="MSB14" s="205"/>
      <c r="MSE14" s="203"/>
      <c r="MSH14" s="204"/>
      <c r="MSI14" s="205"/>
      <c r="MSL14" s="203"/>
      <c r="MSO14" s="204"/>
      <c r="MSP14" s="205"/>
      <c r="MSS14" s="203"/>
      <c r="MSV14" s="204"/>
      <c r="MSW14" s="205"/>
      <c r="MSZ14" s="203"/>
      <c r="MTC14" s="204"/>
      <c r="MTD14" s="205"/>
      <c r="MTG14" s="203"/>
      <c r="MTJ14" s="204"/>
      <c r="MTK14" s="205"/>
      <c r="MTN14" s="203"/>
      <c r="MTQ14" s="204"/>
      <c r="MTR14" s="205"/>
      <c r="MTU14" s="203"/>
      <c r="MTX14" s="204"/>
      <c r="MTY14" s="205"/>
      <c r="MUB14" s="203"/>
      <c r="MUE14" s="204"/>
      <c r="MUF14" s="205"/>
      <c r="MUI14" s="203"/>
      <c r="MUL14" s="204"/>
      <c r="MUM14" s="205"/>
      <c r="MUP14" s="203"/>
      <c r="MUS14" s="204"/>
      <c r="MUT14" s="205"/>
      <c r="MUW14" s="203"/>
      <c r="MUZ14" s="204"/>
      <c r="MVA14" s="205"/>
      <c r="MVD14" s="203"/>
      <c r="MVG14" s="204"/>
      <c r="MVH14" s="205"/>
      <c r="MVK14" s="203"/>
      <c r="MVN14" s="204"/>
      <c r="MVO14" s="205"/>
      <c r="MVR14" s="203"/>
      <c r="MVU14" s="204"/>
      <c r="MVV14" s="205"/>
      <c r="MVY14" s="203"/>
      <c r="MWB14" s="204"/>
      <c r="MWC14" s="205"/>
      <c r="MWF14" s="203"/>
      <c r="MWI14" s="204"/>
      <c r="MWJ14" s="205"/>
      <c r="MWM14" s="203"/>
      <c r="MWP14" s="204"/>
      <c r="MWQ14" s="205"/>
      <c r="MWT14" s="203"/>
      <c r="MWW14" s="204"/>
      <c r="MWX14" s="205"/>
      <c r="MXA14" s="203"/>
      <c r="MXD14" s="204"/>
      <c r="MXE14" s="205"/>
      <c r="MXH14" s="203"/>
      <c r="MXK14" s="204"/>
      <c r="MXL14" s="205"/>
      <c r="MXO14" s="203"/>
      <c r="MXR14" s="204"/>
      <c r="MXS14" s="205"/>
      <c r="MXV14" s="203"/>
      <c r="MXY14" s="204"/>
      <c r="MXZ14" s="205"/>
      <c r="MYC14" s="203"/>
      <c r="MYF14" s="204"/>
      <c r="MYG14" s="205"/>
      <c r="MYJ14" s="203"/>
      <c r="MYM14" s="204"/>
      <c r="MYN14" s="205"/>
      <c r="MYQ14" s="203"/>
      <c r="MYT14" s="204"/>
      <c r="MYU14" s="205"/>
      <c r="MYX14" s="203"/>
      <c r="MZA14" s="204"/>
      <c r="MZB14" s="205"/>
      <c r="MZE14" s="203"/>
      <c r="MZH14" s="204"/>
      <c r="MZI14" s="205"/>
      <c r="MZL14" s="203"/>
      <c r="MZO14" s="204"/>
      <c r="MZP14" s="205"/>
      <c r="MZS14" s="203"/>
      <c r="MZV14" s="204"/>
      <c r="MZW14" s="205"/>
      <c r="MZZ14" s="203"/>
      <c r="NAC14" s="204"/>
      <c r="NAD14" s="205"/>
      <c r="NAG14" s="203"/>
      <c r="NAJ14" s="204"/>
      <c r="NAK14" s="205"/>
      <c r="NAN14" s="203"/>
      <c r="NAQ14" s="204"/>
      <c r="NAR14" s="205"/>
      <c r="NAU14" s="203"/>
      <c r="NAX14" s="204"/>
      <c r="NAY14" s="205"/>
      <c r="NBB14" s="203"/>
      <c r="NBE14" s="204"/>
      <c r="NBF14" s="205"/>
      <c r="NBI14" s="203"/>
      <c r="NBL14" s="204"/>
      <c r="NBM14" s="205"/>
      <c r="NBP14" s="203"/>
      <c r="NBS14" s="204"/>
      <c r="NBT14" s="205"/>
      <c r="NBW14" s="203"/>
      <c r="NBZ14" s="204"/>
      <c r="NCA14" s="205"/>
      <c r="NCD14" s="203"/>
      <c r="NCG14" s="204"/>
      <c r="NCH14" s="205"/>
      <c r="NCK14" s="203"/>
      <c r="NCN14" s="204"/>
      <c r="NCO14" s="205"/>
      <c r="NCR14" s="203"/>
      <c r="NCU14" s="204"/>
      <c r="NCV14" s="205"/>
      <c r="NCY14" s="203"/>
      <c r="NDB14" s="204"/>
      <c r="NDC14" s="205"/>
      <c r="NDF14" s="203"/>
      <c r="NDI14" s="204"/>
      <c r="NDJ14" s="205"/>
      <c r="NDM14" s="203"/>
      <c r="NDP14" s="204"/>
      <c r="NDQ14" s="205"/>
      <c r="NDT14" s="203"/>
      <c r="NDW14" s="204"/>
      <c r="NDX14" s="205"/>
      <c r="NEA14" s="203"/>
      <c r="NED14" s="204"/>
      <c r="NEE14" s="205"/>
      <c r="NEH14" s="203"/>
      <c r="NEK14" s="204"/>
      <c r="NEL14" s="205"/>
      <c r="NEO14" s="203"/>
      <c r="NER14" s="204"/>
      <c r="NES14" s="205"/>
      <c r="NEV14" s="203"/>
      <c r="NEY14" s="204"/>
      <c r="NEZ14" s="205"/>
      <c r="NFC14" s="203"/>
      <c r="NFF14" s="204"/>
      <c r="NFG14" s="205"/>
      <c r="NFJ14" s="203"/>
      <c r="NFM14" s="204"/>
      <c r="NFN14" s="205"/>
      <c r="NFQ14" s="203"/>
      <c r="NFT14" s="204"/>
      <c r="NFU14" s="205"/>
      <c r="NFX14" s="203"/>
      <c r="NGA14" s="204"/>
      <c r="NGB14" s="205"/>
      <c r="NGE14" s="203"/>
      <c r="NGH14" s="204"/>
      <c r="NGI14" s="205"/>
      <c r="NGL14" s="203"/>
      <c r="NGO14" s="204"/>
      <c r="NGP14" s="205"/>
      <c r="NGS14" s="203"/>
      <c r="NGV14" s="204"/>
      <c r="NGW14" s="205"/>
      <c r="NGZ14" s="203"/>
      <c r="NHC14" s="204"/>
      <c r="NHD14" s="205"/>
      <c r="NHG14" s="203"/>
      <c r="NHJ14" s="204"/>
      <c r="NHK14" s="205"/>
      <c r="NHN14" s="203"/>
      <c r="NHQ14" s="204"/>
      <c r="NHR14" s="205"/>
      <c r="NHU14" s="203"/>
      <c r="NHX14" s="204"/>
      <c r="NHY14" s="205"/>
      <c r="NIB14" s="203"/>
      <c r="NIE14" s="204"/>
      <c r="NIF14" s="205"/>
      <c r="NII14" s="203"/>
      <c r="NIL14" s="204"/>
      <c r="NIM14" s="205"/>
      <c r="NIP14" s="203"/>
      <c r="NIS14" s="204"/>
      <c r="NIT14" s="205"/>
      <c r="NIW14" s="203"/>
      <c r="NIZ14" s="204"/>
      <c r="NJA14" s="205"/>
      <c r="NJD14" s="203"/>
      <c r="NJG14" s="204"/>
      <c r="NJH14" s="205"/>
      <c r="NJK14" s="203"/>
      <c r="NJN14" s="204"/>
      <c r="NJO14" s="205"/>
      <c r="NJR14" s="203"/>
      <c r="NJU14" s="204"/>
      <c r="NJV14" s="205"/>
      <c r="NJY14" s="203"/>
      <c r="NKB14" s="204"/>
      <c r="NKC14" s="205"/>
      <c r="NKF14" s="203"/>
      <c r="NKI14" s="204"/>
      <c r="NKJ14" s="205"/>
      <c r="NKM14" s="203"/>
      <c r="NKP14" s="204"/>
      <c r="NKQ14" s="205"/>
      <c r="NKT14" s="203"/>
      <c r="NKW14" s="204"/>
      <c r="NKX14" s="205"/>
      <c r="NLA14" s="203"/>
      <c r="NLD14" s="204"/>
      <c r="NLE14" s="205"/>
      <c r="NLH14" s="203"/>
      <c r="NLK14" s="204"/>
      <c r="NLL14" s="205"/>
      <c r="NLO14" s="203"/>
      <c r="NLR14" s="204"/>
      <c r="NLS14" s="205"/>
      <c r="NLV14" s="203"/>
      <c r="NLY14" s="204"/>
      <c r="NLZ14" s="205"/>
      <c r="NMC14" s="203"/>
      <c r="NMF14" s="204"/>
      <c r="NMG14" s="205"/>
      <c r="NMJ14" s="203"/>
      <c r="NMM14" s="204"/>
      <c r="NMN14" s="205"/>
      <c r="NMQ14" s="203"/>
      <c r="NMT14" s="204"/>
      <c r="NMU14" s="205"/>
      <c r="NMX14" s="203"/>
      <c r="NNA14" s="204"/>
      <c r="NNB14" s="205"/>
      <c r="NNE14" s="203"/>
      <c r="NNH14" s="204"/>
      <c r="NNI14" s="205"/>
      <c r="NNL14" s="203"/>
      <c r="NNO14" s="204"/>
      <c r="NNP14" s="205"/>
      <c r="NNS14" s="203"/>
      <c r="NNV14" s="204"/>
      <c r="NNW14" s="205"/>
      <c r="NNZ14" s="203"/>
      <c r="NOC14" s="204"/>
      <c r="NOD14" s="205"/>
      <c r="NOG14" s="203"/>
      <c r="NOJ14" s="204"/>
      <c r="NOK14" s="205"/>
      <c r="NON14" s="203"/>
      <c r="NOQ14" s="204"/>
      <c r="NOR14" s="205"/>
      <c r="NOU14" s="203"/>
      <c r="NOX14" s="204"/>
      <c r="NOY14" s="205"/>
      <c r="NPB14" s="203"/>
      <c r="NPE14" s="204"/>
      <c r="NPF14" s="205"/>
      <c r="NPI14" s="203"/>
      <c r="NPL14" s="204"/>
      <c r="NPM14" s="205"/>
      <c r="NPP14" s="203"/>
      <c r="NPS14" s="204"/>
      <c r="NPT14" s="205"/>
      <c r="NPW14" s="203"/>
      <c r="NPZ14" s="204"/>
      <c r="NQA14" s="205"/>
      <c r="NQD14" s="203"/>
      <c r="NQG14" s="204"/>
      <c r="NQH14" s="205"/>
      <c r="NQK14" s="203"/>
      <c r="NQN14" s="204"/>
      <c r="NQO14" s="205"/>
      <c r="NQR14" s="203"/>
      <c r="NQU14" s="204"/>
      <c r="NQV14" s="205"/>
      <c r="NQY14" s="203"/>
      <c r="NRB14" s="204"/>
      <c r="NRC14" s="205"/>
      <c r="NRF14" s="203"/>
      <c r="NRI14" s="204"/>
      <c r="NRJ14" s="205"/>
      <c r="NRM14" s="203"/>
      <c r="NRP14" s="204"/>
      <c r="NRQ14" s="205"/>
      <c r="NRT14" s="203"/>
      <c r="NRW14" s="204"/>
      <c r="NRX14" s="205"/>
      <c r="NSA14" s="203"/>
      <c r="NSD14" s="204"/>
      <c r="NSE14" s="205"/>
      <c r="NSH14" s="203"/>
      <c r="NSK14" s="204"/>
      <c r="NSL14" s="205"/>
      <c r="NSO14" s="203"/>
      <c r="NSR14" s="204"/>
      <c r="NSS14" s="205"/>
      <c r="NSV14" s="203"/>
      <c r="NSY14" s="204"/>
      <c r="NSZ14" s="205"/>
      <c r="NTC14" s="203"/>
      <c r="NTF14" s="204"/>
      <c r="NTG14" s="205"/>
      <c r="NTJ14" s="203"/>
      <c r="NTM14" s="204"/>
      <c r="NTN14" s="205"/>
      <c r="NTQ14" s="203"/>
      <c r="NTT14" s="204"/>
      <c r="NTU14" s="205"/>
      <c r="NTX14" s="203"/>
      <c r="NUA14" s="204"/>
      <c r="NUB14" s="205"/>
      <c r="NUE14" s="203"/>
      <c r="NUH14" s="204"/>
      <c r="NUI14" s="205"/>
      <c r="NUL14" s="203"/>
      <c r="NUO14" s="204"/>
      <c r="NUP14" s="205"/>
      <c r="NUS14" s="203"/>
      <c r="NUV14" s="204"/>
      <c r="NUW14" s="205"/>
      <c r="NUZ14" s="203"/>
      <c r="NVC14" s="204"/>
      <c r="NVD14" s="205"/>
      <c r="NVG14" s="203"/>
      <c r="NVJ14" s="204"/>
      <c r="NVK14" s="205"/>
      <c r="NVN14" s="203"/>
      <c r="NVQ14" s="204"/>
      <c r="NVR14" s="205"/>
      <c r="NVU14" s="203"/>
      <c r="NVX14" s="204"/>
      <c r="NVY14" s="205"/>
      <c r="NWB14" s="203"/>
      <c r="NWE14" s="204"/>
      <c r="NWF14" s="205"/>
      <c r="NWI14" s="203"/>
      <c r="NWL14" s="204"/>
      <c r="NWM14" s="205"/>
      <c r="NWP14" s="203"/>
      <c r="NWS14" s="204"/>
      <c r="NWT14" s="205"/>
      <c r="NWW14" s="203"/>
      <c r="NWZ14" s="204"/>
      <c r="NXA14" s="205"/>
      <c r="NXD14" s="203"/>
      <c r="NXG14" s="204"/>
      <c r="NXH14" s="205"/>
      <c r="NXK14" s="203"/>
      <c r="NXN14" s="204"/>
      <c r="NXO14" s="205"/>
      <c r="NXR14" s="203"/>
      <c r="NXU14" s="204"/>
      <c r="NXV14" s="205"/>
      <c r="NXY14" s="203"/>
      <c r="NYB14" s="204"/>
      <c r="NYC14" s="205"/>
      <c r="NYF14" s="203"/>
      <c r="NYI14" s="204"/>
      <c r="NYJ14" s="205"/>
      <c r="NYM14" s="203"/>
      <c r="NYP14" s="204"/>
      <c r="NYQ14" s="205"/>
      <c r="NYT14" s="203"/>
      <c r="NYW14" s="204"/>
      <c r="NYX14" s="205"/>
      <c r="NZA14" s="203"/>
      <c r="NZD14" s="204"/>
      <c r="NZE14" s="205"/>
      <c r="NZH14" s="203"/>
      <c r="NZK14" s="204"/>
      <c r="NZL14" s="205"/>
      <c r="NZO14" s="203"/>
      <c r="NZR14" s="204"/>
      <c r="NZS14" s="205"/>
      <c r="NZV14" s="203"/>
      <c r="NZY14" s="204"/>
      <c r="NZZ14" s="205"/>
      <c r="OAC14" s="203"/>
      <c r="OAF14" s="204"/>
      <c r="OAG14" s="205"/>
      <c r="OAJ14" s="203"/>
      <c r="OAM14" s="204"/>
      <c r="OAN14" s="205"/>
      <c r="OAQ14" s="203"/>
      <c r="OAT14" s="204"/>
      <c r="OAU14" s="205"/>
      <c r="OAX14" s="203"/>
      <c r="OBA14" s="204"/>
      <c r="OBB14" s="205"/>
      <c r="OBE14" s="203"/>
      <c r="OBH14" s="204"/>
      <c r="OBI14" s="205"/>
      <c r="OBL14" s="203"/>
      <c r="OBO14" s="204"/>
      <c r="OBP14" s="205"/>
      <c r="OBS14" s="203"/>
      <c r="OBV14" s="204"/>
      <c r="OBW14" s="205"/>
      <c r="OBZ14" s="203"/>
      <c r="OCC14" s="204"/>
      <c r="OCD14" s="205"/>
      <c r="OCG14" s="203"/>
      <c r="OCJ14" s="204"/>
      <c r="OCK14" s="205"/>
      <c r="OCN14" s="203"/>
      <c r="OCQ14" s="204"/>
      <c r="OCR14" s="205"/>
      <c r="OCU14" s="203"/>
      <c r="OCX14" s="204"/>
      <c r="OCY14" s="205"/>
      <c r="ODB14" s="203"/>
      <c r="ODE14" s="204"/>
      <c r="ODF14" s="205"/>
      <c r="ODI14" s="203"/>
      <c r="ODL14" s="204"/>
      <c r="ODM14" s="205"/>
      <c r="ODP14" s="203"/>
      <c r="ODS14" s="204"/>
      <c r="ODT14" s="205"/>
      <c r="ODW14" s="203"/>
      <c r="ODZ14" s="204"/>
      <c r="OEA14" s="205"/>
      <c r="OED14" s="203"/>
      <c r="OEG14" s="204"/>
      <c r="OEH14" s="205"/>
      <c r="OEK14" s="203"/>
      <c r="OEN14" s="204"/>
      <c r="OEO14" s="205"/>
      <c r="OER14" s="203"/>
      <c r="OEU14" s="204"/>
      <c r="OEV14" s="205"/>
      <c r="OEY14" s="203"/>
      <c r="OFB14" s="204"/>
      <c r="OFC14" s="205"/>
      <c r="OFF14" s="203"/>
      <c r="OFI14" s="204"/>
      <c r="OFJ14" s="205"/>
      <c r="OFM14" s="203"/>
      <c r="OFP14" s="204"/>
      <c r="OFQ14" s="205"/>
      <c r="OFT14" s="203"/>
      <c r="OFW14" s="204"/>
      <c r="OFX14" s="205"/>
      <c r="OGA14" s="203"/>
      <c r="OGD14" s="204"/>
      <c r="OGE14" s="205"/>
      <c r="OGH14" s="203"/>
      <c r="OGK14" s="204"/>
      <c r="OGL14" s="205"/>
      <c r="OGO14" s="203"/>
      <c r="OGR14" s="204"/>
      <c r="OGS14" s="205"/>
      <c r="OGV14" s="203"/>
      <c r="OGY14" s="204"/>
      <c r="OGZ14" s="205"/>
      <c r="OHC14" s="203"/>
      <c r="OHF14" s="204"/>
      <c r="OHG14" s="205"/>
      <c r="OHJ14" s="203"/>
      <c r="OHM14" s="204"/>
      <c r="OHN14" s="205"/>
      <c r="OHQ14" s="203"/>
      <c r="OHT14" s="204"/>
      <c r="OHU14" s="205"/>
      <c r="OHX14" s="203"/>
      <c r="OIA14" s="204"/>
      <c r="OIB14" s="205"/>
      <c r="OIE14" s="203"/>
      <c r="OIH14" s="204"/>
      <c r="OII14" s="205"/>
      <c r="OIL14" s="203"/>
      <c r="OIO14" s="204"/>
      <c r="OIP14" s="205"/>
      <c r="OIS14" s="203"/>
      <c r="OIV14" s="204"/>
      <c r="OIW14" s="205"/>
      <c r="OIZ14" s="203"/>
      <c r="OJC14" s="204"/>
      <c r="OJD14" s="205"/>
      <c r="OJG14" s="203"/>
      <c r="OJJ14" s="204"/>
      <c r="OJK14" s="205"/>
      <c r="OJN14" s="203"/>
      <c r="OJQ14" s="204"/>
      <c r="OJR14" s="205"/>
      <c r="OJU14" s="203"/>
      <c r="OJX14" s="204"/>
      <c r="OJY14" s="205"/>
      <c r="OKB14" s="203"/>
      <c r="OKE14" s="204"/>
      <c r="OKF14" s="205"/>
      <c r="OKI14" s="203"/>
      <c r="OKL14" s="204"/>
      <c r="OKM14" s="205"/>
      <c r="OKP14" s="203"/>
      <c r="OKS14" s="204"/>
      <c r="OKT14" s="205"/>
      <c r="OKW14" s="203"/>
      <c r="OKZ14" s="204"/>
      <c r="OLA14" s="205"/>
      <c r="OLD14" s="203"/>
      <c r="OLG14" s="204"/>
      <c r="OLH14" s="205"/>
      <c r="OLK14" s="203"/>
      <c r="OLN14" s="204"/>
      <c r="OLO14" s="205"/>
      <c r="OLR14" s="203"/>
      <c r="OLU14" s="204"/>
      <c r="OLV14" s="205"/>
      <c r="OLY14" s="203"/>
      <c r="OMB14" s="204"/>
      <c r="OMC14" s="205"/>
      <c r="OMF14" s="203"/>
      <c r="OMI14" s="204"/>
      <c r="OMJ14" s="205"/>
      <c r="OMM14" s="203"/>
      <c r="OMP14" s="204"/>
      <c r="OMQ14" s="205"/>
      <c r="OMT14" s="203"/>
      <c r="OMW14" s="204"/>
      <c r="OMX14" s="205"/>
      <c r="ONA14" s="203"/>
      <c r="OND14" s="204"/>
      <c r="ONE14" s="205"/>
      <c r="ONH14" s="203"/>
      <c r="ONK14" s="204"/>
      <c r="ONL14" s="205"/>
      <c r="ONO14" s="203"/>
      <c r="ONR14" s="204"/>
      <c r="ONS14" s="205"/>
      <c r="ONV14" s="203"/>
      <c r="ONY14" s="204"/>
      <c r="ONZ14" s="205"/>
      <c r="OOC14" s="203"/>
      <c r="OOF14" s="204"/>
      <c r="OOG14" s="205"/>
      <c r="OOJ14" s="203"/>
      <c r="OOM14" s="204"/>
      <c r="OON14" s="205"/>
      <c r="OOQ14" s="203"/>
      <c r="OOT14" s="204"/>
      <c r="OOU14" s="205"/>
      <c r="OOX14" s="203"/>
      <c r="OPA14" s="204"/>
      <c r="OPB14" s="205"/>
      <c r="OPE14" s="203"/>
      <c r="OPH14" s="204"/>
      <c r="OPI14" s="205"/>
      <c r="OPL14" s="203"/>
      <c r="OPO14" s="204"/>
      <c r="OPP14" s="205"/>
      <c r="OPS14" s="203"/>
      <c r="OPV14" s="204"/>
      <c r="OPW14" s="205"/>
      <c r="OPZ14" s="203"/>
      <c r="OQC14" s="204"/>
      <c r="OQD14" s="205"/>
      <c r="OQG14" s="203"/>
      <c r="OQJ14" s="204"/>
      <c r="OQK14" s="205"/>
      <c r="OQN14" s="203"/>
      <c r="OQQ14" s="204"/>
      <c r="OQR14" s="205"/>
      <c r="OQU14" s="203"/>
      <c r="OQX14" s="204"/>
      <c r="OQY14" s="205"/>
      <c r="ORB14" s="203"/>
      <c r="ORE14" s="204"/>
      <c r="ORF14" s="205"/>
      <c r="ORI14" s="203"/>
      <c r="ORL14" s="204"/>
      <c r="ORM14" s="205"/>
      <c r="ORP14" s="203"/>
      <c r="ORS14" s="204"/>
      <c r="ORT14" s="205"/>
      <c r="ORW14" s="203"/>
      <c r="ORZ14" s="204"/>
      <c r="OSA14" s="205"/>
      <c r="OSD14" s="203"/>
      <c r="OSG14" s="204"/>
      <c r="OSH14" s="205"/>
      <c r="OSK14" s="203"/>
      <c r="OSN14" s="204"/>
      <c r="OSO14" s="205"/>
      <c r="OSR14" s="203"/>
      <c r="OSU14" s="204"/>
      <c r="OSV14" s="205"/>
      <c r="OSY14" s="203"/>
      <c r="OTB14" s="204"/>
      <c r="OTC14" s="205"/>
      <c r="OTF14" s="203"/>
      <c r="OTI14" s="204"/>
      <c r="OTJ14" s="205"/>
      <c r="OTM14" s="203"/>
      <c r="OTP14" s="204"/>
      <c r="OTQ14" s="205"/>
      <c r="OTT14" s="203"/>
      <c r="OTW14" s="204"/>
      <c r="OTX14" s="205"/>
      <c r="OUA14" s="203"/>
      <c r="OUD14" s="204"/>
      <c r="OUE14" s="205"/>
      <c r="OUH14" s="203"/>
      <c r="OUK14" s="204"/>
      <c r="OUL14" s="205"/>
      <c r="OUO14" s="203"/>
      <c r="OUR14" s="204"/>
      <c r="OUS14" s="205"/>
      <c r="OUV14" s="203"/>
      <c r="OUY14" s="204"/>
      <c r="OUZ14" s="205"/>
      <c r="OVC14" s="203"/>
      <c r="OVF14" s="204"/>
      <c r="OVG14" s="205"/>
      <c r="OVJ14" s="203"/>
      <c r="OVM14" s="204"/>
      <c r="OVN14" s="205"/>
      <c r="OVQ14" s="203"/>
      <c r="OVT14" s="204"/>
      <c r="OVU14" s="205"/>
      <c r="OVX14" s="203"/>
      <c r="OWA14" s="204"/>
      <c r="OWB14" s="205"/>
      <c r="OWE14" s="203"/>
      <c r="OWH14" s="204"/>
      <c r="OWI14" s="205"/>
      <c r="OWL14" s="203"/>
      <c r="OWO14" s="204"/>
      <c r="OWP14" s="205"/>
      <c r="OWS14" s="203"/>
      <c r="OWV14" s="204"/>
      <c r="OWW14" s="205"/>
      <c r="OWZ14" s="203"/>
      <c r="OXC14" s="204"/>
      <c r="OXD14" s="205"/>
      <c r="OXG14" s="203"/>
      <c r="OXJ14" s="204"/>
      <c r="OXK14" s="205"/>
      <c r="OXN14" s="203"/>
      <c r="OXQ14" s="204"/>
      <c r="OXR14" s="205"/>
      <c r="OXU14" s="203"/>
      <c r="OXX14" s="204"/>
      <c r="OXY14" s="205"/>
      <c r="OYB14" s="203"/>
      <c r="OYE14" s="204"/>
      <c r="OYF14" s="205"/>
      <c r="OYI14" s="203"/>
      <c r="OYL14" s="204"/>
      <c r="OYM14" s="205"/>
      <c r="OYP14" s="203"/>
      <c r="OYS14" s="204"/>
      <c r="OYT14" s="205"/>
      <c r="OYW14" s="203"/>
      <c r="OYZ14" s="204"/>
      <c r="OZA14" s="205"/>
      <c r="OZD14" s="203"/>
      <c r="OZG14" s="204"/>
      <c r="OZH14" s="205"/>
      <c r="OZK14" s="203"/>
      <c r="OZN14" s="204"/>
      <c r="OZO14" s="205"/>
      <c r="OZR14" s="203"/>
      <c r="OZU14" s="204"/>
      <c r="OZV14" s="205"/>
      <c r="OZY14" s="203"/>
      <c r="PAB14" s="204"/>
      <c r="PAC14" s="205"/>
      <c r="PAF14" s="203"/>
      <c r="PAI14" s="204"/>
      <c r="PAJ14" s="205"/>
      <c r="PAM14" s="203"/>
      <c r="PAP14" s="204"/>
      <c r="PAQ14" s="205"/>
      <c r="PAT14" s="203"/>
      <c r="PAW14" s="204"/>
      <c r="PAX14" s="205"/>
      <c r="PBA14" s="203"/>
      <c r="PBD14" s="204"/>
      <c r="PBE14" s="205"/>
      <c r="PBH14" s="203"/>
      <c r="PBK14" s="204"/>
      <c r="PBL14" s="205"/>
      <c r="PBO14" s="203"/>
      <c r="PBR14" s="204"/>
      <c r="PBS14" s="205"/>
      <c r="PBV14" s="203"/>
      <c r="PBY14" s="204"/>
      <c r="PBZ14" s="205"/>
      <c r="PCC14" s="203"/>
      <c r="PCF14" s="204"/>
      <c r="PCG14" s="205"/>
      <c r="PCJ14" s="203"/>
      <c r="PCM14" s="204"/>
      <c r="PCN14" s="205"/>
      <c r="PCQ14" s="203"/>
      <c r="PCT14" s="204"/>
      <c r="PCU14" s="205"/>
      <c r="PCX14" s="203"/>
      <c r="PDA14" s="204"/>
      <c r="PDB14" s="205"/>
      <c r="PDE14" s="203"/>
      <c r="PDH14" s="204"/>
      <c r="PDI14" s="205"/>
      <c r="PDL14" s="203"/>
      <c r="PDO14" s="204"/>
      <c r="PDP14" s="205"/>
      <c r="PDS14" s="203"/>
      <c r="PDV14" s="204"/>
      <c r="PDW14" s="205"/>
      <c r="PDZ14" s="203"/>
      <c r="PEC14" s="204"/>
      <c r="PED14" s="205"/>
      <c r="PEG14" s="203"/>
      <c r="PEJ14" s="204"/>
      <c r="PEK14" s="205"/>
      <c r="PEN14" s="203"/>
      <c r="PEQ14" s="204"/>
      <c r="PER14" s="205"/>
      <c r="PEU14" s="203"/>
      <c r="PEX14" s="204"/>
      <c r="PEY14" s="205"/>
      <c r="PFB14" s="203"/>
      <c r="PFE14" s="204"/>
      <c r="PFF14" s="205"/>
      <c r="PFI14" s="203"/>
      <c r="PFL14" s="204"/>
      <c r="PFM14" s="205"/>
      <c r="PFP14" s="203"/>
      <c r="PFS14" s="204"/>
      <c r="PFT14" s="205"/>
      <c r="PFW14" s="203"/>
      <c r="PFZ14" s="204"/>
      <c r="PGA14" s="205"/>
      <c r="PGD14" s="203"/>
      <c r="PGG14" s="204"/>
      <c r="PGH14" s="205"/>
      <c r="PGK14" s="203"/>
      <c r="PGN14" s="204"/>
      <c r="PGO14" s="205"/>
      <c r="PGR14" s="203"/>
      <c r="PGU14" s="204"/>
      <c r="PGV14" s="205"/>
      <c r="PGY14" s="203"/>
      <c r="PHB14" s="204"/>
      <c r="PHC14" s="205"/>
      <c r="PHF14" s="203"/>
      <c r="PHI14" s="204"/>
      <c r="PHJ14" s="205"/>
      <c r="PHM14" s="203"/>
      <c r="PHP14" s="204"/>
      <c r="PHQ14" s="205"/>
      <c r="PHT14" s="203"/>
      <c r="PHW14" s="204"/>
      <c r="PHX14" s="205"/>
      <c r="PIA14" s="203"/>
      <c r="PID14" s="204"/>
      <c r="PIE14" s="205"/>
      <c r="PIH14" s="203"/>
      <c r="PIK14" s="204"/>
      <c r="PIL14" s="205"/>
      <c r="PIO14" s="203"/>
      <c r="PIR14" s="204"/>
      <c r="PIS14" s="205"/>
      <c r="PIV14" s="203"/>
      <c r="PIY14" s="204"/>
      <c r="PIZ14" s="205"/>
      <c r="PJC14" s="203"/>
      <c r="PJF14" s="204"/>
      <c r="PJG14" s="205"/>
      <c r="PJJ14" s="203"/>
      <c r="PJM14" s="204"/>
      <c r="PJN14" s="205"/>
      <c r="PJQ14" s="203"/>
      <c r="PJT14" s="204"/>
      <c r="PJU14" s="205"/>
      <c r="PJX14" s="203"/>
      <c r="PKA14" s="204"/>
      <c r="PKB14" s="205"/>
      <c r="PKE14" s="203"/>
      <c r="PKH14" s="204"/>
      <c r="PKI14" s="205"/>
      <c r="PKL14" s="203"/>
      <c r="PKO14" s="204"/>
      <c r="PKP14" s="205"/>
      <c r="PKS14" s="203"/>
      <c r="PKV14" s="204"/>
      <c r="PKW14" s="205"/>
      <c r="PKZ14" s="203"/>
      <c r="PLC14" s="204"/>
      <c r="PLD14" s="205"/>
      <c r="PLG14" s="203"/>
      <c r="PLJ14" s="204"/>
      <c r="PLK14" s="205"/>
      <c r="PLN14" s="203"/>
      <c r="PLQ14" s="204"/>
      <c r="PLR14" s="205"/>
      <c r="PLU14" s="203"/>
      <c r="PLX14" s="204"/>
      <c r="PLY14" s="205"/>
      <c r="PMB14" s="203"/>
      <c r="PME14" s="204"/>
      <c r="PMF14" s="205"/>
      <c r="PMI14" s="203"/>
      <c r="PML14" s="204"/>
      <c r="PMM14" s="205"/>
      <c r="PMP14" s="203"/>
      <c r="PMS14" s="204"/>
      <c r="PMT14" s="205"/>
      <c r="PMW14" s="203"/>
      <c r="PMZ14" s="204"/>
      <c r="PNA14" s="205"/>
      <c r="PND14" s="203"/>
      <c r="PNG14" s="204"/>
      <c r="PNH14" s="205"/>
      <c r="PNK14" s="203"/>
      <c r="PNN14" s="204"/>
      <c r="PNO14" s="205"/>
      <c r="PNR14" s="203"/>
      <c r="PNU14" s="204"/>
      <c r="PNV14" s="205"/>
      <c r="PNY14" s="203"/>
      <c r="POB14" s="204"/>
      <c r="POC14" s="205"/>
      <c r="POF14" s="203"/>
      <c r="POI14" s="204"/>
      <c r="POJ14" s="205"/>
      <c r="POM14" s="203"/>
      <c r="POP14" s="204"/>
      <c r="POQ14" s="205"/>
      <c r="POT14" s="203"/>
      <c r="POW14" s="204"/>
      <c r="POX14" s="205"/>
      <c r="PPA14" s="203"/>
      <c r="PPD14" s="204"/>
      <c r="PPE14" s="205"/>
      <c r="PPH14" s="203"/>
      <c r="PPK14" s="204"/>
      <c r="PPL14" s="205"/>
      <c r="PPO14" s="203"/>
      <c r="PPR14" s="204"/>
      <c r="PPS14" s="205"/>
      <c r="PPV14" s="203"/>
      <c r="PPY14" s="204"/>
      <c r="PPZ14" s="205"/>
      <c r="PQC14" s="203"/>
      <c r="PQF14" s="204"/>
      <c r="PQG14" s="205"/>
      <c r="PQJ14" s="203"/>
      <c r="PQM14" s="204"/>
      <c r="PQN14" s="205"/>
      <c r="PQQ14" s="203"/>
      <c r="PQT14" s="204"/>
      <c r="PQU14" s="205"/>
      <c r="PQX14" s="203"/>
      <c r="PRA14" s="204"/>
      <c r="PRB14" s="205"/>
      <c r="PRE14" s="203"/>
      <c r="PRH14" s="204"/>
      <c r="PRI14" s="205"/>
      <c r="PRL14" s="203"/>
      <c r="PRO14" s="204"/>
      <c r="PRP14" s="205"/>
      <c r="PRS14" s="203"/>
      <c r="PRV14" s="204"/>
      <c r="PRW14" s="205"/>
      <c r="PRZ14" s="203"/>
      <c r="PSC14" s="204"/>
      <c r="PSD14" s="205"/>
      <c r="PSG14" s="203"/>
      <c r="PSJ14" s="204"/>
      <c r="PSK14" s="205"/>
      <c r="PSN14" s="203"/>
      <c r="PSQ14" s="204"/>
      <c r="PSR14" s="205"/>
      <c r="PSU14" s="203"/>
      <c r="PSX14" s="204"/>
      <c r="PSY14" s="205"/>
      <c r="PTB14" s="203"/>
      <c r="PTE14" s="204"/>
      <c r="PTF14" s="205"/>
      <c r="PTI14" s="203"/>
      <c r="PTL14" s="204"/>
      <c r="PTM14" s="205"/>
      <c r="PTP14" s="203"/>
      <c r="PTS14" s="204"/>
      <c r="PTT14" s="205"/>
      <c r="PTW14" s="203"/>
      <c r="PTZ14" s="204"/>
      <c r="PUA14" s="205"/>
      <c r="PUD14" s="203"/>
      <c r="PUG14" s="204"/>
      <c r="PUH14" s="205"/>
      <c r="PUK14" s="203"/>
      <c r="PUN14" s="204"/>
      <c r="PUO14" s="205"/>
      <c r="PUR14" s="203"/>
      <c r="PUU14" s="204"/>
      <c r="PUV14" s="205"/>
      <c r="PUY14" s="203"/>
      <c r="PVB14" s="204"/>
      <c r="PVC14" s="205"/>
      <c r="PVF14" s="203"/>
      <c r="PVI14" s="204"/>
      <c r="PVJ14" s="205"/>
      <c r="PVM14" s="203"/>
      <c r="PVP14" s="204"/>
      <c r="PVQ14" s="205"/>
      <c r="PVT14" s="203"/>
      <c r="PVW14" s="204"/>
      <c r="PVX14" s="205"/>
      <c r="PWA14" s="203"/>
      <c r="PWD14" s="204"/>
      <c r="PWE14" s="205"/>
      <c r="PWH14" s="203"/>
      <c r="PWK14" s="204"/>
      <c r="PWL14" s="205"/>
      <c r="PWO14" s="203"/>
      <c r="PWR14" s="204"/>
      <c r="PWS14" s="205"/>
      <c r="PWV14" s="203"/>
      <c r="PWY14" s="204"/>
      <c r="PWZ14" s="205"/>
      <c r="PXC14" s="203"/>
      <c r="PXF14" s="204"/>
      <c r="PXG14" s="205"/>
      <c r="PXJ14" s="203"/>
      <c r="PXM14" s="204"/>
      <c r="PXN14" s="205"/>
      <c r="PXQ14" s="203"/>
      <c r="PXT14" s="204"/>
      <c r="PXU14" s="205"/>
      <c r="PXX14" s="203"/>
      <c r="PYA14" s="204"/>
      <c r="PYB14" s="205"/>
      <c r="PYE14" s="203"/>
      <c r="PYH14" s="204"/>
      <c r="PYI14" s="205"/>
      <c r="PYL14" s="203"/>
      <c r="PYO14" s="204"/>
      <c r="PYP14" s="205"/>
      <c r="PYS14" s="203"/>
      <c r="PYV14" s="204"/>
      <c r="PYW14" s="205"/>
      <c r="PYZ14" s="203"/>
      <c r="PZC14" s="204"/>
      <c r="PZD14" s="205"/>
      <c r="PZG14" s="203"/>
      <c r="PZJ14" s="204"/>
      <c r="PZK14" s="205"/>
      <c r="PZN14" s="203"/>
      <c r="PZQ14" s="204"/>
      <c r="PZR14" s="205"/>
      <c r="PZU14" s="203"/>
      <c r="PZX14" s="204"/>
      <c r="PZY14" s="205"/>
      <c r="QAB14" s="203"/>
      <c r="QAE14" s="204"/>
      <c r="QAF14" s="205"/>
      <c r="QAI14" s="203"/>
      <c r="QAL14" s="204"/>
      <c r="QAM14" s="205"/>
      <c r="QAP14" s="203"/>
      <c r="QAS14" s="204"/>
      <c r="QAT14" s="205"/>
      <c r="QAW14" s="203"/>
      <c r="QAZ14" s="204"/>
      <c r="QBA14" s="205"/>
      <c r="QBD14" s="203"/>
      <c r="QBG14" s="204"/>
      <c r="QBH14" s="205"/>
      <c r="QBK14" s="203"/>
      <c r="QBN14" s="204"/>
      <c r="QBO14" s="205"/>
      <c r="QBR14" s="203"/>
      <c r="QBU14" s="204"/>
      <c r="QBV14" s="205"/>
      <c r="QBY14" s="203"/>
      <c r="QCB14" s="204"/>
      <c r="QCC14" s="205"/>
      <c r="QCF14" s="203"/>
      <c r="QCI14" s="204"/>
      <c r="QCJ14" s="205"/>
      <c r="QCM14" s="203"/>
      <c r="QCP14" s="204"/>
      <c r="QCQ14" s="205"/>
      <c r="QCT14" s="203"/>
      <c r="QCW14" s="204"/>
      <c r="QCX14" s="205"/>
      <c r="QDA14" s="203"/>
      <c r="QDD14" s="204"/>
      <c r="QDE14" s="205"/>
      <c r="QDH14" s="203"/>
      <c r="QDK14" s="204"/>
      <c r="QDL14" s="205"/>
      <c r="QDO14" s="203"/>
      <c r="QDR14" s="204"/>
      <c r="QDS14" s="205"/>
      <c r="QDV14" s="203"/>
      <c r="QDY14" s="204"/>
      <c r="QDZ14" s="205"/>
      <c r="QEC14" s="203"/>
      <c r="QEF14" s="204"/>
      <c r="QEG14" s="205"/>
      <c r="QEJ14" s="203"/>
      <c r="QEM14" s="204"/>
      <c r="QEN14" s="205"/>
      <c r="QEQ14" s="203"/>
      <c r="QET14" s="204"/>
      <c r="QEU14" s="205"/>
      <c r="QEX14" s="203"/>
      <c r="QFA14" s="204"/>
      <c r="QFB14" s="205"/>
      <c r="QFE14" s="203"/>
      <c r="QFH14" s="204"/>
      <c r="QFI14" s="205"/>
      <c r="QFL14" s="203"/>
      <c r="QFO14" s="204"/>
      <c r="QFP14" s="205"/>
      <c r="QFS14" s="203"/>
      <c r="QFV14" s="204"/>
      <c r="QFW14" s="205"/>
      <c r="QFZ14" s="203"/>
      <c r="QGC14" s="204"/>
      <c r="QGD14" s="205"/>
      <c r="QGG14" s="203"/>
      <c r="QGJ14" s="204"/>
      <c r="QGK14" s="205"/>
      <c r="QGN14" s="203"/>
      <c r="QGQ14" s="204"/>
      <c r="QGR14" s="205"/>
      <c r="QGU14" s="203"/>
      <c r="QGX14" s="204"/>
      <c r="QGY14" s="205"/>
      <c r="QHB14" s="203"/>
      <c r="QHE14" s="204"/>
      <c r="QHF14" s="205"/>
      <c r="QHI14" s="203"/>
      <c r="QHL14" s="204"/>
      <c r="QHM14" s="205"/>
      <c r="QHP14" s="203"/>
      <c r="QHS14" s="204"/>
      <c r="QHT14" s="205"/>
      <c r="QHW14" s="203"/>
      <c r="QHZ14" s="204"/>
      <c r="QIA14" s="205"/>
      <c r="QID14" s="203"/>
      <c r="QIG14" s="204"/>
      <c r="QIH14" s="205"/>
      <c r="QIK14" s="203"/>
      <c r="QIN14" s="204"/>
      <c r="QIO14" s="205"/>
      <c r="QIR14" s="203"/>
      <c r="QIU14" s="204"/>
      <c r="QIV14" s="205"/>
      <c r="QIY14" s="203"/>
      <c r="QJB14" s="204"/>
      <c r="QJC14" s="205"/>
      <c r="QJF14" s="203"/>
      <c r="QJI14" s="204"/>
      <c r="QJJ14" s="205"/>
      <c r="QJM14" s="203"/>
      <c r="QJP14" s="204"/>
      <c r="QJQ14" s="205"/>
      <c r="QJT14" s="203"/>
      <c r="QJW14" s="204"/>
      <c r="QJX14" s="205"/>
      <c r="QKA14" s="203"/>
      <c r="QKD14" s="204"/>
      <c r="QKE14" s="205"/>
      <c r="QKH14" s="203"/>
      <c r="QKK14" s="204"/>
      <c r="QKL14" s="205"/>
      <c r="QKO14" s="203"/>
      <c r="QKR14" s="204"/>
      <c r="QKS14" s="205"/>
      <c r="QKV14" s="203"/>
      <c r="QKY14" s="204"/>
      <c r="QKZ14" s="205"/>
      <c r="QLC14" s="203"/>
      <c r="QLF14" s="204"/>
      <c r="QLG14" s="205"/>
      <c r="QLJ14" s="203"/>
      <c r="QLM14" s="204"/>
      <c r="QLN14" s="205"/>
      <c r="QLQ14" s="203"/>
      <c r="QLT14" s="204"/>
      <c r="QLU14" s="205"/>
      <c r="QLX14" s="203"/>
      <c r="QMA14" s="204"/>
      <c r="QMB14" s="205"/>
      <c r="QME14" s="203"/>
      <c r="QMH14" s="204"/>
      <c r="QMI14" s="205"/>
      <c r="QML14" s="203"/>
      <c r="QMO14" s="204"/>
      <c r="QMP14" s="205"/>
      <c r="QMS14" s="203"/>
      <c r="QMV14" s="204"/>
      <c r="QMW14" s="205"/>
      <c r="QMZ14" s="203"/>
      <c r="QNC14" s="204"/>
      <c r="QND14" s="205"/>
      <c r="QNG14" s="203"/>
      <c r="QNJ14" s="204"/>
      <c r="QNK14" s="205"/>
      <c r="QNN14" s="203"/>
      <c r="QNQ14" s="204"/>
      <c r="QNR14" s="205"/>
      <c r="QNU14" s="203"/>
      <c r="QNX14" s="204"/>
      <c r="QNY14" s="205"/>
      <c r="QOB14" s="203"/>
      <c r="QOE14" s="204"/>
      <c r="QOF14" s="205"/>
      <c r="QOI14" s="203"/>
      <c r="QOL14" s="204"/>
      <c r="QOM14" s="205"/>
      <c r="QOP14" s="203"/>
      <c r="QOS14" s="204"/>
      <c r="QOT14" s="205"/>
      <c r="QOW14" s="203"/>
      <c r="QOZ14" s="204"/>
      <c r="QPA14" s="205"/>
      <c r="QPD14" s="203"/>
      <c r="QPG14" s="204"/>
      <c r="QPH14" s="205"/>
      <c r="QPK14" s="203"/>
      <c r="QPN14" s="204"/>
      <c r="QPO14" s="205"/>
      <c r="QPR14" s="203"/>
      <c r="QPU14" s="204"/>
      <c r="QPV14" s="205"/>
      <c r="QPY14" s="203"/>
      <c r="QQB14" s="204"/>
      <c r="QQC14" s="205"/>
      <c r="QQF14" s="203"/>
      <c r="QQI14" s="204"/>
      <c r="QQJ14" s="205"/>
      <c r="QQM14" s="203"/>
      <c r="QQP14" s="204"/>
      <c r="QQQ14" s="205"/>
      <c r="QQT14" s="203"/>
      <c r="QQW14" s="204"/>
      <c r="QQX14" s="205"/>
      <c r="QRA14" s="203"/>
      <c r="QRD14" s="204"/>
      <c r="QRE14" s="205"/>
      <c r="QRH14" s="203"/>
      <c r="QRK14" s="204"/>
      <c r="QRL14" s="205"/>
      <c r="QRO14" s="203"/>
      <c r="QRR14" s="204"/>
      <c r="QRS14" s="205"/>
      <c r="QRV14" s="203"/>
      <c r="QRY14" s="204"/>
      <c r="QRZ14" s="205"/>
      <c r="QSC14" s="203"/>
      <c r="QSF14" s="204"/>
      <c r="QSG14" s="205"/>
      <c r="QSJ14" s="203"/>
      <c r="QSM14" s="204"/>
      <c r="QSN14" s="205"/>
      <c r="QSQ14" s="203"/>
      <c r="QST14" s="204"/>
      <c r="QSU14" s="205"/>
      <c r="QSX14" s="203"/>
      <c r="QTA14" s="204"/>
      <c r="QTB14" s="205"/>
      <c r="QTE14" s="203"/>
      <c r="QTH14" s="204"/>
      <c r="QTI14" s="205"/>
      <c r="QTL14" s="203"/>
      <c r="QTO14" s="204"/>
      <c r="QTP14" s="205"/>
      <c r="QTS14" s="203"/>
      <c r="QTV14" s="204"/>
      <c r="QTW14" s="205"/>
      <c r="QTZ14" s="203"/>
      <c r="QUC14" s="204"/>
      <c r="QUD14" s="205"/>
      <c r="QUG14" s="203"/>
      <c r="QUJ14" s="204"/>
      <c r="QUK14" s="205"/>
      <c r="QUN14" s="203"/>
      <c r="QUQ14" s="204"/>
      <c r="QUR14" s="205"/>
      <c r="QUU14" s="203"/>
      <c r="QUX14" s="204"/>
      <c r="QUY14" s="205"/>
      <c r="QVB14" s="203"/>
      <c r="QVE14" s="204"/>
      <c r="QVF14" s="205"/>
      <c r="QVI14" s="203"/>
      <c r="QVL14" s="204"/>
      <c r="QVM14" s="205"/>
      <c r="QVP14" s="203"/>
      <c r="QVS14" s="204"/>
      <c r="QVT14" s="205"/>
      <c r="QVW14" s="203"/>
      <c r="QVZ14" s="204"/>
      <c r="QWA14" s="205"/>
      <c r="QWD14" s="203"/>
      <c r="QWG14" s="204"/>
      <c r="QWH14" s="205"/>
      <c r="QWK14" s="203"/>
      <c r="QWN14" s="204"/>
      <c r="QWO14" s="205"/>
      <c r="QWR14" s="203"/>
      <c r="QWU14" s="204"/>
      <c r="QWV14" s="205"/>
      <c r="QWY14" s="203"/>
      <c r="QXB14" s="204"/>
      <c r="QXC14" s="205"/>
      <c r="QXF14" s="203"/>
      <c r="QXI14" s="204"/>
      <c r="QXJ14" s="205"/>
      <c r="QXM14" s="203"/>
      <c r="QXP14" s="204"/>
      <c r="QXQ14" s="205"/>
      <c r="QXT14" s="203"/>
      <c r="QXW14" s="204"/>
      <c r="QXX14" s="205"/>
      <c r="QYA14" s="203"/>
      <c r="QYD14" s="204"/>
      <c r="QYE14" s="205"/>
      <c r="QYH14" s="203"/>
      <c r="QYK14" s="204"/>
      <c r="QYL14" s="205"/>
      <c r="QYO14" s="203"/>
      <c r="QYR14" s="204"/>
      <c r="QYS14" s="205"/>
      <c r="QYV14" s="203"/>
      <c r="QYY14" s="204"/>
      <c r="QYZ14" s="205"/>
      <c r="QZC14" s="203"/>
      <c r="QZF14" s="204"/>
      <c r="QZG14" s="205"/>
      <c r="QZJ14" s="203"/>
      <c r="QZM14" s="204"/>
      <c r="QZN14" s="205"/>
      <c r="QZQ14" s="203"/>
      <c r="QZT14" s="204"/>
      <c r="QZU14" s="205"/>
      <c r="QZX14" s="203"/>
      <c r="RAA14" s="204"/>
      <c r="RAB14" s="205"/>
      <c r="RAE14" s="203"/>
      <c r="RAH14" s="204"/>
      <c r="RAI14" s="205"/>
      <c r="RAL14" s="203"/>
      <c r="RAO14" s="204"/>
      <c r="RAP14" s="205"/>
      <c r="RAS14" s="203"/>
      <c r="RAV14" s="204"/>
      <c r="RAW14" s="205"/>
      <c r="RAZ14" s="203"/>
      <c r="RBC14" s="204"/>
      <c r="RBD14" s="205"/>
      <c r="RBG14" s="203"/>
      <c r="RBJ14" s="204"/>
      <c r="RBK14" s="205"/>
      <c r="RBN14" s="203"/>
      <c r="RBQ14" s="204"/>
      <c r="RBR14" s="205"/>
      <c r="RBU14" s="203"/>
      <c r="RBX14" s="204"/>
      <c r="RBY14" s="205"/>
      <c r="RCB14" s="203"/>
      <c r="RCE14" s="204"/>
      <c r="RCF14" s="205"/>
      <c r="RCI14" s="203"/>
      <c r="RCL14" s="204"/>
      <c r="RCM14" s="205"/>
      <c r="RCP14" s="203"/>
      <c r="RCS14" s="204"/>
      <c r="RCT14" s="205"/>
      <c r="RCW14" s="203"/>
      <c r="RCZ14" s="204"/>
      <c r="RDA14" s="205"/>
      <c r="RDD14" s="203"/>
      <c r="RDG14" s="204"/>
      <c r="RDH14" s="205"/>
      <c r="RDK14" s="203"/>
      <c r="RDN14" s="204"/>
      <c r="RDO14" s="205"/>
      <c r="RDR14" s="203"/>
      <c r="RDU14" s="204"/>
      <c r="RDV14" s="205"/>
      <c r="RDY14" s="203"/>
      <c r="REB14" s="204"/>
      <c r="REC14" s="205"/>
      <c r="REF14" s="203"/>
      <c r="REI14" s="204"/>
      <c r="REJ14" s="205"/>
      <c r="REM14" s="203"/>
      <c r="REP14" s="204"/>
      <c r="REQ14" s="205"/>
      <c r="RET14" s="203"/>
      <c r="REW14" s="204"/>
      <c r="REX14" s="205"/>
      <c r="RFA14" s="203"/>
      <c r="RFD14" s="204"/>
      <c r="RFE14" s="205"/>
      <c r="RFH14" s="203"/>
      <c r="RFK14" s="204"/>
      <c r="RFL14" s="205"/>
      <c r="RFO14" s="203"/>
      <c r="RFR14" s="204"/>
      <c r="RFS14" s="205"/>
      <c r="RFV14" s="203"/>
      <c r="RFY14" s="204"/>
      <c r="RFZ14" s="205"/>
      <c r="RGC14" s="203"/>
      <c r="RGF14" s="204"/>
      <c r="RGG14" s="205"/>
      <c r="RGJ14" s="203"/>
      <c r="RGM14" s="204"/>
      <c r="RGN14" s="205"/>
      <c r="RGQ14" s="203"/>
      <c r="RGT14" s="204"/>
      <c r="RGU14" s="205"/>
      <c r="RGX14" s="203"/>
      <c r="RHA14" s="204"/>
      <c r="RHB14" s="205"/>
      <c r="RHE14" s="203"/>
      <c r="RHH14" s="204"/>
      <c r="RHI14" s="205"/>
      <c r="RHL14" s="203"/>
      <c r="RHO14" s="204"/>
      <c r="RHP14" s="205"/>
      <c r="RHS14" s="203"/>
      <c r="RHV14" s="204"/>
      <c r="RHW14" s="205"/>
      <c r="RHZ14" s="203"/>
      <c r="RIC14" s="204"/>
      <c r="RID14" s="205"/>
      <c r="RIG14" s="203"/>
      <c r="RIJ14" s="204"/>
      <c r="RIK14" s="205"/>
      <c r="RIN14" s="203"/>
      <c r="RIQ14" s="204"/>
      <c r="RIR14" s="205"/>
      <c r="RIU14" s="203"/>
      <c r="RIX14" s="204"/>
      <c r="RIY14" s="205"/>
      <c r="RJB14" s="203"/>
      <c r="RJE14" s="204"/>
      <c r="RJF14" s="205"/>
      <c r="RJI14" s="203"/>
      <c r="RJL14" s="204"/>
      <c r="RJM14" s="205"/>
      <c r="RJP14" s="203"/>
      <c r="RJS14" s="204"/>
      <c r="RJT14" s="205"/>
      <c r="RJW14" s="203"/>
      <c r="RJZ14" s="204"/>
      <c r="RKA14" s="205"/>
      <c r="RKD14" s="203"/>
      <c r="RKG14" s="204"/>
      <c r="RKH14" s="205"/>
      <c r="RKK14" s="203"/>
      <c r="RKN14" s="204"/>
      <c r="RKO14" s="205"/>
      <c r="RKR14" s="203"/>
      <c r="RKU14" s="204"/>
      <c r="RKV14" s="205"/>
      <c r="RKY14" s="203"/>
      <c r="RLB14" s="204"/>
      <c r="RLC14" s="205"/>
      <c r="RLF14" s="203"/>
      <c r="RLI14" s="204"/>
      <c r="RLJ14" s="205"/>
      <c r="RLM14" s="203"/>
      <c r="RLP14" s="204"/>
      <c r="RLQ14" s="205"/>
      <c r="RLT14" s="203"/>
      <c r="RLW14" s="204"/>
      <c r="RLX14" s="205"/>
      <c r="RMA14" s="203"/>
      <c r="RMD14" s="204"/>
      <c r="RME14" s="205"/>
      <c r="RMH14" s="203"/>
      <c r="RMK14" s="204"/>
      <c r="RML14" s="205"/>
      <c r="RMO14" s="203"/>
      <c r="RMR14" s="204"/>
      <c r="RMS14" s="205"/>
      <c r="RMV14" s="203"/>
      <c r="RMY14" s="204"/>
      <c r="RMZ14" s="205"/>
      <c r="RNC14" s="203"/>
      <c r="RNF14" s="204"/>
      <c r="RNG14" s="205"/>
      <c r="RNJ14" s="203"/>
      <c r="RNM14" s="204"/>
      <c r="RNN14" s="205"/>
      <c r="RNQ14" s="203"/>
      <c r="RNT14" s="204"/>
      <c r="RNU14" s="205"/>
      <c r="RNX14" s="203"/>
      <c r="ROA14" s="204"/>
      <c r="ROB14" s="205"/>
      <c r="ROE14" s="203"/>
      <c r="ROH14" s="204"/>
      <c r="ROI14" s="205"/>
      <c r="ROL14" s="203"/>
      <c r="ROO14" s="204"/>
      <c r="ROP14" s="205"/>
      <c r="ROS14" s="203"/>
      <c r="ROV14" s="204"/>
      <c r="ROW14" s="205"/>
      <c r="ROZ14" s="203"/>
      <c r="RPC14" s="204"/>
      <c r="RPD14" s="205"/>
      <c r="RPG14" s="203"/>
      <c r="RPJ14" s="204"/>
      <c r="RPK14" s="205"/>
      <c r="RPN14" s="203"/>
      <c r="RPQ14" s="204"/>
      <c r="RPR14" s="205"/>
      <c r="RPU14" s="203"/>
      <c r="RPX14" s="204"/>
      <c r="RPY14" s="205"/>
      <c r="RQB14" s="203"/>
      <c r="RQE14" s="204"/>
      <c r="RQF14" s="205"/>
      <c r="RQI14" s="203"/>
      <c r="RQL14" s="204"/>
      <c r="RQM14" s="205"/>
      <c r="RQP14" s="203"/>
      <c r="RQS14" s="204"/>
      <c r="RQT14" s="205"/>
      <c r="RQW14" s="203"/>
      <c r="RQZ14" s="204"/>
      <c r="RRA14" s="205"/>
      <c r="RRD14" s="203"/>
      <c r="RRG14" s="204"/>
      <c r="RRH14" s="205"/>
      <c r="RRK14" s="203"/>
      <c r="RRN14" s="204"/>
      <c r="RRO14" s="205"/>
      <c r="RRR14" s="203"/>
      <c r="RRU14" s="204"/>
      <c r="RRV14" s="205"/>
      <c r="RRY14" s="203"/>
      <c r="RSB14" s="204"/>
      <c r="RSC14" s="205"/>
      <c r="RSF14" s="203"/>
      <c r="RSI14" s="204"/>
      <c r="RSJ14" s="205"/>
      <c r="RSM14" s="203"/>
      <c r="RSP14" s="204"/>
      <c r="RSQ14" s="205"/>
      <c r="RST14" s="203"/>
      <c r="RSW14" s="204"/>
      <c r="RSX14" s="205"/>
      <c r="RTA14" s="203"/>
      <c r="RTD14" s="204"/>
      <c r="RTE14" s="205"/>
      <c r="RTH14" s="203"/>
      <c r="RTK14" s="204"/>
      <c r="RTL14" s="205"/>
      <c r="RTO14" s="203"/>
      <c r="RTR14" s="204"/>
      <c r="RTS14" s="205"/>
      <c r="RTV14" s="203"/>
      <c r="RTY14" s="204"/>
      <c r="RTZ14" s="205"/>
      <c r="RUC14" s="203"/>
      <c r="RUF14" s="204"/>
      <c r="RUG14" s="205"/>
      <c r="RUJ14" s="203"/>
      <c r="RUM14" s="204"/>
      <c r="RUN14" s="205"/>
      <c r="RUQ14" s="203"/>
      <c r="RUT14" s="204"/>
      <c r="RUU14" s="205"/>
      <c r="RUX14" s="203"/>
      <c r="RVA14" s="204"/>
      <c r="RVB14" s="205"/>
      <c r="RVE14" s="203"/>
      <c r="RVH14" s="204"/>
      <c r="RVI14" s="205"/>
      <c r="RVL14" s="203"/>
      <c r="RVO14" s="204"/>
      <c r="RVP14" s="205"/>
      <c r="RVS14" s="203"/>
      <c r="RVV14" s="204"/>
      <c r="RVW14" s="205"/>
      <c r="RVZ14" s="203"/>
      <c r="RWC14" s="204"/>
      <c r="RWD14" s="205"/>
      <c r="RWG14" s="203"/>
      <c r="RWJ14" s="204"/>
      <c r="RWK14" s="205"/>
      <c r="RWN14" s="203"/>
      <c r="RWQ14" s="204"/>
      <c r="RWR14" s="205"/>
      <c r="RWU14" s="203"/>
      <c r="RWX14" s="204"/>
      <c r="RWY14" s="205"/>
      <c r="RXB14" s="203"/>
      <c r="RXE14" s="204"/>
      <c r="RXF14" s="205"/>
      <c r="RXI14" s="203"/>
      <c r="RXL14" s="204"/>
      <c r="RXM14" s="205"/>
      <c r="RXP14" s="203"/>
      <c r="RXS14" s="204"/>
      <c r="RXT14" s="205"/>
      <c r="RXW14" s="203"/>
      <c r="RXZ14" s="204"/>
      <c r="RYA14" s="205"/>
      <c r="RYD14" s="203"/>
      <c r="RYG14" s="204"/>
      <c r="RYH14" s="205"/>
      <c r="RYK14" s="203"/>
      <c r="RYN14" s="204"/>
      <c r="RYO14" s="205"/>
      <c r="RYR14" s="203"/>
      <c r="RYU14" s="204"/>
      <c r="RYV14" s="205"/>
      <c r="RYY14" s="203"/>
      <c r="RZB14" s="204"/>
      <c r="RZC14" s="205"/>
      <c r="RZF14" s="203"/>
      <c r="RZI14" s="204"/>
      <c r="RZJ14" s="205"/>
      <c r="RZM14" s="203"/>
      <c r="RZP14" s="204"/>
      <c r="RZQ14" s="205"/>
      <c r="RZT14" s="203"/>
      <c r="RZW14" s="204"/>
      <c r="RZX14" s="205"/>
      <c r="SAA14" s="203"/>
      <c r="SAD14" s="204"/>
      <c r="SAE14" s="205"/>
      <c r="SAH14" s="203"/>
      <c r="SAK14" s="204"/>
      <c r="SAL14" s="205"/>
      <c r="SAO14" s="203"/>
      <c r="SAR14" s="204"/>
      <c r="SAS14" s="205"/>
      <c r="SAV14" s="203"/>
      <c r="SAY14" s="204"/>
      <c r="SAZ14" s="205"/>
      <c r="SBC14" s="203"/>
      <c r="SBF14" s="204"/>
      <c r="SBG14" s="205"/>
      <c r="SBJ14" s="203"/>
      <c r="SBM14" s="204"/>
      <c r="SBN14" s="205"/>
      <c r="SBQ14" s="203"/>
      <c r="SBT14" s="204"/>
      <c r="SBU14" s="205"/>
      <c r="SBX14" s="203"/>
      <c r="SCA14" s="204"/>
      <c r="SCB14" s="205"/>
      <c r="SCE14" s="203"/>
      <c r="SCH14" s="204"/>
      <c r="SCI14" s="205"/>
      <c r="SCL14" s="203"/>
      <c r="SCO14" s="204"/>
      <c r="SCP14" s="205"/>
      <c r="SCS14" s="203"/>
      <c r="SCV14" s="204"/>
      <c r="SCW14" s="205"/>
      <c r="SCZ14" s="203"/>
      <c r="SDC14" s="204"/>
      <c r="SDD14" s="205"/>
      <c r="SDG14" s="203"/>
      <c r="SDJ14" s="204"/>
      <c r="SDK14" s="205"/>
      <c r="SDN14" s="203"/>
      <c r="SDQ14" s="204"/>
      <c r="SDR14" s="205"/>
      <c r="SDU14" s="203"/>
      <c r="SDX14" s="204"/>
      <c r="SDY14" s="205"/>
      <c r="SEB14" s="203"/>
      <c r="SEE14" s="204"/>
      <c r="SEF14" s="205"/>
      <c r="SEI14" s="203"/>
      <c r="SEL14" s="204"/>
      <c r="SEM14" s="205"/>
      <c r="SEP14" s="203"/>
      <c r="SES14" s="204"/>
      <c r="SET14" s="205"/>
      <c r="SEW14" s="203"/>
      <c r="SEZ14" s="204"/>
      <c r="SFA14" s="205"/>
      <c r="SFD14" s="203"/>
      <c r="SFG14" s="204"/>
      <c r="SFH14" s="205"/>
      <c r="SFK14" s="203"/>
      <c r="SFN14" s="204"/>
      <c r="SFO14" s="205"/>
      <c r="SFR14" s="203"/>
      <c r="SFU14" s="204"/>
      <c r="SFV14" s="205"/>
      <c r="SFY14" s="203"/>
      <c r="SGB14" s="204"/>
      <c r="SGC14" s="205"/>
      <c r="SGF14" s="203"/>
      <c r="SGI14" s="204"/>
      <c r="SGJ14" s="205"/>
      <c r="SGM14" s="203"/>
      <c r="SGP14" s="204"/>
      <c r="SGQ14" s="205"/>
      <c r="SGT14" s="203"/>
      <c r="SGW14" s="204"/>
      <c r="SGX14" s="205"/>
      <c r="SHA14" s="203"/>
      <c r="SHD14" s="204"/>
      <c r="SHE14" s="205"/>
      <c r="SHH14" s="203"/>
      <c r="SHK14" s="204"/>
      <c r="SHL14" s="205"/>
      <c r="SHO14" s="203"/>
      <c r="SHR14" s="204"/>
      <c r="SHS14" s="205"/>
      <c r="SHV14" s="203"/>
      <c r="SHY14" s="204"/>
      <c r="SHZ14" s="205"/>
      <c r="SIC14" s="203"/>
      <c r="SIF14" s="204"/>
      <c r="SIG14" s="205"/>
      <c r="SIJ14" s="203"/>
      <c r="SIM14" s="204"/>
      <c r="SIN14" s="205"/>
      <c r="SIQ14" s="203"/>
      <c r="SIT14" s="204"/>
      <c r="SIU14" s="205"/>
      <c r="SIX14" s="203"/>
      <c r="SJA14" s="204"/>
      <c r="SJB14" s="205"/>
      <c r="SJE14" s="203"/>
      <c r="SJH14" s="204"/>
      <c r="SJI14" s="205"/>
      <c r="SJL14" s="203"/>
      <c r="SJO14" s="204"/>
      <c r="SJP14" s="205"/>
      <c r="SJS14" s="203"/>
      <c r="SJV14" s="204"/>
      <c r="SJW14" s="205"/>
      <c r="SJZ14" s="203"/>
      <c r="SKC14" s="204"/>
      <c r="SKD14" s="205"/>
      <c r="SKG14" s="203"/>
      <c r="SKJ14" s="204"/>
      <c r="SKK14" s="205"/>
      <c r="SKN14" s="203"/>
      <c r="SKQ14" s="204"/>
      <c r="SKR14" s="205"/>
      <c r="SKU14" s="203"/>
      <c r="SKX14" s="204"/>
      <c r="SKY14" s="205"/>
      <c r="SLB14" s="203"/>
      <c r="SLE14" s="204"/>
      <c r="SLF14" s="205"/>
      <c r="SLI14" s="203"/>
      <c r="SLL14" s="204"/>
      <c r="SLM14" s="205"/>
      <c r="SLP14" s="203"/>
      <c r="SLS14" s="204"/>
      <c r="SLT14" s="205"/>
      <c r="SLW14" s="203"/>
      <c r="SLZ14" s="204"/>
      <c r="SMA14" s="205"/>
      <c r="SMD14" s="203"/>
      <c r="SMG14" s="204"/>
      <c r="SMH14" s="205"/>
      <c r="SMK14" s="203"/>
      <c r="SMN14" s="204"/>
      <c r="SMO14" s="205"/>
      <c r="SMR14" s="203"/>
      <c r="SMU14" s="204"/>
      <c r="SMV14" s="205"/>
      <c r="SMY14" s="203"/>
      <c r="SNB14" s="204"/>
      <c r="SNC14" s="205"/>
      <c r="SNF14" s="203"/>
      <c r="SNI14" s="204"/>
      <c r="SNJ14" s="205"/>
      <c r="SNM14" s="203"/>
      <c r="SNP14" s="204"/>
      <c r="SNQ14" s="205"/>
      <c r="SNT14" s="203"/>
      <c r="SNW14" s="204"/>
      <c r="SNX14" s="205"/>
      <c r="SOA14" s="203"/>
      <c r="SOD14" s="204"/>
      <c r="SOE14" s="205"/>
      <c r="SOH14" s="203"/>
      <c r="SOK14" s="204"/>
      <c r="SOL14" s="205"/>
      <c r="SOO14" s="203"/>
      <c r="SOR14" s="204"/>
      <c r="SOS14" s="205"/>
      <c r="SOV14" s="203"/>
      <c r="SOY14" s="204"/>
      <c r="SOZ14" s="205"/>
      <c r="SPC14" s="203"/>
      <c r="SPF14" s="204"/>
      <c r="SPG14" s="205"/>
      <c r="SPJ14" s="203"/>
      <c r="SPM14" s="204"/>
      <c r="SPN14" s="205"/>
      <c r="SPQ14" s="203"/>
      <c r="SPT14" s="204"/>
      <c r="SPU14" s="205"/>
      <c r="SPX14" s="203"/>
      <c r="SQA14" s="204"/>
      <c r="SQB14" s="205"/>
      <c r="SQE14" s="203"/>
      <c r="SQH14" s="204"/>
      <c r="SQI14" s="205"/>
      <c r="SQL14" s="203"/>
      <c r="SQO14" s="204"/>
      <c r="SQP14" s="205"/>
      <c r="SQS14" s="203"/>
      <c r="SQV14" s="204"/>
      <c r="SQW14" s="205"/>
      <c r="SQZ14" s="203"/>
      <c r="SRC14" s="204"/>
      <c r="SRD14" s="205"/>
      <c r="SRG14" s="203"/>
      <c r="SRJ14" s="204"/>
      <c r="SRK14" s="205"/>
      <c r="SRN14" s="203"/>
      <c r="SRQ14" s="204"/>
      <c r="SRR14" s="205"/>
      <c r="SRU14" s="203"/>
      <c r="SRX14" s="204"/>
      <c r="SRY14" s="205"/>
      <c r="SSB14" s="203"/>
      <c r="SSE14" s="204"/>
      <c r="SSF14" s="205"/>
      <c r="SSI14" s="203"/>
      <c r="SSL14" s="204"/>
      <c r="SSM14" s="205"/>
      <c r="SSP14" s="203"/>
      <c r="SSS14" s="204"/>
      <c r="SST14" s="205"/>
      <c r="SSW14" s="203"/>
      <c r="SSZ14" s="204"/>
      <c r="STA14" s="205"/>
      <c r="STD14" s="203"/>
      <c r="STG14" s="204"/>
      <c r="STH14" s="205"/>
      <c r="STK14" s="203"/>
      <c r="STN14" s="204"/>
      <c r="STO14" s="205"/>
      <c r="STR14" s="203"/>
      <c r="STU14" s="204"/>
      <c r="STV14" s="205"/>
      <c r="STY14" s="203"/>
      <c r="SUB14" s="204"/>
      <c r="SUC14" s="205"/>
      <c r="SUF14" s="203"/>
      <c r="SUI14" s="204"/>
      <c r="SUJ14" s="205"/>
      <c r="SUM14" s="203"/>
      <c r="SUP14" s="204"/>
      <c r="SUQ14" s="205"/>
      <c r="SUT14" s="203"/>
      <c r="SUW14" s="204"/>
      <c r="SUX14" s="205"/>
      <c r="SVA14" s="203"/>
      <c r="SVD14" s="204"/>
      <c r="SVE14" s="205"/>
      <c r="SVH14" s="203"/>
      <c r="SVK14" s="204"/>
      <c r="SVL14" s="205"/>
      <c r="SVO14" s="203"/>
      <c r="SVR14" s="204"/>
      <c r="SVS14" s="205"/>
      <c r="SVV14" s="203"/>
      <c r="SVY14" s="204"/>
      <c r="SVZ14" s="205"/>
      <c r="SWC14" s="203"/>
      <c r="SWF14" s="204"/>
      <c r="SWG14" s="205"/>
      <c r="SWJ14" s="203"/>
      <c r="SWM14" s="204"/>
      <c r="SWN14" s="205"/>
      <c r="SWQ14" s="203"/>
      <c r="SWT14" s="204"/>
      <c r="SWU14" s="205"/>
      <c r="SWX14" s="203"/>
      <c r="SXA14" s="204"/>
      <c r="SXB14" s="205"/>
      <c r="SXE14" s="203"/>
      <c r="SXH14" s="204"/>
      <c r="SXI14" s="205"/>
      <c r="SXL14" s="203"/>
      <c r="SXO14" s="204"/>
      <c r="SXP14" s="205"/>
      <c r="SXS14" s="203"/>
      <c r="SXV14" s="204"/>
      <c r="SXW14" s="205"/>
      <c r="SXZ14" s="203"/>
      <c r="SYC14" s="204"/>
      <c r="SYD14" s="205"/>
      <c r="SYG14" s="203"/>
      <c r="SYJ14" s="204"/>
      <c r="SYK14" s="205"/>
      <c r="SYN14" s="203"/>
      <c r="SYQ14" s="204"/>
      <c r="SYR14" s="205"/>
      <c r="SYU14" s="203"/>
      <c r="SYX14" s="204"/>
      <c r="SYY14" s="205"/>
      <c r="SZB14" s="203"/>
      <c r="SZE14" s="204"/>
      <c r="SZF14" s="205"/>
      <c r="SZI14" s="203"/>
      <c r="SZL14" s="204"/>
      <c r="SZM14" s="205"/>
      <c r="SZP14" s="203"/>
      <c r="SZS14" s="204"/>
      <c r="SZT14" s="205"/>
      <c r="SZW14" s="203"/>
      <c r="SZZ14" s="204"/>
      <c r="TAA14" s="205"/>
      <c r="TAD14" s="203"/>
      <c r="TAG14" s="204"/>
      <c r="TAH14" s="205"/>
      <c r="TAK14" s="203"/>
      <c r="TAN14" s="204"/>
      <c r="TAO14" s="205"/>
      <c r="TAR14" s="203"/>
      <c r="TAU14" s="204"/>
      <c r="TAV14" s="205"/>
      <c r="TAY14" s="203"/>
      <c r="TBB14" s="204"/>
      <c r="TBC14" s="205"/>
      <c r="TBF14" s="203"/>
      <c r="TBI14" s="204"/>
      <c r="TBJ14" s="205"/>
      <c r="TBM14" s="203"/>
      <c r="TBP14" s="204"/>
      <c r="TBQ14" s="205"/>
      <c r="TBT14" s="203"/>
      <c r="TBW14" s="204"/>
      <c r="TBX14" s="205"/>
      <c r="TCA14" s="203"/>
      <c r="TCD14" s="204"/>
      <c r="TCE14" s="205"/>
      <c r="TCH14" s="203"/>
      <c r="TCK14" s="204"/>
      <c r="TCL14" s="205"/>
      <c r="TCO14" s="203"/>
      <c r="TCR14" s="204"/>
      <c r="TCS14" s="205"/>
      <c r="TCV14" s="203"/>
      <c r="TCY14" s="204"/>
      <c r="TCZ14" s="205"/>
      <c r="TDC14" s="203"/>
      <c r="TDF14" s="204"/>
      <c r="TDG14" s="205"/>
      <c r="TDJ14" s="203"/>
      <c r="TDM14" s="204"/>
      <c r="TDN14" s="205"/>
      <c r="TDQ14" s="203"/>
      <c r="TDT14" s="204"/>
      <c r="TDU14" s="205"/>
      <c r="TDX14" s="203"/>
      <c r="TEA14" s="204"/>
      <c r="TEB14" s="205"/>
      <c r="TEE14" s="203"/>
      <c r="TEH14" s="204"/>
      <c r="TEI14" s="205"/>
      <c r="TEL14" s="203"/>
      <c r="TEO14" s="204"/>
      <c r="TEP14" s="205"/>
      <c r="TES14" s="203"/>
      <c r="TEV14" s="204"/>
      <c r="TEW14" s="205"/>
      <c r="TEZ14" s="203"/>
      <c r="TFC14" s="204"/>
      <c r="TFD14" s="205"/>
      <c r="TFG14" s="203"/>
      <c r="TFJ14" s="204"/>
      <c r="TFK14" s="205"/>
      <c r="TFN14" s="203"/>
      <c r="TFQ14" s="204"/>
      <c r="TFR14" s="205"/>
      <c r="TFU14" s="203"/>
      <c r="TFX14" s="204"/>
      <c r="TFY14" s="205"/>
      <c r="TGB14" s="203"/>
      <c r="TGE14" s="204"/>
      <c r="TGF14" s="205"/>
      <c r="TGI14" s="203"/>
      <c r="TGL14" s="204"/>
      <c r="TGM14" s="205"/>
      <c r="TGP14" s="203"/>
      <c r="TGS14" s="204"/>
      <c r="TGT14" s="205"/>
      <c r="TGW14" s="203"/>
      <c r="TGZ14" s="204"/>
      <c r="THA14" s="205"/>
      <c r="THD14" s="203"/>
      <c r="THG14" s="204"/>
      <c r="THH14" s="205"/>
      <c r="THK14" s="203"/>
      <c r="THN14" s="204"/>
      <c r="THO14" s="205"/>
      <c r="THR14" s="203"/>
      <c r="THU14" s="204"/>
      <c r="THV14" s="205"/>
      <c r="THY14" s="203"/>
      <c r="TIB14" s="204"/>
      <c r="TIC14" s="205"/>
      <c r="TIF14" s="203"/>
      <c r="TII14" s="204"/>
      <c r="TIJ14" s="205"/>
      <c r="TIM14" s="203"/>
      <c r="TIP14" s="204"/>
      <c r="TIQ14" s="205"/>
      <c r="TIT14" s="203"/>
      <c r="TIW14" s="204"/>
      <c r="TIX14" s="205"/>
      <c r="TJA14" s="203"/>
      <c r="TJD14" s="204"/>
      <c r="TJE14" s="205"/>
      <c r="TJH14" s="203"/>
      <c r="TJK14" s="204"/>
      <c r="TJL14" s="205"/>
      <c r="TJO14" s="203"/>
      <c r="TJR14" s="204"/>
      <c r="TJS14" s="205"/>
      <c r="TJV14" s="203"/>
      <c r="TJY14" s="204"/>
      <c r="TJZ14" s="205"/>
      <c r="TKC14" s="203"/>
      <c r="TKF14" s="204"/>
      <c r="TKG14" s="205"/>
      <c r="TKJ14" s="203"/>
      <c r="TKM14" s="204"/>
      <c r="TKN14" s="205"/>
      <c r="TKQ14" s="203"/>
      <c r="TKT14" s="204"/>
      <c r="TKU14" s="205"/>
      <c r="TKX14" s="203"/>
      <c r="TLA14" s="204"/>
      <c r="TLB14" s="205"/>
      <c r="TLE14" s="203"/>
      <c r="TLH14" s="204"/>
      <c r="TLI14" s="205"/>
      <c r="TLL14" s="203"/>
      <c r="TLO14" s="204"/>
      <c r="TLP14" s="205"/>
      <c r="TLS14" s="203"/>
      <c r="TLV14" s="204"/>
      <c r="TLW14" s="205"/>
      <c r="TLZ14" s="203"/>
      <c r="TMC14" s="204"/>
      <c r="TMD14" s="205"/>
      <c r="TMG14" s="203"/>
      <c r="TMJ14" s="204"/>
      <c r="TMK14" s="205"/>
      <c r="TMN14" s="203"/>
      <c r="TMQ14" s="204"/>
      <c r="TMR14" s="205"/>
      <c r="TMU14" s="203"/>
      <c r="TMX14" s="204"/>
      <c r="TMY14" s="205"/>
      <c r="TNB14" s="203"/>
      <c r="TNE14" s="204"/>
      <c r="TNF14" s="205"/>
      <c r="TNI14" s="203"/>
      <c r="TNL14" s="204"/>
      <c r="TNM14" s="205"/>
      <c r="TNP14" s="203"/>
      <c r="TNS14" s="204"/>
      <c r="TNT14" s="205"/>
      <c r="TNW14" s="203"/>
      <c r="TNZ14" s="204"/>
      <c r="TOA14" s="205"/>
      <c r="TOD14" s="203"/>
      <c r="TOG14" s="204"/>
      <c r="TOH14" s="205"/>
      <c r="TOK14" s="203"/>
      <c r="TON14" s="204"/>
      <c r="TOO14" s="205"/>
      <c r="TOR14" s="203"/>
      <c r="TOU14" s="204"/>
      <c r="TOV14" s="205"/>
      <c r="TOY14" s="203"/>
      <c r="TPB14" s="204"/>
      <c r="TPC14" s="205"/>
      <c r="TPF14" s="203"/>
      <c r="TPI14" s="204"/>
      <c r="TPJ14" s="205"/>
      <c r="TPM14" s="203"/>
      <c r="TPP14" s="204"/>
      <c r="TPQ14" s="205"/>
      <c r="TPT14" s="203"/>
      <c r="TPW14" s="204"/>
      <c r="TPX14" s="205"/>
      <c r="TQA14" s="203"/>
      <c r="TQD14" s="204"/>
      <c r="TQE14" s="205"/>
      <c r="TQH14" s="203"/>
      <c r="TQK14" s="204"/>
      <c r="TQL14" s="205"/>
      <c r="TQO14" s="203"/>
      <c r="TQR14" s="204"/>
      <c r="TQS14" s="205"/>
      <c r="TQV14" s="203"/>
      <c r="TQY14" s="204"/>
      <c r="TQZ14" s="205"/>
      <c r="TRC14" s="203"/>
      <c r="TRF14" s="204"/>
      <c r="TRG14" s="205"/>
      <c r="TRJ14" s="203"/>
      <c r="TRM14" s="204"/>
      <c r="TRN14" s="205"/>
      <c r="TRQ14" s="203"/>
      <c r="TRT14" s="204"/>
      <c r="TRU14" s="205"/>
      <c r="TRX14" s="203"/>
      <c r="TSA14" s="204"/>
      <c r="TSB14" s="205"/>
      <c r="TSE14" s="203"/>
      <c r="TSH14" s="204"/>
      <c r="TSI14" s="205"/>
      <c r="TSL14" s="203"/>
      <c r="TSO14" s="204"/>
      <c r="TSP14" s="205"/>
      <c r="TSS14" s="203"/>
      <c r="TSV14" s="204"/>
      <c r="TSW14" s="205"/>
      <c r="TSZ14" s="203"/>
      <c r="TTC14" s="204"/>
      <c r="TTD14" s="205"/>
      <c r="TTG14" s="203"/>
      <c r="TTJ14" s="204"/>
      <c r="TTK14" s="205"/>
      <c r="TTN14" s="203"/>
      <c r="TTQ14" s="204"/>
      <c r="TTR14" s="205"/>
      <c r="TTU14" s="203"/>
      <c r="TTX14" s="204"/>
      <c r="TTY14" s="205"/>
      <c r="TUB14" s="203"/>
      <c r="TUE14" s="204"/>
      <c r="TUF14" s="205"/>
      <c r="TUI14" s="203"/>
      <c r="TUL14" s="204"/>
      <c r="TUM14" s="205"/>
      <c r="TUP14" s="203"/>
      <c r="TUS14" s="204"/>
      <c r="TUT14" s="205"/>
      <c r="TUW14" s="203"/>
      <c r="TUZ14" s="204"/>
      <c r="TVA14" s="205"/>
      <c r="TVD14" s="203"/>
      <c r="TVG14" s="204"/>
      <c r="TVH14" s="205"/>
      <c r="TVK14" s="203"/>
      <c r="TVN14" s="204"/>
      <c r="TVO14" s="205"/>
      <c r="TVR14" s="203"/>
      <c r="TVU14" s="204"/>
      <c r="TVV14" s="205"/>
      <c r="TVY14" s="203"/>
      <c r="TWB14" s="204"/>
      <c r="TWC14" s="205"/>
      <c r="TWF14" s="203"/>
      <c r="TWI14" s="204"/>
      <c r="TWJ14" s="205"/>
      <c r="TWM14" s="203"/>
      <c r="TWP14" s="204"/>
      <c r="TWQ14" s="205"/>
      <c r="TWT14" s="203"/>
      <c r="TWW14" s="204"/>
      <c r="TWX14" s="205"/>
      <c r="TXA14" s="203"/>
      <c r="TXD14" s="204"/>
      <c r="TXE14" s="205"/>
      <c r="TXH14" s="203"/>
      <c r="TXK14" s="204"/>
      <c r="TXL14" s="205"/>
      <c r="TXO14" s="203"/>
      <c r="TXR14" s="204"/>
      <c r="TXS14" s="205"/>
      <c r="TXV14" s="203"/>
      <c r="TXY14" s="204"/>
      <c r="TXZ14" s="205"/>
      <c r="TYC14" s="203"/>
      <c r="TYF14" s="204"/>
      <c r="TYG14" s="205"/>
      <c r="TYJ14" s="203"/>
      <c r="TYM14" s="204"/>
      <c r="TYN14" s="205"/>
      <c r="TYQ14" s="203"/>
      <c r="TYT14" s="204"/>
      <c r="TYU14" s="205"/>
      <c r="TYX14" s="203"/>
      <c r="TZA14" s="204"/>
      <c r="TZB14" s="205"/>
      <c r="TZE14" s="203"/>
      <c r="TZH14" s="204"/>
      <c r="TZI14" s="205"/>
      <c r="TZL14" s="203"/>
      <c r="TZO14" s="204"/>
      <c r="TZP14" s="205"/>
      <c r="TZS14" s="203"/>
      <c r="TZV14" s="204"/>
      <c r="TZW14" s="205"/>
      <c r="TZZ14" s="203"/>
      <c r="UAC14" s="204"/>
      <c r="UAD14" s="205"/>
      <c r="UAG14" s="203"/>
      <c r="UAJ14" s="204"/>
      <c r="UAK14" s="205"/>
      <c r="UAN14" s="203"/>
      <c r="UAQ14" s="204"/>
      <c r="UAR14" s="205"/>
      <c r="UAU14" s="203"/>
      <c r="UAX14" s="204"/>
      <c r="UAY14" s="205"/>
      <c r="UBB14" s="203"/>
      <c r="UBE14" s="204"/>
      <c r="UBF14" s="205"/>
      <c r="UBI14" s="203"/>
      <c r="UBL14" s="204"/>
      <c r="UBM14" s="205"/>
      <c r="UBP14" s="203"/>
      <c r="UBS14" s="204"/>
      <c r="UBT14" s="205"/>
      <c r="UBW14" s="203"/>
      <c r="UBZ14" s="204"/>
      <c r="UCA14" s="205"/>
      <c r="UCD14" s="203"/>
      <c r="UCG14" s="204"/>
      <c r="UCH14" s="205"/>
      <c r="UCK14" s="203"/>
      <c r="UCN14" s="204"/>
      <c r="UCO14" s="205"/>
      <c r="UCR14" s="203"/>
      <c r="UCU14" s="204"/>
      <c r="UCV14" s="205"/>
      <c r="UCY14" s="203"/>
      <c r="UDB14" s="204"/>
      <c r="UDC14" s="205"/>
      <c r="UDF14" s="203"/>
      <c r="UDI14" s="204"/>
      <c r="UDJ14" s="205"/>
      <c r="UDM14" s="203"/>
      <c r="UDP14" s="204"/>
      <c r="UDQ14" s="205"/>
      <c r="UDT14" s="203"/>
      <c r="UDW14" s="204"/>
      <c r="UDX14" s="205"/>
      <c r="UEA14" s="203"/>
      <c r="UED14" s="204"/>
      <c r="UEE14" s="205"/>
      <c r="UEH14" s="203"/>
      <c r="UEK14" s="204"/>
      <c r="UEL14" s="205"/>
      <c r="UEO14" s="203"/>
      <c r="UER14" s="204"/>
      <c r="UES14" s="205"/>
      <c r="UEV14" s="203"/>
      <c r="UEY14" s="204"/>
      <c r="UEZ14" s="205"/>
      <c r="UFC14" s="203"/>
      <c r="UFF14" s="204"/>
      <c r="UFG14" s="205"/>
      <c r="UFJ14" s="203"/>
      <c r="UFM14" s="204"/>
      <c r="UFN14" s="205"/>
      <c r="UFQ14" s="203"/>
      <c r="UFT14" s="204"/>
      <c r="UFU14" s="205"/>
      <c r="UFX14" s="203"/>
      <c r="UGA14" s="204"/>
      <c r="UGB14" s="205"/>
      <c r="UGE14" s="203"/>
      <c r="UGH14" s="204"/>
      <c r="UGI14" s="205"/>
      <c r="UGL14" s="203"/>
      <c r="UGO14" s="204"/>
      <c r="UGP14" s="205"/>
      <c r="UGS14" s="203"/>
      <c r="UGV14" s="204"/>
      <c r="UGW14" s="205"/>
      <c r="UGZ14" s="203"/>
      <c r="UHC14" s="204"/>
      <c r="UHD14" s="205"/>
      <c r="UHG14" s="203"/>
      <c r="UHJ14" s="204"/>
      <c r="UHK14" s="205"/>
      <c r="UHN14" s="203"/>
      <c r="UHQ14" s="204"/>
      <c r="UHR14" s="205"/>
      <c r="UHU14" s="203"/>
      <c r="UHX14" s="204"/>
      <c r="UHY14" s="205"/>
      <c r="UIB14" s="203"/>
      <c r="UIE14" s="204"/>
      <c r="UIF14" s="205"/>
      <c r="UII14" s="203"/>
      <c r="UIL14" s="204"/>
      <c r="UIM14" s="205"/>
      <c r="UIP14" s="203"/>
      <c r="UIS14" s="204"/>
      <c r="UIT14" s="205"/>
      <c r="UIW14" s="203"/>
      <c r="UIZ14" s="204"/>
      <c r="UJA14" s="205"/>
      <c r="UJD14" s="203"/>
      <c r="UJG14" s="204"/>
      <c r="UJH14" s="205"/>
      <c r="UJK14" s="203"/>
      <c r="UJN14" s="204"/>
      <c r="UJO14" s="205"/>
      <c r="UJR14" s="203"/>
      <c r="UJU14" s="204"/>
      <c r="UJV14" s="205"/>
      <c r="UJY14" s="203"/>
      <c r="UKB14" s="204"/>
      <c r="UKC14" s="205"/>
      <c r="UKF14" s="203"/>
      <c r="UKI14" s="204"/>
      <c r="UKJ14" s="205"/>
      <c r="UKM14" s="203"/>
      <c r="UKP14" s="204"/>
      <c r="UKQ14" s="205"/>
      <c r="UKT14" s="203"/>
      <c r="UKW14" s="204"/>
      <c r="UKX14" s="205"/>
      <c r="ULA14" s="203"/>
      <c r="ULD14" s="204"/>
      <c r="ULE14" s="205"/>
      <c r="ULH14" s="203"/>
      <c r="ULK14" s="204"/>
      <c r="ULL14" s="205"/>
      <c r="ULO14" s="203"/>
      <c r="ULR14" s="204"/>
      <c r="ULS14" s="205"/>
      <c r="ULV14" s="203"/>
      <c r="ULY14" s="204"/>
      <c r="ULZ14" s="205"/>
      <c r="UMC14" s="203"/>
      <c r="UMF14" s="204"/>
      <c r="UMG14" s="205"/>
      <c r="UMJ14" s="203"/>
      <c r="UMM14" s="204"/>
      <c r="UMN14" s="205"/>
      <c r="UMQ14" s="203"/>
      <c r="UMT14" s="204"/>
      <c r="UMU14" s="205"/>
      <c r="UMX14" s="203"/>
      <c r="UNA14" s="204"/>
      <c r="UNB14" s="205"/>
      <c r="UNE14" s="203"/>
      <c r="UNH14" s="204"/>
      <c r="UNI14" s="205"/>
      <c r="UNL14" s="203"/>
      <c r="UNO14" s="204"/>
      <c r="UNP14" s="205"/>
      <c r="UNS14" s="203"/>
      <c r="UNV14" s="204"/>
      <c r="UNW14" s="205"/>
      <c r="UNZ14" s="203"/>
      <c r="UOC14" s="204"/>
      <c r="UOD14" s="205"/>
      <c r="UOG14" s="203"/>
      <c r="UOJ14" s="204"/>
      <c r="UOK14" s="205"/>
      <c r="UON14" s="203"/>
      <c r="UOQ14" s="204"/>
      <c r="UOR14" s="205"/>
      <c r="UOU14" s="203"/>
      <c r="UOX14" s="204"/>
      <c r="UOY14" s="205"/>
      <c r="UPB14" s="203"/>
      <c r="UPE14" s="204"/>
      <c r="UPF14" s="205"/>
      <c r="UPI14" s="203"/>
      <c r="UPL14" s="204"/>
      <c r="UPM14" s="205"/>
      <c r="UPP14" s="203"/>
      <c r="UPS14" s="204"/>
      <c r="UPT14" s="205"/>
      <c r="UPW14" s="203"/>
      <c r="UPZ14" s="204"/>
      <c r="UQA14" s="205"/>
      <c r="UQD14" s="203"/>
      <c r="UQG14" s="204"/>
      <c r="UQH14" s="205"/>
      <c r="UQK14" s="203"/>
      <c r="UQN14" s="204"/>
      <c r="UQO14" s="205"/>
      <c r="UQR14" s="203"/>
      <c r="UQU14" s="204"/>
      <c r="UQV14" s="205"/>
      <c r="UQY14" s="203"/>
      <c r="URB14" s="204"/>
      <c r="URC14" s="205"/>
      <c r="URF14" s="203"/>
      <c r="URI14" s="204"/>
      <c r="URJ14" s="205"/>
      <c r="URM14" s="203"/>
      <c r="URP14" s="204"/>
      <c r="URQ14" s="205"/>
      <c r="URT14" s="203"/>
      <c r="URW14" s="204"/>
      <c r="URX14" s="205"/>
      <c r="USA14" s="203"/>
      <c r="USD14" s="204"/>
      <c r="USE14" s="205"/>
      <c r="USH14" s="203"/>
      <c r="USK14" s="204"/>
      <c r="USL14" s="205"/>
      <c r="USO14" s="203"/>
      <c r="USR14" s="204"/>
      <c r="USS14" s="205"/>
      <c r="USV14" s="203"/>
      <c r="USY14" s="204"/>
      <c r="USZ14" s="205"/>
      <c r="UTC14" s="203"/>
      <c r="UTF14" s="204"/>
      <c r="UTG14" s="205"/>
      <c r="UTJ14" s="203"/>
      <c r="UTM14" s="204"/>
      <c r="UTN14" s="205"/>
      <c r="UTQ14" s="203"/>
      <c r="UTT14" s="204"/>
      <c r="UTU14" s="205"/>
      <c r="UTX14" s="203"/>
      <c r="UUA14" s="204"/>
      <c r="UUB14" s="205"/>
      <c r="UUE14" s="203"/>
      <c r="UUH14" s="204"/>
      <c r="UUI14" s="205"/>
      <c r="UUL14" s="203"/>
      <c r="UUO14" s="204"/>
      <c r="UUP14" s="205"/>
      <c r="UUS14" s="203"/>
      <c r="UUV14" s="204"/>
      <c r="UUW14" s="205"/>
      <c r="UUZ14" s="203"/>
      <c r="UVC14" s="204"/>
      <c r="UVD14" s="205"/>
      <c r="UVG14" s="203"/>
      <c r="UVJ14" s="204"/>
      <c r="UVK14" s="205"/>
      <c r="UVN14" s="203"/>
      <c r="UVQ14" s="204"/>
      <c r="UVR14" s="205"/>
      <c r="UVU14" s="203"/>
      <c r="UVX14" s="204"/>
      <c r="UVY14" s="205"/>
      <c r="UWB14" s="203"/>
      <c r="UWE14" s="204"/>
      <c r="UWF14" s="205"/>
      <c r="UWI14" s="203"/>
      <c r="UWL14" s="204"/>
      <c r="UWM14" s="205"/>
      <c r="UWP14" s="203"/>
      <c r="UWS14" s="204"/>
      <c r="UWT14" s="205"/>
      <c r="UWW14" s="203"/>
      <c r="UWZ14" s="204"/>
      <c r="UXA14" s="205"/>
      <c r="UXD14" s="203"/>
      <c r="UXG14" s="204"/>
      <c r="UXH14" s="205"/>
      <c r="UXK14" s="203"/>
      <c r="UXN14" s="204"/>
      <c r="UXO14" s="205"/>
      <c r="UXR14" s="203"/>
      <c r="UXU14" s="204"/>
      <c r="UXV14" s="205"/>
      <c r="UXY14" s="203"/>
      <c r="UYB14" s="204"/>
      <c r="UYC14" s="205"/>
      <c r="UYF14" s="203"/>
      <c r="UYI14" s="204"/>
      <c r="UYJ14" s="205"/>
      <c r="UYM14" s="203"/>
      <c r="UYP14" s="204"/>
      <c r="UYQ14" s="205"/>
      <c r="UYT14" s="203"/>
      <c r="UYW14" s="204"/>
      <c r="UYX14" s="205"/>
      <c r="UZA14" s="203"/>
      <c r="UZD14" s="204"/>
      <c r="UZE14" s="205"/>
      <c r="UZH14" s="203"/>
      <c r="UZK14" s="204"/>
      <c r="UZL14" s="205"/>
      <c r="UZO14" s="203"/>
      <c r="UZR14" s="204"/>
      <c r="UZS14" s="205"/>
      <c r="UZV14" s="203"/>
      <c r="UZY14" s="204"/>
      <c r="UZZ14" s="205"/>
      <c r="VAC14" s="203"/>
      <c r="VAF14" s="204"/>
      <c r="VAG14" s="205"/>
      <c r="VAJ14" s="203"/>
      <c r="VAM14" s="204"/>
      <c r="VAN14" s="205"/>
      <c r="VAQ14" s="203"/>
      <c r="VAT14" s="204"/>
      <c r="VAU14" s="205"/>
      <c r="VAX14" s="203"/>
      <c r="VBA14" s="204"/>
      <c r="VBB14" s="205"/>
      <c r="VBE14" s="203"/>
      <c r="VBH14" s="204"/>
      <c r="VBI14" s="205"/>
      <c r="VBL14" s="203"/>
      <c r="VBO14" s="204"/>
      <c r="VBP14" s="205"/>
      <c r="VBS14" s="203"/>
      <c r="VBV14" s="204"/>
      <c r="VBW14" s="205"/>
      <c r="VBZ14" s="203"/>
      <c r="VCC14" s="204"/>
      <c r="VCD14" s="205"/>
      <c r="VCG14" s="203"/>
      <c r="VCJ14" s="204"/>
      <c r="VCK14" s="205"/>
      <c r="VCN14" s="203"/>
      <c r="VCQ14" s="204"/>
      <c r="VCR14" s="205"/>
      <c r="VCU14" s="203"/>
      <c r="VCX14" s="204"/>
      <c r="VCY14" s="205"/>
      <c r="VDB14" s="203"/>
      <c r="VDE14" s="204"/>
      <c r="VDF14" s="205"/>
      <c r="VDI14" s="203"/>
      <c r="VDL14" s="204"/>
      <c r="VDM14" s="205"/>
      <c r="VDP14" s="203"/>
      <c r="VDS14" s="204"/>
      <c r="VDT14" s="205"/>
      <c r="VDW14" s="203"/>
      <c r="VDZ14" s="204"/>
      <c r="VEA14" s="205"/>
      <c r="VED14" s="203"/>
      <c r="VEG14" s="204"/>
      <c r="VEH14" s="205"/>
      <c r="VEK14" s="203"/>
      <c r="VEN14" s="204"/>
      <c r="VEO14" s="205"/>
      <c r="VER14" s="203"/>
      <c r="VEU14" s="204"/>
      <c r="VEV14" s="205"/>
      <c r="VEY14" s="203"/>
      <c r="VFB14" s="204"/>
      <c r="VFC14" s="205"/>
      <c r="VFF14" s="203"/>
      <c r="VFI14" s="204"/>
      <c r="VFJ14" s="205"/>
      <c r="VFM14" s="203"/>
      <c r="VFP14" s="204"/>
      <c r="VFQ14" s="205"/>
      <c r="VFT14" s="203"/>
      <c r="VFW14" s="204"/>
      <c r="VFX14" s="205"/>
      <c r="VGA14" s="203"/>
      <c r="VGD14" s="204"/>
      <c r="VGE14" s="205"/>
      <c r="VGH14" s="203"/>
      <c r="VGK14" s="204"/>
      <c r="VGL14" s="205"/>
      <c r="VGO14" s="203"/>
      <c r="VGR14" s="204"/>
      <c r="VGS14" s="205"/>
      <c r="VGV14" s="203"/>
      <c r="VGY14" s="204"/>
      <c r="VGZ14" s="205"/>
      <c r="VHC14" s="203"/>
      <c r="VHF14" s="204"/>
      <c r="VHG14" s="205"/>
      <c r="VHJ14" s="203"/>
      <c r="VHM14" s="204"/>
      <c r="VHN14" s="205"/>
      <c r="VHQ14" s="203"/>
      <c r="VHT14" s="204"/>
      <c r="VHU14" s="205"/>
      <c r="VHX14" s="203"/>
      <c r="VIA14" s="204"/>
      <c r="VIB14" s="205"/>
      <c r="VIE14" s="203"/>
      <c r="VIH14" s="204"/>
      <c r="VII14" s="205"/>
      <c r="VIL14" s="203"/>
      <c r="VIO14" s="204"/>
      <c r="VIP14" s="205"/>
      <c r="VIS14" s="203"/>
      <c r="VIV14" s="204"/>
      <c r="VIW14" s="205"/>
      <c r="VIZ14" s="203"/>
      <c r="VJC14" s="204"/>
      <c r="VJD14" s="205"/>
      <c r="VJG14" s="203"/>
      <c r="VJJ14" s="204"/>
      <c r="VJK14" s="205"/>
      <c r="VJN14" s="203"/>
      <c r="VJQ14" s="204"/>
      <c r="VJR14" s="205"/>
      <c r="VJU14" s="203"/>
      <c r="VJX14" s="204"/>
      <c r="VJY14" s="205"/>
      <c r="VKB14" s="203"/>
      <c r="VKE14" s="204"/>
      <c r="VKF14" s="205"/>
      <c r="VKI14" s="203"/>
      <c r="VKL14" s="204"/>
      <c r="VKM14" s="205"/>
      <c r="VKP14" s="203"/>
      <c r="VKS14" s="204"/>
      <c r="VKT14" s="205"/>
      <c r="VKW14" s="203"/>
      <c r="VKZ14" s="204"/>
      <c r="VLA14" s="205"/>
      <c r="VLD14" s="203"/>
      <c r="VLG14" s="204"/>
      <c r="VLH14" s="205"/>
      <c r="VLK14" s="203"/>
      <c r="VLN14" s="204"/>
      <c r="VLO14" s="205"/>
      <c r="VLR14" s="203"/>
      <c r="VLU14" s="204"/>
      <c r="VLV14" s="205"/>
      <c r="VLY14" s="203"/>
      <c r="VMB14" s="204"/>
      <c r="VMC14" s="205"/>
      <c r="VMF14" s="203"/>
      <c r="VMI14" s="204"/>
      <c r="VMJ14" s="205"/>
      <c r="VMM14" s="203"/>
      <c r="VMP14" s="204"/>
      <c r="VMQ14" s="205"/>
      <c r="VMT14" s="203"/>
      <c r="VMW14" s="204"/>
      <c r="VMX14" s="205"/>
      <c r="VNA14" s="203"/>
      <c r="VND14" s="204"/>
      <c r="VNE14" s="205"/>
      <c r="VNH14" s="203"/>
      <c r="VNK14" s="204"/>
      <c r="VNL14" s="205"/>
      <c r="VNO14" s="203"/>
      <c r="VNR14" s="204"/>
      <c r="VNS14" s="205"/>
      <c r="VNV14" s="203"/>
      <c r="VNY14" s="204"/>
      <c r="VNZ14" s="205"/>
      <c r="VOC14" s="203"/>
      <c r="VOF14" s="204"/>
      <c r="VOG14" s="205"/>
      <c r="VOJ14" s="203"/>
      <c r="VOM14" s="204"/>
      <c r="VON14" s="205"/>
      <c r="VOQ14" s="203"/>
      <c r="VOT14" s="204"/>
      <c r="VOU14" s="205"/>
      <c r="VOX14" s="203"/>
      <c r="VPA14" s="204"/>
      <c r="VPB14" s="205"/>
      <c r="VPE14" s="203"/>
      <c r="VPH14" s="204"/>
      <c r="VPI14" s="205"/>
      <c r="VPL14" s="203"/>
      <c r="VPO14" s="204"/>
      <c r="VPP14" s="205"/>
      <c r="VPS14" s="203"/>
      <c r="VPV14" s="204"/>
      <c r="VPW14" s="205"/>
      <c r="VPZ14" s="203"/>
      <c r="VQC14" s="204"/>
      <c r="VQD14" s="205"/>
      <c r="VQG14" s="203"/>
      <c r="VQJ14" s="204"/>
      <c r="VQK14" s="205"/>
      <c r="VQN14" s="203"/>
      <c r="VQQ14" s="204"/>
      <c r="VQR14" s="205"/>
      <c r="VQU14" s="203"/>
      <c r="VQX14" s="204"/>
      <c r="VQY14" s="205"/>
      <c r="VRB14" s="203"/>
      <c r="VRE14" s="204"/>
      <c r="VRF14" s="205"/>
      <c r="VRI14" s="203"/>
      <c r="VRL14" s="204"/>
      <c r="VRM14" s="205"/>
      <c r="VRP14" s="203"/>
      <c r="VRS14" s="204"/>
      <c r="VRT14" s="205"/>
      <c r="VRW14" s="203"/>
      <c r="VRZ14" s="204"/>
      <c r="VSA14" s="205"/>
      <c r="VSD14" s="203"/>
      <c r="VSG14" s="204"/>
      <c r="VSH14" s="205"/>
      <c r="VSK14" s="203"/>
      <c r="VSN14" s="204"/>
      <c r="VSO14" s="205"/>
      <c r="VSR14" s="203"/>
      <c r="VSU14" s="204"/>
      <c r="VSV14" s="205"/>
      <c r="VSY14" s="203"/>
      <c r="VTB14" s="204"/>
      <c r="VTC14" s="205"/>
      <c r="VTF14" s="203"/>
      <c r="VTI14" s="204"/>
      <c r="VTJ14" s="205"/>
      <c r="VTM14" s="203"/>
      <c r="VTP14" s="204"/>
      <c r="VTQ14" s="205"/>
      <c r="VTT14" s="203"/>
      <c r="VTW14" s="204"/>
      <c r="VTX14" s="205"/>
      <c r="VUA14" s="203"/>
      <c r="VUD14" s="204"/>
      <c r="VUE14" s="205"/>
      <c r="VUH14" s="203"/>
      <c r="VUK14" s="204"/>
      <c r="VUL14" s="205"/>
      <c r="VUO14" s="203"/>
      <c r="VUR14" s="204"/>
      <c r="VUS14" s="205"/>
      <c r="VUV14" s="203"/>
      <c r="VUY14" s="204"/>
      <c r="VUZ14" s="205"/>
      <c r="VVC14" s="203"/>
      <c r="VVF14" s="204"/>
      <c r="VVG14" s="205"/>
      <c r="VVJ14" s="203"/>
      <c r="VVM14" s="204"/>
      <c r="VVN14" s="205"/>
      <c r="VVQ14" s="203"/>
      <c r="VVT14" s="204"/>
      <c r="VVU14" s="205"/>
      <c r="VVX14" s="203"/>
      <c r="VWA14" s="204"/>
      <c r="VWB14" s="205"/>
      <c r="VWE14" s="203"/>
      <c r="VWH14" s="204"/>
      <c r="VWI14" s="205"/>
      <c r="VWL14" s="203"/>
      <c r="VWO14" s="204"/>
      <c r="VWP14" s="205"/>
      <c r="VWS14" s="203"/>
      <c r="VWV14" s="204"/>
      <c r="VWW14" s="205"/>
      <c r="VWZ14" s="203"/>
      <c r="VXC14" s="204"/>
      <c r="VXD14" s="205"/>
      <c r="VXG14" s="203"/>
      <c r="VXJ14" s="204"/>
      <c r="VXK14" s="205"/>
      <c r="VXN14" s="203"/>
      <c r="VXQ14" s="204"/>
      <c r="VXR14" s="205"/>
      <c r="VXU14" s="203"/>
      <c r="VXX14" s="204"/>
      <c r="VXY14" s="205"/>
      <c r="VYB14" s="203"/>
      <c r="VYE14" s="204"/>
      <c r="VYF14" s="205"/>
      <c r="VYI14" s="203"/>
      <c r="VYL14" s="204"/>
      <c r="VYM14" s="205"/>
      <c r="VYP14" s="203"/>
      <c r="VYS14" s="204"/>
      <c r="VYT14" s="205"/>
      <c r="VYW14" s="203"/>
      <c r="VYZ14" s="204"/>
      <c r="VZA14" s="205"/>
      <c r="VZD14" s="203"/>
      <c r="VZG14" s="204"/>
      <c r="VZH14" s="205"/>
      <c r="VZK14" s="203"/>
      <c r="VZN14" s="204"/>
      <c r="VZO14" s="205"/>
      <c r="VZR14" s="203"/>
      <c r="VZU14" s="204"/>
      <c r="VZV14" s="205"/>
      <c r="VZY14" s="203"/>
      <c r="WAB14" s="204"/>
      <c r="WAC14" s="205"/>
      <c r="WAF14" s="203"/>
      <c r="WAI14" s="204"/>
      <c r="WAJ14" s="205"/>
      <c r="WAM14" s="203"/>
      <c r="WAP14" s="204"/>
      <c r="WAQ14" s="205"/>
      <c r="WAT14" s="203"/>
      <c r="WAW14" s="204"/>
      <c r="WAX14" s="205"/>
      <c r="WBA14" s="203"/>
      <c r="WBD14" s="204"/>
      <c r="WBE14" s="205"/>
      <c r="WBH14" s="203"/>
      <c r="WBK14" s="204"/>
      <c r="WBL14" s="205"/>
      <c r="WBO14" s="203"/>
      <c r="WBR14" s="204"/>
      <c r="WBS14" s="205"/>
      <c r="WBV14" s="203"/>
      <c r="WBY14" s="204"/>
      <c r="WBZ14" s="205"/>
      <c r="WCC14" s="203"/>
      <c r="WCF14" s="204"/>
      <c r="WCG14" s="205"/>
      <c r="WCJ14" s="203"/>
      <c r="WCM14" s="204"/>
      <c r="WCN14" s="205"/>
      <c r="WCQ14" s="203"/>
      <c r="WCT14" s="204"/>
      <c r="WCU14" s="205"/>
      <c r="WCX14" s="203"/>
      <c r="WDA14" s="204"/>
      <c r="WDB14" s="205"/>
      <c r="WDE14" s="203"/>
      <c r="WDH14" s="204"/>
      <c r="WDI14" s="205"/>
      <c r="WDL14" s="203"/>
      <c r="WDO14" s="204"/>
      <c r="WDP14" s="205"/>
      <c r="WDS14" s="203"/>
      <c r="WDV14" s="204"/>
      <c r="WDW14" s="205"/>
      <c r="WDZ14" s="203"/>
      <c r="WEC14" s="204"/>
      <c r="WED14" s="205"/>
      <c r="WEG14" s="203"/>
      <c r="WEJ14" s="204"/>
      <c r="WEK14" s="205"/>
      <c r="WEN14" s="203"/>
      <c r="WEQ14" s="204"/>
      <c r="WER14" s="205"/>
      <c r="WEU14" s="203"/>
      <c r="WEX14" s="204"/>
      <c r="WEY14" s="205"/>
      <c r="WFB14" s="203"/>
      <c r="WFE14" s="204"/>
      <c r="WFF14" s="205"/>
      <c r="WFI14" s="203"/>
      <c r="WFL14" s="204"/>
      <c r="WFM14" s="205"/>
      <c r="WFP14" s="203"/>
      <c r="WFS14" s="204"/>
      <c r="WFT14" s="205"/>
      <c r="WFW14" s="203"/>
      <c r="WFZ14" s="204"/>
      <c r="WGA14" s="205"/>
      <c r="WGD14" s="203"/>
      <c r="WGG14" s="204"/>
      <c r="WGH14" s="205"/>
      <c r="WGK14" s="203"/>
      <c r="WGN14" s="204"/>
      <c r="WGO14" s="205"/>
      <c r="WGR14" s="203"/>
      <c r="WGU14" s="204"/>
      <c r="WGV14" s="205"/>
      <c r="WGY14" s="203"/>
      <c r="WHB14" s="204"/>
      <c r="WHC14" s="205"/>
      <c r="WHF14" s="203"/>
      <c r="WHI14" s="204"/>
      <c r="WHJ14" s="205"/>
      <c r="WHM14" s="203"/>
      <c r="WHP14" s="204"/>
      <c r="WHQ14" s="205"/>
      <c r="WHT14" s="203"/>
      <c r="WHW14" s="204"/>
      <c r="WHX14" s="205"/>
      <c r="WIA14" s="203"/>
      <c r="WID14" s="204"/>
      <c r="WIE14" s="205"/>
      <c r="WIH14" s="203"/>
      <c r="WIK14" s="204"/>
      <c r="WIL14" s="205"/>
      <c r="WIO14" s="203"/>
      <c r="WIR14" s="204"/>
      <c r="WIS14" s="205"/>
      <c r="WIV14" s="203"/>
      <c r="WIY14" s="204"/>
      <c r="WIZ14" s="205"/>
      <c r="WJC14" s="203"/>
      <c r="WJF14" s="204"/>
      <c r="WJG14" s="205"/>
      <c r="WJJ14" s="203"/>
      <c r="WJM14" s="204"/>
      <c r="WJN14" s="205"/>
      <c r="WJQ14" s="203"/>
      <c r="WJT14" s="204"/>
      <c r="WJU14" s="205"/>
      <c r="WJX14" s="203"/>
      <c r="WKA14" s="204"/>
      <c r="WKB14" s="205"/>
      <c r="WKE14" s="203"/>
      <c r="WKH14" s="204"/>
      <c r="WKI14" s="205"/>
      <c r="WKL14" s="203"/>
      <c r="WKO14" s="204"/>
      <c r="WKP14" s="205"/>
      <c r="WKS14" s="203"/>
      <c r="WKV14" s="204"/>
      <c r="WKW14" s="205"/>
      <c r="WKZ14" s="203"/>
      <c r="WLC14" s="204"/>
      <c r="WLD14" s="205"/>
      <c r="WLG14" s="203"/>
      <c r="WLJ14" s="204"/>
      <c r="WLK14" s="205"/>
      <c r="WLN14" s="203"/>
      <c r="WLQ14" s="204"/>
      <c r="WLR14" s="205"/>
      <c r="WLU14" s="203"/>
      <c r="WLX14" s="204"/>
      <c r="WLY14" s="205"/>
      <c r="WMB14" s="203"/>
      <c r="WME14" s="204"/>
      <c r="WMF14" s="205"/>
      <c r="WMI14" s="203"/>
      <c r="WML14" s="204"/>
      <c r="WMM14" s="205"/>
      <c r="WMP14" s="203"/>
      <c r="WMS14" s="204"/>
      <c r="WMT14" s="205"/>
      <c r="WMW14" s="203"/>
      <c r="WMZ14" s="204"/>
      <c r="WNA14" s="205"/>
      <c r="WND14" s="203"/>
      <c r="WNG14" s="204"/>
      <c r="WNH14" s="205"/>
      <c r="WNK14" s="203"/>
      <c r="WNN14" s="204"/>
      <c r="WNO14" s="205"/>
      <c r="WNR14" s="203"/>
      <c r="WNU14" s="204"/>
      <c r="WNV14" s="205"/>
      <c r="WNY14" s="203"/>
      <c r="WOB14" s="204"/>
      <c r="WOC14" s="205"/>
      <c r="WOF14" s="203"/>
      <c r="WOI14" s="204"/>
      <c r="WOJ14" s="205"/>
      <c r="WOM14" s="203"/>
      <c r="WOP14" s="204"/>
      <c r="WOQ14" s="205"/>
      <c r="WOT14" s="203"/>
      <c r="WOW14" s="204"/>
      <c r="WOX14" s="205"/>
      <c r="WPA14" s="203"/>
      <c r="WPD14" s="204"/>
      <c r="WPE14" s="205"/>
      <c r="WPH14" s="203"/>
      <c r="WPK14" s="204"/>
      <c r="WPL14" s="205"/>
      <c r="WPO14" s="203"/>
      <c r="WPR14" s="204"/>
      <c r="WPS14" s="205"/>
      <c r="WPV14" s="203"/>
      <c r="WPY14" s="204"/>
      <c r="WPZ14" s="205"/>
      <c r="WQC14" s="203"/>
      <c r="WQF14" s="204"/>
      <c r="WQG14" s="205"/>
      <c r="WQJ14" s="203"/>
      <c r="WQM14" s="204"/>
      <c r="WQN14" s="205"/>
      <c r="WQQ14" s="203"/>
      <c r="WQT14" s="204"/>
      <c r="WQU14" s="205"/>
      <c r="WQX14" s="203"/>
      <c r="WRA14" s="204"/>
      <c r="WRB14" s="205"/>
      <c r="WRE14" s="203"/>
      <c r="WRH14" s="204"/>
      <c r="WRI14" s="205"/>
      <c r="WRL14" s="203"/>
      <c r="WRO14" s="204"/>
      <c r="WRP14" s="205"/>
      <c r="WRS14" s="203"/>
      <c r="WRV14" s="204"/>
      <c r="WRW14" s="205"/>
      <c r="WRZ14" s="203"/>
      <c r="WSC14" s="204"/>
      <c r="WSD14" s="205"/>
      <c r="WSG14" s="203"/>
      <c r="WSJ14" s="204"/>
      <c r="WSK14" s="205"/>
      <c r="WSN14" s="203"/>
      <c r="WSQ14" s="204"/>
      <c r="WSR14" s="205"/>
      <c r="WSU14" s="203"/>
      <c r="WSX14" s="204"/>
      <c r="WSY14" s="205"/>
      <c r="WTB14" s="203"/>
      <c r="WTE14" s="204"/>
      <c r="WTF14" s="205"/>
      <c r="WTI14" s="203"/>
      <c r="WTL14" s="204"/>
      <c r="WTM14" s="205"/>
      <c r="WTP14" s="203"/>
      <c r="WTS14" s="204"/>
      <c r="WTT14" s="205"/>
      <c r="WTW14" s="203"/>
      <c r="WTZ14" s="204"/>
      <c r="WUA14" s="205"/>
      <c r="WUD14" s="203"/>
      <c r="WUG14" s="204"/>
      <c r="WUH14" s="205"/>
      <c r="WUK14" s="203"/>
      <c r="WUN14" s="204"/>
      <c r="WUO14" s="205"/>
      <c r="WUR14" s="203"/>
      <c r="WUU14" s="204"/>
      <c r="WUV14" s="205"/>
      <c r="WUY14" s="203"/>
      <c r="WVB14" s="204"/>
      <c r="WVC14" s="205"/>
      <c r="WVF14" s="203"/>
      <c r="WVI14" s="204"/>
      <c r="WVJ14" s="205"/>
      <c r="WVM14" s="203"/>
      <c r="WVP14" s="204"/>
      <c r="WVQ14" s="205"/>
      <c r="WVT14" s="203"/>
      <c r="WVW14" s="204"/>
      <c r="WVX14" s="205"/>
      <c r="WWA14" s="203"/>
      <c r="WWD14" s="204"/>
      <c r="WWE14" s="205"/>
      <c r="WWH14" s="203"/>
      <c r="WWK14" s="204"/>
      <c r="WWL14" s="205"/>
      <c r="WWO14" s="203"/>
      <c r="WWR14" s="204"/>
      <c r="WWS14" s="205"/>
      <c r="WWV14" s="203"/>
      <c r="WWY14" s="204"/>
      <c r="WWZ14" s="205"/>
      <c r="WXC14" s="203"/>
      <c r="WXF14" s="204"/>
      <c r="WXG14" s="205"/>
      <c r="WXJ14" s="203"/>
      <c r="WXM14" s="204"/>
      <c r="WXN14" s="205"/>
      <c r="WXQ14" s="203"/>
      <c r="WXT14" s="204"/>
      <c r="WXU14" s="205"/>
      <c r="WXX14" s="203"/>
      <c r="WYA14" s="204"/>
      <c r="WYB14" s="205"/>
      <c r="WYE14" s="203"/>
      <c r="WYH14" s="204"/>
      <c r="WYI14" s="205"/>
      <c r="WYL14" s="203"/>
      <c r="WYO14" s="204"/>
      <c r="WYP14" s="205"/>
      <c r="WYS14" s="203"/>
      <c r="WYV14" s="204"/>
      <c r="WYW14" s="205"/>
      <c r="WYZ14" s="203"/>
      <c r="WZC14" s="204"/>
      <c r="WZD14" s="205"/>
      <c r="WZG14" s="203"/>
      <c r="WZJ14" s="204"/>
      <c r="WZK14" s="205"/>
      <c r="WZN14" s="203"/>
      <c r="WZQ14" s="204"/>
      <c r="WZR14" s="205"/>
      <c r="WZU14" s="203"/>
      <c r="WZX14" s="204"/>
      <c r="WZY14" s="205"/>
      <c r="XAB14" s="203"/>
      <c r="XAE14" s="204"/>
      <c r="XAF14" s="205"/>
      <c r="XAI14" s="203"/>
      <c r="XAL14" s="204"/>
      <c r="XAM14" s="205"/>
      <c r="XAP14" s="203"/>
      <c r="XAS14" s="204"/>
      <c r="XAT14" s="205"/>
      <c r="XAW14" s="203"/>
      <c r="XAZ14" s="204"/>
      <c r="XBA14" s="205"/>
      <c r="XBD14" s="203"/>
      <c r="XBG14" s="204"/>
      <c r="XBH14" s="205"/>
      <c r="XBK14" s="203"/>
      <c r="XBN14" s="204"/>
      <c r="XBO14" s="205"/>
      <c r="XBR14" s="203"/>
      <c r="XBU14" s="204"/>
      <c r="XBV14" s="205"/>
      <c r="XBY14" s="203"/>
      <c r="XCB14" s="204"/>
      <c r="XCC14" s="205"/>
      <c r="XCF14" s="203"/>
      <c r="XCI14" s="204"/>
      <c r="XCJ14" s="205"/>
      <c r="XCM14" s="203"/>
      <c r="XCP14" s="204"/>
      <c r="XCQ14" s="205"/>
      <c r="XCT14" s="203"/>
      <c r="XCW14" s="204"/>
      <c r="XCX14" s="205"/>
      <c r="XDA14" s="203"/>
      <c r="XDD14" s="204"/>
      <c r="XDE14" s="205"/>
      <c r="XDH14" s="203"/>
      <c r="XDK14" s="204"/>
      <c r="XDL14" s="205"/>
      <c r="XDO14" s="203"/>
      <c r="XDR14" s="204"/>
      <c r="XDS14" s="205"/>
      <c r="XDV14" s="203"/>
      <c r="XDY14" s="204"/>
      <c r="XDZ14" s="205"/>
      <c r="XEC14" s="203"/>
      <c r="XEF14" s="204"/>
      <c r="XEG14" s="205"/>
      <c r="XEJ14" s="203"/>
      <c r="XEM14" s="204"/>
      <c r="XEN14" s="205"/>
    </row>
    <row r="15" spans="1:1024 1027:2046 2049:3071 3074:5119 5122:6144 6147:7166 7169:8192 8195:9214 9217:10239 10242:12287 12290:13312 13315:14334 14337:15360 15363:16368" s="200" customFormat="1" ht="24.75" customHeight="1" x14ac:dyDescent="0.25">
      <c r="A15" s="206" t="s">
        <v>248</v>
      </c>
      <c r="B15" s="207" t="s">
        <v>249</v>
      </c>
      <c r="C15" s="383">
        <f>SUM(C16:C21)</f>
        <v>85304.57</v>
      </c>
      <c r="D15" s="384">
        <f>D16+D17+D18+D19+D20+D21</f>
        <v>0</v>
      </c>
      <c r="E15" s="384">
        <f>SUM(E16:E21)</f>
        <v>37642452.810000002</v>
      </c>
      <c r="F15" s="384">
        <f>SUM(F16:F21)</f>
        <v>0</v>
      </c>
      <c r="G15" s="384">
        <f>SUM(G16:G21)</f>
        <v>37727757.380000003</v>
      </c>
      <c r="H15" s="196"/>
      <c r="I15" s="197"/>
    </row>
    <row r="16" spans="1:1024 1027:2046 2049:3071 3074:5119 5122:6144 6147:7166 7169:8192 8195:9214 9217:10239 10242:12287 12290:13312 13315:14334 14337:15360 15363:16368" s="200" customFormat="1" ht="24.75" customHeight="1" x14ac:dyDescent="0.25">
      <c r="A16" s="208" t="s">
        <v>35</v>
      </c>
      <c r="B16" s="209" t="s">
        <v>36</v>
      </c>
      <c r="C16" s="466">
        <v>65000</v>
      </c>
      <c r="D16" s="384">
        <f>D17+D18+D19+D20+D21+D22</f>
        <v>0</v>
      </c>
      <c r="E16" s="386">
        <v>26342162.390000001</v>
      </c>
      <c r="F16" s="384">
        <f>SUM(F17:F22)</f>
        <v>0</v>
      </c>
      <c r="G16" s="385">
        <f>SUM(C16:F16)</f>
        <v>26407162.390000001</v>
      </c>
      <c r="H16" s="196"/>
      <c r="I16" s="197"/>
    </row>
    <row r="17" spans="1:9" s="200" customFormat="1" ht="36" customHeight="1" x14ac:dyDescent="0.25">
      <c r="A17" s="208" t="s">
        <v>24</v>
      </c>
      <c r="B17" s="210" t="s">
        <v>25</v>
      </c>
      <c r="C17" s="387">
        <v>0</v>
      </c>
      <c r="D17" s="385">
        <v>0</v>
      </c>
      <c r="E17" s="386">
        <v>9748750</v>
      </c>
      <c r="F17" s="384">
        <f>SUM(F18:F23)</f>
        <v>0</v>
      </c>
      <c r="G17" s="385">
        <f t="shared" ref="G17:G21" si="0">SUM(C17:F17)</f>
        <v>9748750</v>
      </c>
      <c r="H17" s="196"/>
      <c r="I17" s="197"/>
    </row>
    <row r="18" spans="1:9" s="200" customFormat="1" ht="36" customHeight="1" x14ac:dyDescent="0.25">
      <c r="A18" s="208" t="s">
        <v>29</v>
      </c>
      <c r="B18" s="210" t="s">
        <v>30</v>
      </c>
      <c r="C18" s="387">
        <v>0</v>
      </c>
      <c r="D18" s="385">
        <v>0</v>
      </c>
      <c r="E18" s="386">
        <v>259300</v>
      </c>
      <c r="F18" s="384">
        <f>SUM(F20:F24)</f>
        <v>0</v>
      </c>
      <c r="G18" s="385">
        <f t="shared" si="0"/>
        <v>259300</v>
      </c>
      <c r="H18" s="196"/>
      <c r="I18" s="197"/>
    </row>
    <row r="19" spans="1:9" s="200" customFormat="1" ht="24.75" customHeight="1" x14ac:dyDescent="0.25">
      <c r="A19" s="208" t="s">
        <v>372</v>
      </c>
      <c r="B19" s="210" t="s">
        <v>373</v>
      </c>
      <c r="C19" s="387">
        <v>0</v>
      </c>
      <c r="D19" s="385">
        <v>0</v>
      </c>
      <c r="E19" s="386">
        <v>0</v>
      </c>
      <c r="F19" s="384">
        <f>SUM(F21:F26)</f>
        <v>0</v>
      </c>
      <c r="G19" s="385">
        <f t="shared" si="0"/>
        <v>0</v>
      </c>
      <c r="H19" s="196"/>
      <c r="I19" s="197"/>
    </row>
    <row r="20" spans="1:9" s="200" customFormat="1" ht="24.75" customHeight="1" x14ac:dyDescent="0.25">
      <c r="A20" s="211" t="s">
        <v>274</v>
      </c>
      <c r="B20" s="209" t="s">
        <v>275</v>
      </c>
      <c r="C20" s="387">
        <v>20304.57</v>
      </c>
      <c r="D20" s="385">
        <v>0</v>
      </c>
      <c r="E20" s="386">
        <v>1292240.42</v>
      </c>
      <c r="F20" s="384">
        <f>SUM(F21:F26)</f>
        <v>0</v>
      </c>
      <c r="G20" s="385">
        <f t="shared" si="0"/>
        <v>1312544.99</v>
      </c>
      <c r="H20" s="196"/>
      <c r="I20" s="197"/>
    </row>
    <row r="21" spans="1:9" s="200" customFormat="1" ht="24.75" customHeight="1" x14ac:dyDescent="0.25">
      <c r="A21" s="208" t="s">
        <v>276</v>
      </c>
      <c r="B21" s="209" t="s">
        <v>277</v>
      </c>
      <c r="C21" s="385">
        <v>0</v>
      </c>
      <c r="D21" s="385">
        <v>0</v>
      </c>
      <c r="E21" s="388">
        <v>0</v>
      </c>
      <c r="F21" s="385"/>
      <c r="G21" s="385">
        <f t="shared" si="0"/>
        <v>0</v>
      </c>
      <c r="H21" s="196"/>
      <c r="I21" s="197"/>
    </row>
    <row r="22" spans="1:9" s="200" customFormat="1" ht="25.5" customHeight="1" thickBot="1" x14ac:dyDescent="0.3">
      <c r="A22" s="198" t="s">
        <v>316</v>
      </c>
      <c r="B22" s="213" t="s">
        <v>473</v>
      </c>
      <c r="C22" s="389">
        <f>SUM(C23)</f>
        <v>2011000</v>
      </c>
      <c r="D22" s="390">
        <f>+D23</f>
        <v>0</v>
      </c>
      <c r="E22" s="390">
        <f>E23</f>
        <v>1254000</v>
      </c>
      <c r="F22" s="390">
        <f>+F23</f>
        <v>0</v>
      </c>
      <c r="G22" s="390">
        <f>G23</f>
        <v>3265000</v>
      </c>
      <c r="H22" s="196"/>
      <c r="I22" s="197"/>
    </row>
    <row r="23" spans="1:9" s="200" customFormat="1" ht="25.5" customHeight="1" x14ac:dyDescent="0.25">
      <c r="A23" s="208" t="s">
        <v>62</v>
      </c>
      <c r="B23" s="209" t="s">
        <v>63</v>
      </c>
      <c r="C23" s="385">
        <v>2011000</v>
      </c>
      <c r="D23" s="391">
        <v>0</v>
      </c>
      <c r="E23" s="392">
        <v>1254000</v>
      </c>
      <c r="F23" s="391">
        <v>0</v>
      </c>
      <c r="G23" s="385">
        <f>SUM(C23:F23)</f>
        <v>3265000</v>
      </c>
      <c r="H23" s="196"/>
      <c r="I23" s="197"/>
    </row>
    <row r="24" spans="1:9" s="200" customFormat="1" ht="42.75" customHeight="1" thickBot="1" x14ac:dyDescent="0.3">
      <c r="A24" s="198" t="s">
        <v>355</v>
      </c>
      <c r="B24" s="214" t="s">
        <v>317</v>
      </c>
      <c r="C24" s="390">
        <f>C25+C26</f>
        <v>0</v>
      </c>
      <c r="D24" s="390">
        <f>D25+D26</f>
        <v>0</v>
      </c>
      <c r="E24" s="390">
        <f>E26</f>
        <v>0</v>
      </c>
      <c r="F24" s="390">
        <f>+F26</f>
        <v>0</v>
      </c>
      <c r="G24" s="390">
        <f>C24+D24+E24</f>
        <v>0</v>
      </c>
      <c r="H24" s="196"/>
      <c r="I24" s="197"/>
    </row>
    <row r="25" spans="1:9" s="200" customFormat="1" ht="25.5" customHeight="1" x14ac:dyDescent="0.25">
      <c r="A25" s="215" t="s">
        <v>390</v>
      </c>
      <c r="B25" s="216" t="s">
        <v>396</v>
      </c>
      <c r="C25" s="393">
        <v>0</v>
      </c>
      <c r="D25" s="393">
        <v>0</v>
      </c>
      <c r="E25" s="394">
        <v>0</v>
      </c>
      <c r="F25" s="394">
        <v>0</v>
      </c>
      <c r="G25" s="393">
        <f>C25+D25+E25+F25</f>
        <v>0</v>
      </c>
      <c r="H25" s="196"/>
      <c r="I25" s="197"/>
    </row>
    <row r="26" spans="1:9" s="217" customFormat="1" ht="33" customHeight="1" x14ac:dyDescent="0.25">
      <c r="A26" s="215" t="s">
        <v>311</v>
      </c>
      <c r="B26" s="213" t="s">
        <v>391</v>
      </c>
      <c r="C26" s="385">
        <v>0</v>
      </c>
      <c r="D26" s="395">
        <v>0</v>
      </c>
      <c r="E26" s="394">
        <v>0</v>
      </c>
      <c r="F26" s="396">
        <v>0</v>
      </c>
      <c r="G26" s="393">
        <f>C26+D26+E26+F26</f>
        <v>0</v>
      </c>
      <c r="H26" s="196"/>
    </row>
    <row r="27" spans="1:9" s="200" customFormat="1" ht="39.75" customHeight="1" thickBot="1" x14ac:dyDescent="0.3">
      <c r="A27" s="218" t="s">
        <v>132</v>
      </c>
      <c r="B27" s="214" t="s">
        <v>131</v>
      </c>
      <c r="C27" s="390">
        <f>C28</f>
        <v>0</v>
      </c>
      <c r="D27" s="390">
        <f>+D28</f>
        <v>0</v>
      </c>
      <c r="E27" s="390">
        <f>+E28</f>
        <v>0</v>
      </c>
      <c r="F27" s="390">
        <f>+F28</f>
        <v>0</v>
      </c>
      <c r="G27" s="390">
        <f>+G28</f>
        <v>0</v>
      </c>
      <c r="H27" s="196"/>
    </row>
    <row r="28" spans="1:9" s="200" customFormat="1" ht="25.5" customHeight="1" x14ac:dyDescent="0.25">
      <c r="A28" s="219" t="s">
        <v>270</v>
      </c>
      <c r="B28" s="220" t="s">
        <v>271</v>
      </c>
      <c r="C28" s="385">
        <v>0</v>
      </c>
      <c r="D28" s="385">
        <v>0</v>
      </c>
      <c r="E28" s="385">
        <v>0</v>
      </c>
      <c r="F28" s="385">
        <v>0</v>
      </c>
      <c r="G28" s="385">
        <f>SUM(C28:F28)</f>
        <v>0</v>
      </c>
      <c r="H28" s="221"/>
    </row>
    <row r="29" spans="1:9" s="200" customFormat="1" ht="42" customHeight="1" thickBot="1" x14ac:dyDescent="0.3">
      <c r="A29" s="222" t="s">
        <v>133</v>
      </c>
      <c r="B29" s="214" t="s">
        <v>134</v>
      </c>
      <c r="C29" s="389">
        <f>SUM(C30:C32)</f>
        <v>10042.272999999999</v>
      </c>
      <c r="D29" s="390">
        <f>SUM(D30:D32)</f>
        <v>0</v>
      </c>
      <c r="E29" s="390">
        <f>SUM(E30:E32)</f>
        <v>5654021.8200000003</v>
      </c>
      <c r="F29" s="390">
        <f>SUM(F30:F32)</f>
        <v>0</v>
      </c>
      <c r="G29" s="390">
        <f>SUM(G30:G32)</f>
        <v>5664064.0930000003</v>
      </c>
      <c r="H29" s="212"/>
    </row>
    <row r="30" spans="1:9" s="200" customFormat="1" ht="25.5" customHeight="1" x14ac:dyDescent="0.25">
      <c r="A30" s="208" t="s">
        <v>31</v>
      </c>
      <c r="B30" s="209" t="s">
        <v>32</v>
      </c>
      <c r="C30" s="460">
        <v>4608.5</v>
      </c>
      <c r="D30" s="391">
        <v>0</v>
      </c>
      <c r="E30" s="577">
        <v>2609368.79</v>
      </c>
      <c r="F30" s="385">
        <v>0</v>
      </c>
      <c r="G30" s="385">
        <f>SUM(C30:F30)</f>
        <v>2613977.29</v>
      </c>
    </row>
    <row r="31" spans="1:9" s="200" customFormat="1" ht="27" customHeight="1" x14ac:dyDescent="0.25">
      <c r="A31" s="208" t="s">
        <v>33</v>
      </c>
      <c r="B31" s="213" t="s">
        <v>34</v>
      </c>
      <c r="C31" s="460">
        <v>4615</v>
      </c>
      <c r="D31" s="391">
        <v>0</v>
      </c>
      <c r="E31" s="577">
        <v>2614699.84</v>
      </c>
      <c r="F31" s="385">
        <v>0</v>
      </c>
      <c r="G31" s="385">
        <f>SUM(C31:F31)</f>
        <v>2619314.84</v>
      </c>
      <c r="H31" s="212"/>
    </row>
    <row r="32" spans="1:9" s="200" customFormat="1" ht="27" customHeight="1" x14ac:dyDescent="0.25">
      <c r="A32" s="208" t="s">
        <v>27</v>
      </c>
      <c r="B32" s="210" t="s">
        <v>28</v>
      </c>
      <c r="C32" s="460">
        <v>818.77300000000002</v>
      </c>
      <c r="D32" s="391">
        <v>0</v>
      </c>
      <c r="E32" s="577">
        <v>429953.19</v>
      </c>
      <c r="F32" s="385">
        <v>0</v>
      </c>
      <c r="G32" s="385">
        <f>SUM(C32:F32)</f>
        <v>430771.96299999999</v>
      </c>
    </row>
    <row r="33" spans="1:8" s="200" customFormat="1" ht="27.75" customHeight="1" thickBot="1" x14ac:dyDescent="0.3">
      <c r="A33" s="201">
        <v>2.2000000000000002</v>
      </c>
      <c r="B33" s="223" t="s">
        <v>94</v>
      </c>
      <c r="C33" s="397">
        <f>C34+C42+C45+C52+C57+C62+C74+C48+C65</f>
        <v>-4103.2700000000004</v>
      </c>
      <c r="D33" s="397">
        <f>D34+D42+D45+D52+D57+D62+D74+D48+D65</f>
        <v>842317.08</v>
      </c>
      <c r="E33" s="397">
        <f>E34+E42+E45+E52+E57+E62+E74+E48+E65</f>
        <v>71898895.459999993</v>
      </c>
      <c r="F33" s="397">
        <f>F42+F45+F52+F62+F65+F34</f>
        <v>38432.300000000003</v>
      </c>
      <c r="G33" s="397">
        <f>G34+G42+G45+G48+G52+G57+G62+G65+G74</f>
        <v>72775541.569999993</v>
      </c>
      <c r="H33" s="212"/>
    </row>
    <row r="34" spans="1:8" s="200" customFormat="1" ht="30.75" customHeight="1" x14ac:dyDescent="0.25">
      <c r="A34" s="222" t="s">
        <v>135</v>
      </c>
      <c r="B34" s="199" t="s">
        <v>136</v>
      </c>
      <c r="C34" s="398">
        <f>C35+C36+C37+C38+C39+C40+C41</f>
        <v>0</v>
      </c>
      <c r="D34" s="398">
        <f>SUM(D38:D41)</f>
        <v>0</v>
      </c>
      <c r="E34" s="399">
        <f>E35+E36+E37+E38+E39+E40+E41</f>
        <v>227046.99</v>
      </c>
      <c r="F34" s="394">
        <f>SUM(F36:F41)</f>
        <v>0</v>
      </c>
      <c r="G34" s="398">
        <f>G35+G36+G37+G38+G39+G40+G41</f>
        <v>227046.99</v>
      </c>
    </row>
    <row r="35" spans="1:8" s="200" customFormat="1" ht="24" customHeight="1" x14ac:dyDescent="0.25">
      <c r="A35" s="208" t="s">
        <v>374</v>
      </c>
      <c r="B35" s="209" t="s">
        <v>375</v>
      </c>
      <c r="C35" s="394">
        <v>0</v>
      </c>
      <c r="D35" s="394">
        <v>0</v>
      </c>
      <c r="E35" s="386">
        <v>0</v>
      </c>
      <c r="F35" s="384">
        <v>0</v>
      </c>
      <c r="G35" s="385">
        <f>SUM(C35:F35)</f>
        <v>0</v>
      </c>
    </row>
    <row r="36" spans="1:8" s="200" customFormat="1" ht="24" customHeight="1" x14ac:dyDescent="0.25">
      <c r="A36" s="208" t="s">
        <v>26</v>
      </c>
      <c r="B36" s="209" t="s">
        <v>20</v>
      </c>
      <c r="C36" s="385">
        <v>0</v>
      </c>
      <c r="D36" s="394">
        <v>0</v>
      </c>
      <c r="E36" s="386">
        <v>0</v>
      </c>
      <c r="F36" s="384">
        <v>0</v>
      </c>
      <c r="G36" s="385">
        <f>C36+D36+E36</f>
        <v>0</v>
      </c>
    </row>
    <row r="37" spans="1:8" s="200" customFormat="1" ht="24" customHeight="1" x14ac:dyDescent="0.25">
      <c r="A37" s="208" t="s">
        <v>361</v>
      </c>
      <c r="B37" s="200" t="s">
        <v>363</v>
      </c>
      <c r="C37" s="385">
        <v>0</v>
      </c>
      <c r="D37" s="394">
        <v>0</v>
      </c>
      <c r="E37" s="386">
        <v>0</v>
      </c>
      <c r="F37" s="384">
        <v>0</v>
      </c>
      <c r="G37" s="385">
        <f t="shared" ref="G37:G40" si="1">C37+D37+E37</f>
        <v>0</v>
      </c>
    </row>
    <row r="38" spans="1:8" s="200" customFormat="1" ht="30" customHeight="1" x14ac:dyDescent="0.25">
      <c r="A38" s="208" t="s">
        <v>47</v>
      </c>
      <c r="B38" s="213" t="s">
        <v>48</v>
      </c>
      <c r="C38" s="387">
        <v>0</v>
      </c>
      <c r="D38" s="394">
        <v>0</v>
      </c>
      <c r="E38" s="386">
        <v>0</v>
      </c>
      <c r="F38" s="384">
        <v>0</v>
      </c>
      <c r="G38" s="385">
        <f t="shared" si="1"/>
        <v>0</v>
      </c>
    </row>
    <row r="39" spans="1:8" s="200" customFormat="1" ht="24" customHeight="1" x14ac:dyDescent="0.25">
      <c r="A39" s="208" t="s">
        <v>68</v>
      </c>
      <c r="B39" s="209" t="s">
        <v>67</v>
      </c>
      <c r="C39" s="387">
        <v>0</v>
      </c>
      <c r="D39" s="394">
        <v>0</v>
      </c>
      <c r="E39" s="386">
        <v>225564.99</v>
      </c>
      <c r="F39" s="384">
        <v>0</v>
      </c>
      <c r="G39" s="385">
        <f t="shared" si="1"/>
        <v>225564.99</v>
      </c>
    </row>
    <row r="40" spans="1:8" s="200" customFormat="1" ht="24" customHeight="1" x14ac:dyDescent="0.25">
      <c r="A40" s="208" t="s">
        <v>305</v>
      </c>
      <c r="B40" s="209" t="s">
        <v>306</v>
      </c>
      <c r="C40" s="385">
        <v>0</v>
      </c>
      <c r="D40" s="394">
        <v>0</v>
      </c>
      <c r="E40" s="386">
        <v>1482</v>
      </c>
      <c r="F40" s="394">
        <v>0</v>
      </c>
      <c r="G40" s="385">
        <f t="shared" si="1"/>
        <v>1482</v>
      </c>
    </row>
    <row r="41" spans="1:8" s="200" customFormat="1" ht="24" customHeight="1" x14ac:dyDescent="0.25">
      <c r="A41" s="208" t="s">
        <v>97</v>
      </c>
      <c r="B41" s="209" t="s">
        <v>125</v>
      </c>
      <c r="C41" s="385">
        <v>0</v>
      </c>
      <c r="D41" s="394">
        <v>0</v>
      </c>
      <c r="E41" s="386">
        <v>0</v>
      </c>
      <c r="F41" s="385">
        <v>0</v>
      </c>
      <c r="G41" s="385">
        <f>C41+D41+E41</f>
        <v>0</v>
      </c>
    </row>
    <row r="42" spans="1:8" s="200" customFormat="1" ht="41.25" customHeight="1" thickBot="1" x14ac:dyDescent="0.3">
      <c r="A42" s="228" t="s">
        <v>137</v>
      </c>
      <c r="B42" s="489" t="s">
        <v>138</v>
      </c>
      <c r="C42" s="397">
        <f>C43+C44</f>
        <v>0</v>
      </c>
      <c r="D42" s="397">
        <f>D43+D44</f>
        <v>0</v>
      </c>
      <c r="E42" s="397">
        <f>E43+E44</f>
        <v>0</v>
      </c>
      <c r="F42" s="397">
        <f>SUM(F43:F44)</f>
        <v>0</v>
      </c>
      <c r="G42" s="397">
        <f>G43+G44</f>
        <v>0</v>
      </c>
    </row>
    <row r="43" spans="1:8" s="200" customFormat="1" ht="26.25" customHeight="1" x14ac:dyDescent="0.25">
      <c r="A43" s="211" t="s">
        <v>78</v>
      </c>
      <c r="B43" s="209" t="s">
        <v>95</v>
      </c>
      <c r="C43" s="385">
        <v>0</v>
      </c>
      <c r="D43" s="400">
        <v>0</v>
      </c>
      <c r="E43" s="392">
        <v>0</v>
      </c>
      <c r="F43" s="385">
        <v>0</v>
      </c>
      <c r="G43" s="400">
        <f>C43+D43+E43+F43</f>
        <v>0</v>
      </c>
    </row>
    <row r="44" spans="1:8" s="200" customFormat="1" ht="26.25" customHeight="1" x14ac:dyDescent="0.25">
      <c r="A44" s="215" t="s">
        <v>101</v>
      </c>
      <c r="B44" s="216" t="s">
        <v>124</v>
      </c>
      <c r="C44" s="385">
        <v>0</v>
      </c>
      <c r="D44" s="400">
        <v>0</v>
      </c>
      <c r="E44" s="392">
        <v>0</v>
      </c>
      <c r="F44" s="385">
        <v>0</v>
      </c>
      <c r="G44" s="385">
        <f>C44+D44+E44+F44</f>
        <v>0</v>
      </c>
    </row>
    <row r="45" spans="1:8" s="200" customFormat="1" ht="31.5" customHeight="1" thickBot="1" x14ac:dyDescent="0.3">
      <c r="A45" s="218" t="s">
        <v>140</v>
      </c>
      <c r="B45" s="199" t="s">
        <v>139</v>
      </c>
      <c r="C45" s="390">
        <f>SUM(C46+C47)</f>
        <v>0</v>
      </c>
      <c r="D45" s="390">
        <f>D46+D47</f>
        <v>760950</v>
      </c>
      <c r="E45" s="401">
        <f>E46+E47</f>
        <v>677200</v>
      </c>
      <c r="F45" s="390">
        <f>SUM(F46)</f>
        <v>38200</v>
      </c>
      <c r="G45" s="390">
        <f>SUM(G46+G47)</f>
        <v>1476350</v>
      </c>
    </row>
    <row r="46" spans="1:8" s="200" customFormat="1" ht="26.25" customHeight="1" x14ac:dyDescent="0.25">
      <c r="A46" s="208" t="s">
        <v>85</v>
      </c>
      <c r="B46" s="209" t="s">
        <v>266</v>
      </c>
      <c r="C46" s="385">
        <v>0</v>
      </c>
      <c r="D46" s="385">
        <v>760950</v>
      </c>
      <c r="E46" s="581">
        <v>677200</v>
      </c>
      <c r="F46" s="385">
        <v>38200</v>
      </c>
      <c r="G46" s="385">
        <f>SUM(C46:F46)</f>
        <v>1476350</v>
      </c>
    </row>
    <row r="47" spans="1:8" s="200" customFormat="1" ht="26.25" customHeight="1" x14ac:dyDescent="0.25">
      <c r="A47" s="208" t="s">
        <v>445</v>
      </c>
      <c r="B47" s="209" t="s">
        <v>446</v>
      </c>
      <c r="C47" s="402">
        <v>0</v>
      </c>
      <c r="D47" s="402">
        <v>0</v>
      </c>
      <c r="E47" s="392">
        <v>0</v>
      </c>
      <c r="F47" s="402">
        <v>0</v>
      </c>
      <c r="G47" s="385">
        <f>C47+D47+E47</f>
        <v>0</v>
      </c>
    </row>
    <row r="48" spans="1:8" s="200" customFormat="1" ht="26.25" customHeight="1" thickBot="1" x14ac:dyDescent="0.3">
      <c r="A48" s="198" t="s">
        <v>141</v>
      </c>
      <c r="B48" s="199" t="s">
        <v>142</v>
      </c>
      <c r="C48" s="390">
        <f>C49+C50+C51</f>
        <v>0</v>
      </c>
      <c r="D48" s="390">
        <f>D49+D51</f>
        <v>0</v>
      </c>
      <c r="E48" s="390">
        <f>E49+E50+E51</f>
        <v>0</v>
      </c>
      <c r="F48" s="390">
        <f>+F49+F51+F50</f>
        <v>0</v>
      </c>
      <c r="G48" s="390">
        <f t="shared" ref="G48:G53" si="2">SUM(C48:F48)</f>
        <v>0</v>
      </c>
    </row>
    <row r="49" spans="1:7" s="200" customFormat="1" ht="26.25" customHeight="1" x14ac:dyDescent="0.25">
      <c r="A49" s="219" t="s">
        <v>79</v>
      </c>
      <c r="B49" s="209" t="s">
        <v>93</v>
      </c>
      <c r="C49" s="385">
        <v>0</v>
      </c>
      <c r="D49" s="391">
        <v>0</v>
      </c>
      <c r="E49" s="392">
        <v>0</v>
      </c>
      <c r="F49" s="385">
        <v>0</v>
      </c>
      <c r="G49" s="385">
        <f t="shared" si="2"/>
        <v>0</v>
      </c>
    </row>
    <row r="50" spans="1:7" s="200" customFormat="1" ht="26.25" customHeight="1" x14ac:dyDescent="0.25">
      <c r="A50" s="208" t="s">
        <v>308</v>
      </c>
      <c r="B50" s="225" t="s">
        <v>309</v>
      </c>
      <c r="C50" s="385">
        <v>0</v>
      </c>
      <c r="D50" s="385">
        <v>0</v>
      </c>
      <c r="E50" s="392">
        <v>0</v>
      </c>
      <c r="F50" s="385">
        <v>0</v>
      </c>
      <c r="G50" s="385">
        <f t="shared" si="2"/>
        <v>0</v>
      </c>
    </row>
    <row r="51" spans="1:7" s="200" customFormat="1" ht="26.25" customHeight="1" x14ac:dyDescent="0.25">
      <c r="A51" s="208" t="s">
        <v>75</v>
      </c>
      <c r="B51" s="209" t="s">
        <v>77</v>
      </c>
      <c r="C51" s="385">
        <v>0</v>
      </c>
      <c r="D51" s="385">
        <v>0</v>
      </c>
      <c r="E51" s="385">
        <v>0</v>
      </c>
      <c r="F51" s="385">
        <v>0</v>
      </c>
      <c r="G51" s="385">
        <f t="shared" si="2"/>
        <v>0</v>
      </c>
    </row>
    <row r="52" spans="1:7" s="200" customFormat="1" ht="26.25" customHeight="1" thickBot="1" x14ac:dyDescent="0.3">
      <c r="A52" s="218" t="s">
        <v>144</v>
      </c>
      <c r="B52" s="199" t="s">
        <v>143</v>
      </c>
      <c r="C52" s="390">
        <f>C53+C55+C56+C56+C54</f>
        <v>0</v>
      </c>
      <c r="D52" s="403">
        <f>D53+D55+D56+D56+D54</f>
        <v>0</v>
      </c>
      <c r="E52" s="390">
        <f>E53+E54+E55+E56</f>
        <v>0</v>
      </c>
      <c r="F52" s="390">
        <v>0</v>
      </c>
      <c r="G52" s="390">
        <f t="shared" si="2"/>
        <v>0</v>
      </c>
    </row>
    <row r="53" spans="1:7" s="200" customFormat="1" ht="25.5" customHeight="1" x14ac:dyDescent="0.25">
      <c r="A53" s="219" t="s">
        <v>340</v>
      </c>
      <c r="B53" s="210" t="s">
        <v>343</v>
      </c>
      <c r="C53" s="385">
        <v>0</v>
      </c>
      <c r="D53" s="400">
        <v>0</v>
      </c>
      <c r="E53" s="388">
        <v>0</v>
      </c>
      <c r="F53" s="385">
        <v>0</v>
      </c>
      <c r="G53" s="400">
        <f t="shared" si="2"/>
        <v>0</v>
      </c>
    </row>
    <row r="54" spans="1:7" s="200" customFormat="1" ht="37.5" customHeight="1" x14ac:dyDescent="0.25">
      <c r="A54" s="219" t="s">
        <v>454</v>
      </c>
      <c r="B54" s="226" t="s">
        <v>456</v>
      </c>
      <c r="C54" s="385">
        <v>0</v>
      </c>
      <c r="D54" s="385">
        <v>0</v>
      </c>
      <c r="E54" s="388">
        <v>0</v>
      </c>
      <c r="F54" s="385"/>
      <c r="G54" s="384">
        <f>C54+D54+E54</f>
        <v>0</v>
      </c>
    </row>
    <row r="55" spans="1:7" s="200" customFormat="1" ht="21.75" customHeight="1" x14ac:dyDescent="0.25">
      <c r="A55" s="219" t="s">
        <v>257</v>
      </c>
      <c r="B55" s="216" t="s">
        <v>312</v>
      </c>
      <c r="C55" s="385">
        <v>0</v>
      </c>
      <c r="D55" s="385">
        <v>0</v>
      </c>
      <c r="E55" s="388">
        <v>0</v>
      </c>
      <c r="F55" s="385">
        <v>0</v>
      </c>
      <c r="G55" s="385">
        <f>C55+D55+E55</f>
        <v>0</v>
      </c>
    </row>
    <row r="56" spans="1:7" s="200" customFormat="1" ht="21.75" customHeight="1" x14ac:dyDescent="0.25">
      <c r="A56" s="219" t="s">
        <v>369</v>
      </c>
      <c r="B56" s="216" t="s">
        <v>370</v>
      </c>
      <c r="C56" s="402">
        <v>0</v>
      </c>
      <c r="D56" s="402">
        <v>0</v>
      </c>
      <c r="E56" s="388">
        <v>0</v>
      </c>
      <c r="F56" s="402"/>
      <c r="G56" s="385">
        <f>SUM(C56:F56)</f>
        <v>0</v>
      </c>
    </row>
    <row r="57" spans="1:7" s="200" customFormat="1" ht="26.25" customHeight="1" thickBot="1" x14ac:dyDescent="0.3">
      <c r="A57" s="218" t="s">
        <v>145</v>
      </c>
      <c r="B57" s="227" t="s">
        <v>146</v>
      </c>
      <c r="C57" s="390">
        <f>C58+C59+C60+C61</f>
        <v>0</v>
      </c>
      <c r="D57" s="390">
        <f>SUM(D58:D61)</f>
        <v>0</v>
      </c>
      <c r="E57" s="390">
        <f>SUM(E58:E61)</f>
        <v>0</v>
      </c>
      <c r="F57" s="390">
        <f>SUM(F59)</f>
        <v>0</v>
      </c>
      <c r="G57" s="390">
        <f>SUM(G58:G61)</f>
        <v>0</v>
      </c>
    </row>
    <row r="58" spans="1:7" s="200" customFormat="1" ht="22.5" customHeight="1" x14ac:dyDescent="0.25">
      <c r="A58" s="208" t="s">
        <v>105</v>
      </c>
      <c r="B58" s="209" t="s">
        <v>106</v>
      </c>
      <c r="C58" s="385">
        <v>0</v>
      </c>
      <c r="D58" s="385">
        <v>0</v>
      </c>
      <c r="E58" s="392">
        <v>0</v>
      </c>
      <c r="F58" s="385">
        <v>0</v>
      </c>
      <c r="G58" s="385">
        <f t="shared" ref="G58:G64" si="3">SUM(C58:F58)</f>
        <v>0</v>
      </c>
    </row>
    <row r="59" spans="1:7" s="200" customFormat="1" ht="22.5" customHeight="1" x14ac:dyDescent="0.25">
      <c r="A59" s="215" t="s">
        <v>107</v>
      </c>
      <c r="B59" s="216" t="s">
        <v>108</v>
      </c>
      <c r="C59" s="385">
        <v>0</v>
      </c>
      <c r="D59" s="385">
        <v>0</v>
      </c>
      <c r="E59" s="392">
        <v>0</v>
      </c>
      <c r="F59" s="385">
        <v>0</v>
      </c>
      <c r="G59" s="385">
        <f t="shared" si="3"/>
        <v>0</v>
      </c>
    </row>
    <row r="60" spans="1:7" s="200" customFormat="1" ht="22.5" customHeight="1" x14ac:dyDescent="0.25">
      <c r="A60" s="215" t="s">
        <v>392</v>
      </c>
      <c r="B60" s="216" t="s">
        <v>395</v>
      </c>
      <c r="C60" s="393">
        <v>0</v>
      </c>
      <c r="D60" s="393">
        <v>0</v>
      </c>
      <c r="E60" s="392">
        <v>0</v>
      </c>
      <c r="F60" s="393">
        <v>0</v>
      </c>
      <c r="G60" s="385">
        <f t="shared" si="3"/>
        <v>0</v>
      </c>
    </row>
    <row r="61" spans="1:7" s="200" customFormat="1" ht="22.5" customHeight="1" x14ac:dyDescent="0.25">
      <c r="A61" s="215" t="s">
        <v>393</v>
      </c>
      <c r="B61" s="216" t="s">
        <v>394</v>
      </c>
      <c r="C61" s="393">
        <v>0</v>
      </c>
      <c r="D61" s="393">
        <v>0</v>
      </c>
      <c r="E61" s="392">
        <v>0</v>
      </c>
      <c r="F61" s="393">
        <v>0</v>
      </c>
      <c r="G61" s="385">
        <f t="shared" si="3"/>
        <v>0</v>
      </c>
    </row>
    <row r="62" spans="1:7" s="200" customFormat="1" ht="53.25" customHeight="1" thickBot="1" x14ac:dyDescent="0.3">
      <c r="A62" s="218" t="s">
        <v>147</v>
      </c>
      <c r="B62" s="214" t="s">
        <v>148</v>
      </c>
      <c r="C62" s="390">
        <f>SUM(C64)</f>
        <v>0</v>
      </c>
      <c r="D62" s="390">
        <f>D63+D64</f>
        <v>0</v>
      </c>
      <c r="E62" s="390">
        <f>E63+E64</f>
        <v>-36351.53</v>
      </c>
      <c r="F62" s="390">
        <f>SUM(F63:F64)</f>
        <v>0</v>
      </c>
      <c r="G62" s="390">
        <f t="shared" si="3"/>
        <v>-36351.53</v>
      </c>
    </row>
    <row r="63" spans="1:7" s="200" customFormat="1" ht="36" customHeight="1" x14ac:dyDescent="0.25">
      <c r="A63" s="211" t="s">
        <v>109</v>
      </c>
      <c r="B63" s="210" t="s">
        <v>304</v>
      </c>
      <c r="C63" s="385">
        <v>0</v>
      </c>
      <c r="D63" s="385">
        <v>0</v>
      </c>
      <c r="E63" s="404">
        <v>0</v>
      </c>
      <c r="F63" s="385">
        <v>0</v>
      </c>
      <c r="G63" s="385">
        <f t="shared" si="3"/>
        <v>0</v>
      </c>
    </row>
    <row r="64" spans="1:7" s="200" customFormat="1" ht="43.5" customHeight="1" x14ac:dyDescent="0.25">
      <c r="A64" s="208" t="s">
        <v>54</v>
      </c>
      <c r="B64" s="210" t="s">
        <v>46</v>
      </c>
      <c r="C64" s="385">
        <v>0</v>
      </c>
      <c r="D64" s="385">
        <v>0</v>
      </c>
      <c r="E64" s="392">
        <v>-36351.53</v>
      </c>
      <c r="F64" s="385">
        <v>0</v>
      </c>
      <c r="G64" s="385">
        <f t="shared" si="3"/>
        <v>-36351.53</v>
      </c>
    </row>
    <row r="65" spans="1:8" s="200" customFormat="1" ht="36" customHeight="1" thickBot="1" x14ac:dyDescent="0.3">
      <c r="A65" s="198" t="s">
        <v>150</v>
      </c>
      <c r="B65" s="214" t="s">
        <v>149</v>
      </c>
      <c r="C65" s="390">
        <f>SUM(C66:C72)</f>
        <v>-4103.2700000000004</v>
      </c>
      <c r="D65" s="390">
        <f>SUM(D66:D72)</f>
        <v>81367.08</v>
      </c>
      <c r="E65" s="390">
        <f>E66+E67+E68+E69+E70+E71+E72+E73</f>
        <v>71031000</v>
      </c>
      <c r="F65" s="390">
        <f>SUM(F66:F72)</f>
        <v>232.3</v>
      </c>
      <c r="G65" s="390">
        <f>G66+G67+G68+G69+G70+G71+G72+G73</f>
        <v>71108496.109999999</v>
      </c>
    </row>
    <row r="66" spans="1:8" s="200" customFormat="1" ht="24.75" customHeight="1" x14ac:dyDescent="0.25">
      <c r="A66" s="208" t="s">
        <v>354</v>
      </c>
      <c r="B66" s="210" t="s">
        <v>356</v>
      </c>
      <c r="C66" s="385">
        <v>0</v>
      </c>
      <c r="D66" s="393">
        <v>0</v>
      </c>
      <c r="E66" s="405">
        <v>0</v>
      </c>
      <c r="F66" s="393">
        <v>0</v>
      </c>
      <c r="G66" s="393">
        <f>C66+D66+E66+F66</f>
        <v>0</v>
      </c>
    </row>
    <row r="67" spans="1:8" s="200" customFormat="1" ht="28.5" customHeight="1" x14ac:dyDescent="0.25">
      <c r="A67" s="208" t="s">
        <v>64</v>
      </c>
      <c r="B67" s="210" t="s">
        <v>21</v>
      </c>
      <c r="C67" s="385">
        <v>324.27999999999997</v>
      </c>
      <c r="D67" s="393">
        <v>1367.08</v>
      </c>
      <c r="E67" s="385">
        <v>0</v>
      </c>
      <c r="F67" s="393">
        <v>232.3</v>
      </c>
      <c r="G67" s="385">
        <f>C67+D67+E67+F67</f>
        <v>1923.6599999999999</v>
      </c>
    </row>
    <row r="68" spans="1:8" s="200" customFormat="1" ht="26.25" customHeight="1" x14ac:dyDescent="0.25">
      <c r="A68" s="208" t="s">
        <v>258</v>
      </c>
      <c r="B68" s="210" t="s">
        <v>278</v>
      </c>
      <c r="C68" s="385">
        <v>0</v>
      </c>
      <c r="D68" s="393">
        <v>80000</v>
      </c>
      <c r="E68" s="385">
        <v>0</v>
      </c>
      <c r="F68" s="393">
        <v>0</v>
      </c>
      <c r="G68" s="385">
        <f t="shared" ref="G68:G76" si="4">SUM(C68:F68)</f>
        <v>80000</v>
      </c>
    </row>
    <row r="69" spans="1:8" s="200" customFormat="1" ht="25.5" customHeight="1" x14ac:dyDescent="0.25">
      <c r="A69" s="208" t="s">
        <v>368</v>
      </c>
      <c r="B69" s="210" t="s">
        <v>371</v>
      </c>
      <c r="C69" s="385">
        <v>0</v>
      </c>
      <c r="D69" s="393">
        <v>0</v>
      </c>
      <c r="E69" s="385">
        <v>0</v>
      </c>
      <c r="F69" s="385">
        <v>0</v>
      </c>
      <c r="G69" s="385">
        <f t="shared" si="4"/>
        <v>0</v>
      </c>
    </row>
    <row r="70" spans="1:8" s="200" customFormat="1" ht="24.75" customHeight="1" x14ac:dyDescent="0.25">
      <c r="A70" s="219" t="s">
        <v>336</v>
      </c>
      <c r="B70" s="210" t="s">
        <v>337</v>
      </c>
      <c r="C70" s="385">
        <v>0</v>
      </c>
      <c r="D70" s="394">
        <v>0</v>
      </c>
      <c r="E70" s="385">
        <v>0</v>
      </c>
      <c r="F70" s="385">
        <v>0</v>
      </c>
      <c r="G70" s="385">
        <f t="shared" si="4"/>
        <v>0</v>
      </c>
    </row>
    <row r="71" spans="1:8" s="200" customFormat="1" ht="21" customHeight="1" x14ac:dyDescent="0.25">
      <c r="A71" s="211" t="s">
        <v>72</v>
      </c>
      <c r="B71" s="210" t="s">
        <v>73</v>
      </c>
      <c r="C71" s="385">
        <v>0</v>
      </c>
      <c r="D71" s="394">
        <v>0</v>
      </c>
      <c r="E71" s="385">
        <v>0</v>
      </c>
      <c r="F71" s="385">
        <v>0</v>
      </c>
      <c r="G71" s="385">
        <f t="shared" si="4"/>
        <v>0</v>
      </c>
    </row>
    <row r="72" spans="1:8" s="200" customFormat="1" ht="21" customHeight="1" x14ac:dyDescent="0.25">
      <c r="A72" s="208" t="s">
        <v>65</v>
      </c>
      <c r="B72" s="210" t="s">
        <v>66</v>
      </c>
      <c r="C72" s="385">
        <v>-4427.55</v>
      </c>
      <c r="D72" s="394">
        <v>0</v>
      </c>
      <c r="E72" s="385">
        <v>0</v>
      </c>
      <c r="F72" s="385">
        <v>0</v>
      </c>
      <c r="G72" s="385">
        <f t="shared" si="4"/>
        <v>-4427.55</v>
      </c>
    </row>
    <row r="73" spans="1:8" s="200" customFormat="1" ht="21" customHeight="1" x14ac:dyDescent="0.25">
      <c r="A73" s="208" t="s">
        <v>378</v>
      </c>
      <c r="B73" s="210" t="s">
        <v>471</v>
      </c>
      <c r="C73" s="402">
        <v>0</v>
      </c>
      <c r="D73" s="398">
        <v>0</v>
      </c>
      <c r="E73" s="385">
        <v>71031000</v>
      </c>
      <c r="F73" s="402"/>
      <c r="G73" s="385">
        <f t="shared" si="4"/>
        <v>71031000</v>
      </c>
    </row>
    <row r="74" spans="1:8" s="200" customFormat="1" ht="38.25" customHeight="1" thickBot="1" x14ac:dyDescent="0.3">
      <c r="A74" s="198" t="s">
        <v>151</v>
      </c>
      <c r="B74" s="214" t="s">
        <v>152</v>
      </c>
      <c r="C74" s="390">
        <f>C75+C76</f>
        <v>0</v>
      </c>
      <c r="D74" s="390">
        <f>D75+D76</f>
        <v>0</v>
      </c>
      <c r="E74" s="390">
        <f>E75+E76</f>
        <v>0</v>
      </c>
      <c r="F74" s="390">
        <f>SUM(F76:F76)</f>
        <v>0</v>
      </c>
      <c r="G74" s="390">
        <f t="shared" si="4"/>
        <v>0</v>
      </c>
    </row>
    <row r="75" spans="1:8" s="200" customFormat="1" ht="28.5" customHeight="1" x14ac:dyDescent="0.25">
      <c r="A75" s="208" t="s">
        <v>362</v>
      </c>
      <c r="B75" s="200" t="s">
        <v>364</v>
      </c>
      <c r="C75" s="406">
        <v>0</v>
      </c>
      <c r="D75" s="400">
        <v>0</v>
      </c>
      <c r="E75" s="407">
        <v>0</v>
      </c>
      <c r="F75" s="399">
        <v>0</v>
      </c>
      <c r="G75" s="399">
        <f t="shared" si="4"/>
        <v>0</v>
      </c>
    </row>
    <row r="76" spans="1:8" s="200" customFormat="1" ht="28.5" customHeight="1" x14ac:dyDescent="0.25">
      <c r="A76" s="208" t="s">
        <v>99</v>
      </c>
      <c r="B76" s="209" t="s">
        <v>267</v>
      </c>
      <c r="C76" s="385">
        <v>0</v>
      </c>
      <c r="D76" s="385">
        <v>0</v>
      </c>
      <c r="E76" s="407">
        <v>0</v>
      </c>
      <c r="F76" s="385">
        <v>0</v>
      </c>
      <c r="G76" s="385">
        <f t="shared" si="4"/>
        <v>0</v>
      </c>
    </row>
    <row r="77" spans="1:8" s="200" customFormat="1" ht="33.75" customHeight="1" thickBot="1" x14ac:dyDescent="0.3">
      <c r="A77" s="228">
        <v>2.2999999999999998</v>
      </c>
      <c r="B77" s="229" t="s">
        <v>153</v>
      </c>
      <c r="C77" s="397">
        <f>C78+C83+C88+C94+C97+C110+C102+C107+C112</f>
        <v>0</v>
      </c>
      <c r="D77" s="397">
        <f>D78+D83+D88+D94+D97+D102+D107+D110+D112</f>
        <v>80000</v>
      </c>
      <c r="E77" s="397">
        <f>E78+E83+E124+E88+E94+E97+E102+E107+E110+E112</f>
        <v>2524570.33</v>
      </c>
      <c r="F77" s="397">
        <f>F78+F88+F97+F102+F107+F112+F83+F94</f>
        <v>84067.45</v>
      </c>
      <c r="G77" s="397">
        <f>+G78+G88+G94+G97+G102+G107+G110+G112+G83</f>
        <v>2688637.7800000003</v>
      </c>
      <c r="H77" s="212"/>
    </row>
    <row r="78" spans="1:8" s="200" customFormat="1" ht="33.75" customHeight="1" x14ac:dyDescent="0.25">
      <c r="A78" s="224" t="s">
        <v>154</v>
      </c>
      <c r="B78" s="214" t="s">
        <v>155</v>
      </c>
      <c r="C78" s="408">
        <f>C79+C80+C81+C82</f>
        <v>0</v>
      </c>
      <c r="D78" s="399">
        <f>D79+D80+D81+D82</f>
        <v>0</v>
      </c>
      <c r="E78" s="409">
        <f>E79+E80+E81+E82</f>
        <v>262385</v>
      </c>
      <c r="F78" s="399">
        <f>SUM(F79:F82)</f>
        <v>0</v>
      </c>
      <c r="G78" s="399">
        <f>SUM(G79:G82)</f>
        <v>262385</v>
      </c>
    </row>
    <row r="79" spans="1:8" s="200" customFormat="1" ht="24.75" customHeight="1" x14ac:dyDescent="0.25">
      <c r="A79" s="208" t="s">
        <v>49</v>
      </c>
      <c r="B79" s="209" t="s">
        <v>50</v>
      </c>
      <c r="C79" s="402">
        <v>0</v>
      </c>
      <c r="D79" s="385">
        <v>0</v>
      </c>
      <c r="E79" s="392">
        <v>16560</v>
      </c>
      <c r="F79" s="385">
        <v>0</v>
      </c>
      <c r="G79" s="385">
        <f>SUM(C79:F79)</f>
        <v>16560</v>
      </c>
    </row>
    <row r="80" spans="1:8" s="200" customFormat="1" ht="24.75" customHeight="1" x14ac:dyDescent="0.25">
      <c r="A80" s="208" t="s">
        <v>71</v>
      </c>
      <c r="B80" s="209" t="s">
        <v>279</v>
      </c>
      <c r="C80" s="402">
        <v>0</v>
      </c>
      <c r="D80" s="385">
        <v>0</v>
      </c>
      <c r="E80" s="392">
        <v>0</v>
      </c>
      <c r="F80" s="385">
        <v>0</v>
      </c>
      <c r="G80" s="385">
        <f>SUM(C80:F80)</f>
        <v>0</v>
      </c>
    </row>
    <row r="81" spans="1:7" s="200" customFormat="1" ht="24.75" customHeight="1" x14ac:dyDescent="0.25">
      <c r="A81" s="230" t="s">
        <v>80</v>
      </c>
      <c r="B81" s="209" t="s">
        <v>269</v>
      </c>
      <c r="C81" s="398">
        <f>C82+C83+C84+C85</f>
        <v>0</v>
      </c>
      <c r="D81" s="391">
        <v>0</v>
      </c>
      <c r="E81" s="392">
        <v>245825</v>
      </c>
      <c r="F81" s="385">
        <v>0</v>
      </c>
      <c r="G81" s="385">
        <f>SUM(C81:F81)</f>
        <v>245825</v>
      </c>
    </row>
    <row r="82" spans="1:7" s="200" customFormat="1" ht="24.75" customHeight="1" x14ac:dyDescent="0.25">
      <c r="A82" s="208" t="s">
        <v>103</v>
      </c>
      <c r="B82" s="209" t="s">
        <v>307</v>
      </c>
      <c r="C82" s="385">
        <v>0</v>
      </c>
      <c r="D82" s="391">
        <v>0</v>
      </c>
      <c r="E82" s="392">
        <v>0</v>
      </c>
      <c r="F82" s="385">
        <v>0</v>
      </c>
      <c r="G82" s="385">
        <f>SUM(C82:F82)</f>
        <v>0</v>
      </c>
    </row>
    <row r="83" spans="1:7" s="200" customFormat="1" ht="24" customHeight="1" thickBot="1" x14ac:dyDescent="0.3">
      <c r="A83" s="198" t="s">
        <v>156</v>
      </c>
      <c r="B83" s="231" t="s">
        <v>157</v>
      </c>
      <c r="C83" s="390">
        <f>C84+C85+C86+C87</f>
        <v>0</v>
      </c>
      <c r="D83" s="390">
        <f>D84+D85+D86+D87</f>
        <v>0</v>
      </c>
      <c r="E83" s="560">
        <v>0</v>
      </c>
      <c r="F83" s="390">
        <f>SUM(F84:F87)</f>
        <v>0</v>
      </c>
      <c r="G83" s="390">
        <f>SUM(G84:G87)</f>
        <v>0</v>
      </c>
    </row>
    <row r="84" spans="1:7" s="200" customFormat="1" ht="23.25" customHeight="1" x14ac:dyDescent="0.25">
      <c r="A84" s="211" t="s">
        <v>357</v>
      </c>
      <c r="B84" s="210" t="s">
        <v>360</v>
      </c>
      <c r="C84" s="394">
        <v>0</v>
      </c>
      <c r="D84" s="394">
        <v>0</v>
      </c>
      <c r="E84" s="405">
        <v>0</v>
      </c>
      <c r="F84" s="393">
        <v>0</v>
      </c>
      <c r="G84" s="393">
        <f>F84+E84+D84+C84</f>
        <v>0</v>
      </c>
    </row>
    <row r="85" spans="1:7" s="200" customFormat="1" ht="23.25" customHeight="1" x14ac:dyDescent="0.25">
      <c r="A85" s="211" t="s">
        <v>81</v>
      </c>
      <c r="B85" s="209" t="s">
        <v>288</v>
      </c>
      <c r="C85" s="394">
        <v>0</v>
      </c>
      <c r="D85" s="394">
        <v>0</v>
      </c>
      <c r="E85" s="393">
        <v>0</v>
      </c>
      <c r="F85" s="385">
        <v>0</v>
      </c>
      <c r="G85" s="385">
        <f>SUM(C85:F85)</f>
        <v>0</v>
      </c>
    </row>
    <row r="86" spans="1:7" s="200" customFormat="1" ht="23.25" customHeight="1" x14ac:dyDescent="0.25">
      <c r="A86" s="219" t="s">
        <v>84</v>
      </c>
      <c r="B86" s="209" t="s">
        <v>91</v>
      </c>
      <c r="C86" s="385">
        <v>0</v>
      </c>
      <c r="D86" s="385">
        <v>0</v>
      </c>
      <c r="E86" s="393">
        <v>0</v>
      </c>
      <c r="F86" s="385">
        <v>0</v>
      </c>
      <c r="G86" s="385">
        <f>SUM(C86:F86)</f>
        <v>0</v>
      </c>
    </row>
    <row r="87" spans="1:7" s="200" customFormat="1" ht="23.25" customHeight="1" thickBot="1" x14ac:dyDescent="0.3">
      <c r="A87" s="208" t="s">
        <v>41</v>
      </c>
      <c r="B87" s="209" t="s">
        <v>42</v>
      </c>
      <c r="C87" s="387">
        <v>0</v>
      </c>
      <c r="D87" s="391">
        <v>0</v>
      </c>
      <c r="E87" s="393">
        <v>0</v>
      </c>
      <c r="F87" s="385">
        <v>0</v>
      </c>
      <c r="G87" s="410">
        <f>SUM(C87:F87)</f>
        <v>0</v>
      </c>
    </row>
    <row r="88" spans="1:7" s="200" customFormat="1" ht="46.5" customHeight="1" thickBot="1" x14ac:dyDescent="0.3">
      <c r="A88" s="198" t="s">
        <v>158</v>
      </c>
      <c r="B88" s="214" t="s">
        <v>159</v>
      </c>
      <c r="C88" s="390">
        <f>SUM(C89:C93)</f>
        <v>0</v>
      </c>
      <c r="D88" s="390">
        <f>SUM(D89:D93)</f>
        <v>0</v>
      </c>
      <c r="E88" s="390">
        <f>E89+E90+E91+E92+E93</f>
        <v>0</v>
      </c>
      <c r="F88" s="390">
        <f>SUM(F89:F93)</f>
        <v>0</v>
      </c>
      <c r="G88" s="390">
        <f>SUM(G89:G93)</f>
        <v>0</v>
      </c>
    </row>
    <row r="89" spans="1:7" s="200" customFormat="1" ht="24" customHeight="1" x14ac:dyDescent="0.25">
      <c r="A89" s="215" t="s">
        <v>280</v>
      </c>
      <c r="B89" s="216" t="s">
        <v>303</v>
      </c>
      <c r="C89" s="385">
        <v>0</v>
      </c>
      <c r="D89" s="385">
        <v>0</v>
      </c>
      <c r="E89" s="392">
        <v>0</v>
      </c>
      <c r="F89" s="385">
        <v>0</v>
      </c>
      <c r="G89" s="385">
        <f>SUM(C89:F89)</f>
        <v>0</v>
      </c>
    </row>
    <row r="90" spans="1:7" s="200" customFormat="1" ht="24" customHeight="1" x14ac:dyDescent="0.25">
      <c r="A90" s="208" t="s">
        <v>55</v>
      </c>
      <c r="B90" s="209" t="s">
        <v>56</v>
      </c>
      <c r="C90" s="385">
        <v>0</v>
      </c>
      <c r="D90" s="385">
        <v>0</v>
      </c>
      <c r="E90" s="392">
        <v>0</v>
      </c>
      <c r="F90" s="391">
        <v>0</v>
      </c>
      <c r="G90" s="385">
        <f>SUM(C90:F90)</f>
        <v>0</v>
      </c>
    </row>
    <row r="91" spans="1:7" s="200" customFormat="1" ht="24" customHeight="1" x14ac:dyDescent="0.25">
      <c r="A91" s="208" t="s">
        <v>98</v>
      </c>
      <c r="B91" s="209" t="s">
        <v>110</v>
      </c>
      <c r="C91" s="385">
        <v>0</v>
      </c>
      <c r="D91" s="385">
        <v>0</v>
      </c>
      <c r="E91" s="392">
        <v>0</v>
      </c>
      <c r="F91" s="391">
        <v>0</v>
      </c>
      <c r="G91" s="385">
        <f>SUM(C91:F91)</f>
        <v>0</v>
      </c>
    </row>
    <row r="92" spans="1:7" s="200" customFormat="1" ht="24" customHeight="1" x14ac:dyDescent="0.25">
      <c r="A92" s="219" t="s">
        <v>301</v>
      </c>
      <c r="B92" s="209" t="s">
        <v>302</v>
      </c>
      <c r="C92" s="385">
        <v>0</v>
      </c>
      <c r="D92" s="391">
        <v>0</v>
      </c>
      <c r="E92" s="392">
        <v>0</v>
      </c>
      <c r="F92" s="391">
        <v>0</v>
      </c>
      <c r="G92" s="385">
        <f>SUM(C92:F92)</f>
        <v>0</v>
      </c>
    </row>
    <row r="93" spans="1:7" s="200" customFormat="1" ht="24" customHeight="1" x14ac:dyDescent="0.25">
      <c r="A93" s="208" t="s">
        <v>251</v>
      </c>
      <c r="B93" s="209" t="s">
        <v>252</v>
      </c>
      <c r="C93" s="385">
        <v>0</v>
      </c>
      <c r="D93" s="385">
        <v>0</v>
      </c>
      <c r="E93" s="385">
        <v>0</v>
      </c>
      <c r="F93" s="391">
        <v>0</v>
      </c>
      <c r="G93" s="385">
        <f>SUM(C93:F93)</f>
        <v>0</v>
      </c>
    </row>
    <row r="94" spans="1:7" s="200" customFormat="1" ht="24" customHeight="1" thickBot="1" x14ac:dyDescent="0.3">
      <c r="A94" s="198" t="s">
        <v>160</v>
      </c>
      <c r="B94" s="231" t="s">
        <v>161</v>
      </c>
      <c r="C94" s="390">
        <f>C95+C96</f>
        <v>0</v>
      </c>
      <c r="D94" s="390">
        <f>SUM(D95:D96)</f>
        <v>0</v>
      </c>
      <c r="E94" s="390">
        <f>SUM(E95:E96)</f>
        <v>2139750</v>
      </c>
      <c r="F94" s="390">
        <v>0</v>
      </c>
      <c r="G94" s="390">
        <f>SUM(G95:G96)</f>
        <v>2139750</v>
      </c>
    </row>
    <row r="95" spans="1:7" s="200" customFormat="1" ht="24" customHeight="1" x14ac:dyDescent="0.25">
      <c r="A95" s="208" t="s">
        <v>86</v>
      </c>
      <c r="B95" s="210" t="s">
        <v>310</v>
      </c>
      <c r="C95" s="385">
        <v>0</v>
      </c>
      <c r="D95" s="385">
        <v>0</v>
      </c>
      <c r="E95" s="385">
        <v>0</v>
      </c>
      <c r="F95" s="385">
        <v>0</v>
      </c>
      <c r="G95" s="385">
        <f>SUM(C95:F95)</f>
        <v>0</v>
      </c>
    </row>
    <row r="96" spans="1:7" s="200" customFormat="1" ht="24" customHeight="1" x14ac:dyDescent="0.25">
      <c r="A96" s="208" t="s">
        <v>74</v>
      </c>
      <c r="B96" s="210" t="s">
        <v>272</v>
      </c>
      <c r="C96" s="385">
        <v>0</v>
      </c>
      <c r="D96" s="385">
        <v>0</v>
      </c>
      <c r="E96" s="385">
        <v>2139750</v>
      </c>
      <c r="F96" s="391">
        <v>0</v>
      </c>
      <c r="G96" s="385">
        <f>SUM(C96:F96)</f>
        <v>2139750</v>
      </c>
    </row>
    <row r="97" spans="1:7" s="200" customFormat="1" ht="39" customHeight="1" thickBot="1" x14ac:dyDescent="0.3">
      <c r="A97" s="198" t="s">
        <v>162</v>
      </c>
      <c r="B97" s="214" t="s">
        <v>163</v>
      </c>
      <c r="C97" s="390">
        <f>C98+C99+C100+C101</f>
        <v>0</v>
      </c>
      <c r="D97" s="390">
        <f>SUM(D98:D101)</f>
        <v>0</v>
      </c>
      <c r="E97" s="390">
        <f>SUM(E98:E101)</f>
        <v>0</v>
      </c>
      <c r="F97" s="390">
        <v>0</v>
      </c>
      <c r="G97" s="390">
        <f>SUM(G98:G101)</f>
        <v>0</v>
      </c>
    </row>
    <row r="98" spans="1:7" s="200" customFormat="1" ht="24" customHeight="1" x14ac:dyDescent="0.25">
      <c r="A98" s="219" t="s">
        <v>341</v>
      </c>
      <c r="B98" s="232" t="s">
        <v>344</v>
      </c>
      <c r="C98" s="393">
        <v>0</v>
      </c>
      <c r="D98" s="394">
        <v>0</v>
      </c>
      <c r="E98" s="394">
        <v>0</v>
      </c>
      <c r="F98" s="394">
        <v>0</v>
      </c>
      <c r="G98" s="393">
        <f>C98+D98+E98+F98</f>
        <v>0</v>
      </c>
    </row>
    <row r="99" spans="1:7" s="200" customFormat="1" ht="24" customHeight="1" x14ac:dyDescent="0.25">
      <c r="A99" s="208" t="s">
        <v>102</v>
      </c>
      <c r="B99" s="209" t="s">
        <v>263</v>
      </c>
      <c r="C99" s="385">
        <v>0</v>
      </c>
      <c r="D99" s="393">
        <v>0</v>
      </c>
      <c r="E99" s="394">
        <v>0</v>
      </c>
      <c r="F99" s="398">
        <v>0</v>
      </c>
      <c r="G99" s="402">
        <f>SUM(C99:F99)</f>
        <v>0</v>
      </c>
    </row>
    <row r="100" spans="1:7" s="200" customFormat="1" ht="24" customHeight="1" x14ac:dyDescent="0.25">
      <c r="A100" s="208" t="s">
        <v>82</v>
      </c>
      <c r="B100" s="209" t="s">
        <v>92</v>
      </c>
      <c r="C100" s="385">
        <v>0</v>
      </c>
      <c r="D100" s="393">
        <v>0</v>
      </c>
      <c r="E100" s="393">
        <v>0</v>
      </c>
      <c r="F100" s="385">
        <v>0</v>
      </c>
      <c r="G100" s="385">
        <f>SUM(C100:F100)</f>
        <v>0</v>
      </c>
    </row>
    <row r="101" spans="1:7" s="200" customFormat="1" ht="24" customHeight="1" x14ac:dyDescent="0.25">
      <c r="A101" s="208" t="s">
        <v>57</v>
      </c>
      <c r="B101" s="209" t="s">
        <v>58</v>
      </c>
      <c r="C101" s="385">
        <v>0</v>
      </c>
      <c r="D101" s="393">
        <v>0</v>
      </c>
      <c r="E101" s="388">
        <v>0</v>
      </c>
      <c r="F101" s="385">
        <v>0</v>
      </c>
      <c r="G101" s="385">
        <f>SUM(C101:F101)</f>
        <v>0</v>
      </c>
    </row>
    <row r="102" spans="1:7" s="200" customFormat="1" ht="42" customHeight="1" thickBot="1" x14ac:dyDescent="0.3">
      <c r="A102" s="198" t="s">
        <v>165</v>
      </c>
      <c r="B102" s="214" t="s">
        <v>164</v>
      </c>
      <c r="C102" s="390">
        <f>SUM(C103:C106)</f>
        <v>0</v>
      </c>
      <c r="D102" s="390">
        <f>SUM(D103:D106)</f>
        <v>0</v>
      </c>
      <c r="E102" s="390">
        <f>E103+E104+E105+E106</f>
        <v>0</v>
      </c>
      <c r="F102" s="390">
        <f>SUM(F103:F105)</f>
        <v>0</v>
      </c>
      <c r="G102" s="390">
        <f>SUM(G103:G106)</f>
        <v>0</v>
      </c>
    </row>
    <row r="103" spans="1:7" s="200" customFormat="1" ht="36.75" customHeight="1" x14ac:dyDescent="0.25">
      <c r="A103" s="215" t="s">
        <v>100</v>
      </c>
      <c r="B103" s="210" t="s">
        <v>126</v>
      </c>
      <c r="C103" s="385">
        <v>0</v>
      </c>
      <c r="D103" s="391">
        <v>0</v>
      </c>
      <c r="E103" s="385">
        <v>0</v>
      </c>
      <c r="F103" s="385">
        <v>0</v>
      </c>
      <c r="G103" s="385">
        <f>SUM(C103:F103)</f>
        <v>0</v>
      </c>
    </row>
    <row r="104" spans="1:7" s="200" customFormat="1" ht="23.25" customHeight="1" x14ac:dyDescent="0.25">
      <c r="A104" s="211" t="s">
        <v>259</v>
      </c>
      <c r="B104" s="210" t="s">
        <v>273</v>
      </c>
      <c r="C104" s="385">
        <v>0</v>
      </c>
      <c r="D104" s="385">
        <v>0</v>
      </c>
      <c r="E104" s="385">
        <v>0</v>
      </c>
      <c r="F104" s="385">
        <v>0</v>
      </c>
      <c r="G104" s="385">
        <f>SUM(C104:F104)</f>
        <v>0</v>
      </c>
    </row>
    <row r="105" spans="1:7" s="200" customFormat="1" ht="23.25" customHeight="1" x14ac:dyDescent="0.25">
      <c r="A105" s="208" t="s">
        <v>69</v>
      </c>
      <c r="B105" s="210" t="s">
        <v>87</v>
      </c>
      <c r="C105" s="385">
        <v>0</v>
      </c>
      <c r="D105" s="385">
        <v>0</v>
      </c>
      <c r="E105" s="385">
        <v>0</v>
      </c>
      <c r="F105" s="385">
        <v>0</v>
      </c>
      <c r="G105" s="385">
        <f>SUM(C105:F105)</f>
        <v>0</v>
      </c>
    </row>
    <row r="106" spans="1:7" s="200" customFormat="1" ht="23.25" customHeight="1" x14ac:dyDescent="0.25">
      <c r="A106" s="208" t="s">
        <v>405</v>
      </c>
      <c r="B106" s="210" t="s">
        <v>409</v>
      </c>
      <c r="C106" s="402">
        <v>0</v>
      </c>
      <c r="D106" s="385">
        <v>0</v>
      </c>
      <c r="E106" s="385">
        <v>0</v>
      </c>
      <c r="F106" s="402">
        <v>0</v>
      </c>
      <c r="G106" s="402">
        <f>SUM(C106:F106)</f>
        <v>0</v>
      </c>
    </row>
    <row r="107" spans="1:7" s="200" customFormat="1" ht="44.25" customHeight="1" thickBot="1" x14ac:dyDescent="0.3">
      <c r="A107" s="198" t="s">
        <v>166</v>
      </c>
      <c r="B107" s="214" t="s">
        <v>167</v>
      </c>
      <c r="C107" s="390">
        <f>SUM(C108:C109)</f>
        <v>0</v>
      </c>
      <c r="D107" s="390">
        <f>D108+D109</f>
        <v>0</v>
      </c>
      <c r="E107" s="390">
        <f>E108+E109</f>
        <v>120750.29</v>
      </c>
      <c r="F107" s="390">
        <f>SUM(F108:F109)</f>
        <v>0</v>
      </c>
      <c r="G107" s="390">
        <f>SUM(G108:G109)</f>
        <v>120750.29</v>
      </c>
    </row>
    <row r="108" spans="1:7" s="200" customFormat="1" ht="23.25" customHeight="1" x14ac:dyDescent="0.25">
      <c r="A108" s="208" t="s">
        <v>53</v>
      </c>
      <c r="B108" s="209" t="s">
        <v>22</v>
      </c>
      <c r="C108" s="400">
        <v>0</v>
      </c>
      <c r="D108" s="385">
        <v>0</v>
      </c>
      <c r="E108" s="386">
        <v>0</v>
      </c>
      <c r="F108" s="391">
        <v>0</v>
      </c>
      <c r="G108" s="385">
        <f>SUM(C108:F108)</f>
        <v>0</v>
      </c>
    </row>
    <row r="109" spans="1:7" s="200" customFormat="1" ht="23.25" customHeight="1" x14ac:dyDescent="0.25">
      <c r="A109" s="208" t="s">
        <v>76</v>
      </c>
      <c r="B109" s="209" t="s">
        <v>111</v>
      </c>
      <c r="C109" s="385">
        <v>0</v>
      </c>
      <c r="D109" s="385">
        <v>0</v>
      </c>
      <c r="E109" s="392">
        <v>120750.29</v>
      </c>
      <c r="F109" s="391">
        <v>0</v>
      </c>
      <c r="G109" s="385">
        <f>SUM(C109:F109)</f>
        <v>120750.29</v>
      </c>
    </row>
    <row r="110" spans="1:7" s="200" customFormat="1" ht="36.75" customHeight="1" thickBot="1" x14ac:dyDescent="0.3">
      <c r="A110" s="198" t="s">
        <v>168</v>
      </c>
      <c r="B110" s="214" t="s">
        <v>169</v>
      </c>
      <c r="C110" s="390">
        <f>+C111</f>
        <v>0</v>
      </c>
      <c r="D110" s="390">
        <v>0</v>
      </c>
      <c r="E110" s="390">
        <v>0</v>
      </c>
      <c r="F110" s="390">
        <v>0</v>
      </c>
      <c r="G110" s="390">
        <v>0</v>
      </c>
    </row>
    <row r="111" spans="1:7" s="200" customFormat="1" ht="33.75" customHeight="1" thickBot="1" x14ac:dyDescent="0.3">
      <c r="A111" s="219" t="s">
        <v>338</v>
      </c>
      <c r="B111" s="233" t="s">
        <v>339</v>
      </c>
      <c r="C111" s="390">
        <v>0</v>
      </c>
      <c r="D111" s="390">
        <v>0</v>
      </c>
      <c r="E111" s="390">
        <v>0</v>
      </c>
      <c r="F111" s="390"/>
      <c r="G111" s="411"/>
    </row>
    <row r="112" spans="1:7" s="200" customFormat="1" ht="26.25" customHeight="1" thickBot="1" x14ac:dyDescent="0.3">
      <c r="A112" s="198" t="s">
        <v>170</v>
      </c>
      <c r="B112" s="231" t="s">
        <v>171</v>
      </c>
      <c r="C112" s="390">
        <f>SUM(C113:C120)</f>
        <v>0</v>
      </c>
      <c r="D112" s="390">
        <f>SUM(D113:D120)</f>
        <v>80000</v>
      </c>
      <c r="E112" s="411">
        <f>E113+E114+E115+E116+E117+E118+E119+E120</f>
        <v>1685.04</v>
      </c>
      <c r="F112" s="390">
        <f>SUM(F115:F120)</f>
        <v>84067.45</v>
      </c>
      <c r="G112" s="390">
        <f>SUM(G113:G120)</f>
        <v>165752.49</v>
      </c>
    </row>
    <row r="113" spans="1:7" s="200" customFormat="1" ht="21" customHeight="1" x14ac:dyDescent="0.25">
      <c r="A113" s="208" t="s">
        <v>59</v>
      </c>
      <c r="B113" s="209" t="str">
        <f>[1]Hoja1!$C$322</f>
        <v xml:space="preserve"> Material para limpieza </v>
      </c>
      <c r="C113" s="412">
        <v>0</v>
      </c>
      <c r="D113" s="402">
        <v>0</v>
      </c>
      <c r="E113" s="413">
        <v>0</v>
      </c>
      <c r="F113" s="398">
        <v>0</v>
      </c>
      <c r="G113" s="385">
        <f t="shared" ref="G113:G121" si="5">SUM(C113:F113)</f>
        <v>0</v>
      </c>
    </row>
    <row r="114" spans="1:7" s="200" customFormat="1" ht="36.75" customHeight="1" x14ac:dyDescent="0.25">
      <c r="A114" s="208" t="s">
        <v>83</v>
      </c>
      <c r="B114" s="210" t="str">
        <f>[1]Hoja1!$C$324</f>
        <v xml:space="preserve"> Útiles de escritorio, oficina, informática y de enseñanza </v>
      </c>
      <c r="C114" s="412">
        <v>0</v>
      </c>
      <c r="D114" s="402">
        <v>0</v>
      </c>
      <c r="E114" s="404">
        <v>0</v>
      </c>
      <c r="F114" s="398">
        <v>0</v>
      </c>
      <c r="G114" s="385">
        <f t="shared" si="5"/>
        <v>0</v>
      </c>
    </row>
    <row r="115" spans="1:7" s="200" customFormat="1" ht="21" customHeight="1" x14ac:dyDescent="0.25">
      <c r="A115" s="208" t="s">
        <v>260</v>
      </c>
      <c r="B115" s="209" t="s">
        <v>268</v>
      </c>
      <c r="C115" s="412">
        <v>0</v>
      </c>
      <c r="D115" s="402">
        <v>0</v>
      </c>
      <c r="E115" s="404">
        <v>1685.04</v>
      </c>
      <c r="F115" s="398">
        <v>0</v>
      </c>
      <c r="G115" s="385">
        <f t="shared" si="5"/>
        <v>1685.04</v>
      </c>
    </row>
    <row r="116" spans="1:7" s="200" customFormat="1" ht="21" customHeight="1" x14ac:dyDescent="0.25">
      <c r="A116" s="211" t="s">
        <v>261</v>
      </c>
      <c r="B116" s="209" t="s">
        <v>264</v>
      </c>
      <c r="C116" s="385">
        <v>0</v>
      </c>
      <c r="D116" s="402">
        <v>0</v>
      </c>
      <c r="E116" s="404">
        <v>0</v>
      </c>
      <c r="F116" s="398">
        <v>0</v>
      </c>
      <c r="G116" s="385">
        <f t="shared" si="5"/>
        <v>0</v>
      </c>
    </row>
    <row r="117" spans="1:7" s="200" customFormat="1" ht="21" customHeight="1" x14ac:dyDescent="0.25">
      <c r="A117" s="208" t="s">
        <v>70</v>
      </c>
      <c r="B117" s="209" t="s">
        <v>88</v>
      </c>
      <c r="C117" s="385">
        <v>0</v>
      </c>
      <c r="D117" s="402">
        <v>0</v>
      </c>
      <c r="E117" s="404">
        <v>0</v>
      </c>
      <c r="F117" s="398">
        <v>0</v>
      </c>
      <c r="G117" s="385">
        <f t="shared" si="5"/>
        <v>0</v>
      </c>
    </row>
    <row r="118" spans="1:7" s="200" customFormat="1" ht="21" customHeight="1" x14ac:dyDescent="0.25">
      <c r="A118" s="211" t="s">
        <v>318</v>
      </c>
      <c r="B118" s="209" t="s">
        <v>319</v>
      </c>
      <c r="C118" s="385">
        <v>0</v>
      </c>
      <c r="D118" s="402">
        <v>80000</v>
      </c>
      <c r="E118" s="404">
        <v>0</v>
      </c>
      <c r="F118" s="398">
        <v>0</v>
      </c>
      <c r="G118" s="385">
        <f t="shared" si="5"/>
        <v>80000</v>
      </c>
    </row>
    <row r="119" spans="1:7" s="200" customFormat="1" ht="21" customHeight="1" x14ac:dyDescent="0.25">
      <c r="A119" s="208" t="s">
        <v>51</v>
      </c>
      <c r="B119" s="209" t="s">
        <v>52</v>
      </c>
      <c r="C119" s="412">
        <v>0</v>
      </c>
      <c r="D119" s="402">
        <v>0</v>
      </c>
      <c r="E119" s="404">
        <v>0</v>
      </c>
      <c r="F119" s="398">
        <v>0</v>
      </c>
      <c r="G119" s="385">
        <f t="shared" si="5"/>
        <v>0</v>
      </c>
    </row>
    <row r="120" spans="1:7" s="200" customFormat="1" ht="33.75" customHeight="1" x14ac:dyDescent="0.25">
      <c r="A120" s="208" t="s">
        <v>60</v>
      </c>
      <c r="B120" s="210" t="s">
        <v>61</v>
      </c>
      <c r="C120" s="412">
        <v>0</v>
      </c>
      <c r="D120" s="402">
        <v>0</v>
      </c>
      <c r="E120" s="404">
        <v>0</v>
      </c>
      <c r="F120" s="398">
        <v>84067.45</v>
      </c>
      <c r="G120" s="385">
        <f t="shared" si="5"/>
        <v>84067.45</v>
      </c>
    </row>
    <row r="121" spans="1:7" s="200" customFormat="1" ht="26.25" customHeight="1" thickBot="1" x14ac:dyDescent="0.3">
      <c r="A121" s="234" t="s">
        <v>172</v>
      </c>
      <c r="B121" s="229" t="s">
        <v>173</v>
      </c>
      <c r="C121" s="414">
        <f>C122+C124+C126+C127+C128+C129+C131+C132</f>
        <v>0</v>
      </c>
      <c r="D121" s="397">
        <f>D122+D124+D126+D127+D128+D129+D131+D132</f>
        <v>0</v>
      </c>
      <c r="E121" s="397">
        <f>E122+E124+E126+E127+E128+E129+E131+E132</f>
        <v>0</v>
      </c>
      <c r="F121" s="397">
        <f>+F122</f>
        <v>0</v>
      </c>
      <c r="G121" s="397">
        <f t="shared" si="5"/>
        <v>0</v>
      </c>
    </row>
    <row r="122" spans="1:7" s="200" customFormat="1" ht="41.25" customHeight="1" thickBot="1" x14ac:dyDescent="0.3">
      <c r="A122" s="208" t="s">
        <v>174</v>
      </c>
      <c r="B122" s="235" t="s">
        <v>474</v>
      </c>
      <c r="C122" s="415">
        <f>C123</f>
        <v>0</v>
      </c>
      <c r="D122" s="411">
        <f>D123</f>
        <v>0</v>
      </c>
      <c r="E122" s="411">
        <f>+E123+E129+E132</f>
        <v>0</v>
      </c>
      <c r="F122" s="411">
        <f>+F123+F132</f>
        <v>0</v>
      </c>
      <c r="G122" s="411">
        <f>C122+D122+E122</f>
        <v>0</v>
      </c>
    </row>
    <row r="123" spans="1:7" s="200" customFormat="1" ht="33" customHeight="1" x14ac:dyDescent="0.25">
      <c r="A123" s="219" t="s">
        <v>292</v>
      </c>
      <c r="B123" s="210" t="s">
        <v>300</v>
      </c>
      <c r="C123" s="391">
        <v>0</v>
      </c>
      <c r="D123" s="391">
        <v>0</v>
      </c>
      <c r="E123" s="385">
        <v>0</v>
      </c>
      <c r="F123" s="385">
        <v>0</v>
      </c>
      <c r="G123" s="400">
        <f>+C123+D123+E123+F123</f>
        <v>0</v>
      </c>
    </row>
    <row r="124" spans="1:7" s="200" customFormat="1" ht="38.25" customHeight="1" x14ac:dyDescent="0.25">
      <c r="A124" s="198" t="s">
        <v>175</v>
      </c>
      <c r="B124" s="236" t="s">
        <v>295</v>
      </c>
      <c r="C124" s="416">
        <f>C125</f>
        <v>0</v>
      </c>
      <c r="D124" s="417">
        <f>D125</f>
        <v>0</v>
      </c>
      <c r="E124" s="385">
        <f>E125</f>
        <v>0</v>
      </c>
      <c r="F124" s="385">
        <f>F125</f>
        <v>0</v>
      </c>
      <c r="G124" s="400">
        <f>D124+E124+F124</f>
        <v>0</v>
      </c>
    </row>
    <row r="125" spans="1:7" s="200" customFormat="1" ht="36.75" customHeight="1" x14ac:dyDescent="0.25">
      <c r="A125" s="208" t="s">
        <v>440</v>
      </c>
      <c r="B125" s="626" t="s">
        <v>295</v>
      </c>
      <c r="C125" s="391">
        <v>0</v>
      </c>
      <c r="D125" s="391">
        <v>0</v>
      </c>
      <c r="E125" s="385">
        <v>0</v>
      </c>
      <c r="F125" s="385">
        <v>0</v>
      </c>
      <c r="G125" s="400">
        <f>D125+E125+F125</f>
        <v>0</v>
      </c>
    </row>
    <row r="126" spans="1:7" s="200" customFormat="1" ht="36.75" customHeight="1" x14ac:dyDescent="0.25">
      <c r="A126" s="198" t="s">
        <v>176</v>
      </c>
      <c r="B126" s="626" t="s">
        <v>296</v>
      </c>
      <c r="C126" s="387">
        <v>0</v>
      </c>
      <c r="D126" s="391">
        <v>0</v>
      </c>
      <c r="E126" s="385">
        <v>0</v>
      </c>
      <c r="F126" s="385">
        <v>0</v>
      </c>
      <c r="G126" s="400">
        <f>+C126+D126+E126+F126</f>
        <v>0</v>
      </c>
    </row>
    <row r="127" spans="1:7" s="200" customFormat="1" ht="36.75" customHeight="1" x14ac:dyDescent="0.25">
      <c r="A127" s="198" t="s">
        <v>177</v>
      </c>
      <c r="B127" s="626" t="s">
        <v>297</v>
      </c>
      <c r="C127" s="387">
        <v>0</v>
      </c>
      <c r="D127" s="391">
        <v>0</v>
      </c>
      <c r="E127" s="385">
        <v>0</v>
      </c>
      <c r="F127" s="385">
        <v>0</v>
      </c>
      <c r="G127" s="400">
        <f>+C127+D127+E127+F127</f>
        <v>0</v>
      </c>
    </row>
    <row r="128" spans="1:7" s="200" customFormat="1" ht="36.75" customHeight="1" x14ac:dyDescent="0.25">
      <c r="A128" s="198" t="s">
        <v>178</v>
      </c>
      <c r="B128" s="626" t="s">
        <v>298</v>
      </c>
      <c r="C128" s="387">
        <v>0</v>
      </c>
      <c r="D128" s="391">
        <v>0</v>
      </c>
      <c r="E128" s="385">
        <v>0</v>
      </c>
      <c r="F128" s="385">
        <v>0</v>
      </c>
      <c r="G128" s="400">
        <f>+C128+D128+E128+F128</f>
        <v>0</v>
      </c>
    </row>
    <row r="129" spans="1:7" s="200" customFormat="1" ht="27.75" customHeight="1" x14ac:dyDescent="0.25">
      <c r="A129" s="237" t="s">
        <v>345</v>
      </c>
      <c r="B129" s="236" t="s">
        <v>346</v>
      </c>
      <c r="C129" s="387">
        <f>C130</f>
        <v>0</v>
      </c>
      <c r="D129" s="385">
        <f>D130</f>
        <v>0</v>
      </c>
      <c r="E129" s="385">
        <f>E130</f>
        <v>0</v>
      </c>
      <c r="F129" s="385">
        <f>F130</f>
        <v>0</v>
      </c>
      <c r="G129" s="400">
        <f>C129+D129+E129+F129</f>
        <v>0</v>
      </c>
    </row>
    <row r="130" spans="1:7" s="200" customFormat="1" ht="33.75" customHeight="1" x14ac:dyDescent="0.25">
      <c r="A130" s="238" t="s">
        <v>347</v>
      </c>
      <c r="B130" s="239" t="s">
        <v>348</v>
      </c>
      <c r="C130" s="387">
        <v>0</v>
      </c>
      <c r="D130" s="391">
        <v>0</v>
      </c>
      <c r="E130" s="385">
        <v>0</v>
      </c>
      <c r="F130" s="385">
        <v>0</v>
      </c>
      <c r="G130" s="400">
        <v>0</v>
      </c>
    </row>
    <row r="131" spans="1:7" s="217" customFormat="1" ht="33.75" customHeight="1" x14ac:dyDescent="0.25">
      <c r="A131" s="198" t="s">
        <v>179</v>
      </c>
      <c r="B131" s="210" t="s">
        <v>299</v>
      </c>
      <c r="C131" s="387">
        <v>0</v>
      </c>
      <c r="D131" s="391">
        <v>0</v>
      </c>
      <c r="E131" s="385">
        <v>0</v>
      </c>
      <c r="F131" s="385">
        <v>0</v>
      </c>
      <c r="G131" s="400">
        <f>+C131+D131+E131+F131</f>
        <v>0</v>
      </c>
    </row>
    <row r="132" spans="1:7" s="200" customFormat="1" ht="37.5" customHeight="1" thickBot="1" x14ac:dyDescent="0.3">
      <c r="A132" s="198" t="s">
        <v>255</v>
      </c>
      <c r="B132" s="236" t="s">
        <v>244</v>
      </c>
      <c r="C132" s="418">
        <f>C133</f>
        <v>0</v>
      </c>
      <c r="D132" s="419">
        <f>D133</f>
        <v>0</v>
      </c>
      <c r="E132" s="390">
        <f>E133</f>
        <v>0</v>
      </c>
      <c r="F132" s="410">
        <v>0</v>
      </c>
      <c r="G132" s="390">
        <f>SUM(C132:F132)</f>
        <v>0</v>
      </c>
    </row>
    <row r="133" spans="1:7" s="200" customFormat="1" ht="33.75" customHeight="1" x14ac:dyDescent="0.25">
      <c r="A133" s="208" t="s">
        <v>253</v>
      </c>
      <c r="B133" s="210" t="s">
        <v>254</v>
      </c>
      <c r="C133" s="385">
        <v>0</v>
      </c>
      <c r="D133" s="385">
        <v>0</v>
      </c>
      <c r="E133" s="400">
        <v>0</v>
      </c>
      <c r="F133" s="400">
        <v>0</v>
      </c>
      <c r="G133" s="400">
        <f>SUM(C133:F133)</f>
        <v>0</v>
      </c>
    </row>
    <row r="134" spans="1:7" s="200" customFormat="1" ht="25.5" customHeight="1" thickBot="1" x14ac:dyDescent="0.3">
      <c r="A134" s="234" t="s">
        <v>180</v>
      </c>
      <c r="B134" s="229" t="s">
        <v>188</v>
      </c>
      <c r="C134" s="414">
        <f>C135</f>
        <v>0</v>
      </c>
      <c r="D134" s="397">
        <f>SUM(D135:D142)</f>
        <v>0</v>
      </c>
      <c r="E134" s="397">
        <f>SUM(E135:E142)</f>
        <v>0</v>
      </c>
      <c r="F134" s="397">
        <f>SUM(F135:F142)</f>
        <v>0</v>
      </c>
      <c r="G134" s="397">
        <f>G135+G137+G138+G139+G140+G141+G142</f>
        <v>0</v>
      </c>
    </row>
    <row r="135" spans="1:7" s="200" customFormat="1" ht="41.25" customHeight="1" x14ac:dyDescent="0.25">
      <c r="A135" s="198" t="s">
        <v>181</v>
      </c>
      <c r="B135" s="624" t="s">
        <v>1043</v>
      </c>
      <c r="C135" s="416">
        <v>0</v>
      </c>
      <c r="D135" s="384">
        <v>0</v>
      </c>
      <c r="E135" s="384">
        <v>0</v>
      </c>
      <c r="F135" s="384">
        <v>0</v>
      </c>
      <c r="G135" s="399">
        <f>G136</f>
        <v>0</v>
      </c>
    </row>
    <row r="136" spans="1:7" s="200" customFormat="1" ht="38.25" customHeight="1" x14ac:dyDescent="0.25">
      <c r="A136" s="625" t="s">
        <v>460</v>
      </c>
      <c r="B136" s="626" t="s">
        <v>287</v>
      </c>
      <c r="C136" s="385">
        <v>0</v>
      </c>
      <c r="D136" s="385">
        <v>0</v>
      </c>
      <c r="E136" s="385">
        <v>0</v>
      </c>
      <c r="F136" s="385">
        <v>0</v>
      </c>
      <c r="G136" s="400">
        <f>+C136+D136+E136+F136</f>
        <v>0</v>
      </c>
    </row>
    <row r="137" spans="1:7" s="200" customFormat="1" ht="39" customHeight="1" x14ac:dyDescent="0.25">
      <c r="A137" s="627" t="s">
        <v>182</v>
      </c>
      <c r="B137" s="626" t="s">
        <v>1044</v>
      </c>
      <c r="C137" s="387">
        <v>0</v>
      </c>
      <c r="D137" s="385">
        <v>0</v>
      </c>
      <c r="E137" s="385">
        <v>0</v>
      </c>
      <c r="F137" s="385">
        <v>0</v>
      </c>
      <c r="G137" s="400">
        <f>+C137+D137+E137+F137</f>
        <v>0</v>
      </c>
    </row>
    <row r="138" spans="1:7" s="200" customFormat="1" ht="36.75" customHeight="1" x14ac:dyDescent="0.25">
      <c r="A138" s="627" t="s">
        <v>183</v>
      </c>
      <c r="B138" s="626" t="s">
        <v>1045</v>
      </c>
      <c r="C138" s="387">
        <v>0</v>
      </c>
      <c r="D138" s="385">
        <v>0</v>
      </c>
      <c r="E138" s="385">
        <v>0</v>
      </c>
      <c r="F138" s="385">
        <v>0</v>
      </c>
      <c r="G138" s="385">
        <v>0</v>
      </c>
    </row>
    <row r="139" spans="1:7" s="200" customFormat="1" ht="45" customHeight="1" x14ac:dyDescent="0.25">
      <c r="A139" s="627" t="s">
        <v>184</v>
      </c>
      <c r="B139" s="626" t="s">
        <v>1046</v>
      </c>
      <c r="C139" s="387">
        <v>0</v>
      </c>
      <c r="D139" s="385">
        <v>0</v>
      </c>
      <c r="E139" s="385">
        <v>0</v>
      </c>
      <c r="F139" s="385">
        <v>0</v>
      </c>
      <c r="G139" s="385">
        <v>0</v>
      </c>
    </row>
    <row r="140" spans="1:7" s="200" customFormat="1" ht="39" customHeight="1" x14ac:dyDescent="0.25">
      <c r="A140" s="627" t="s">
        <v>185</v>
      </c>
      <c r="B140" s="626" t="s">
        <v>1047</v>
      </c>
      <c r="C140" s="387">
        <v>0</v>
      </c>
      <c r="D140" s="385">
        <v>0</v>
      </c>
      <c r="E140" s="385">
        <v>0</v>
      </c>
      <c r="F140" s="385">
        <v>0</v>
      </c>
      <c r="G140" s="385">
        <v>0</v>
      </c>
    </row>
    <row r="141" spans="1:7" s="200" customFormat="1" ht="40.5" customHeight="1" x14ac:dyDescent="0.25">
      <c r="A141" s="627" t="s">
        <v>186</v>
      </c>
      <c r="B141" s="626" t="s">
        <v>1048</v>
      </c>
      <c r="C141" s="387">
        <v>0</v>
      </c>
      <c r="D141" s="385">
        <v>0</v>
      </c>
      <c r="E141" s="385">
        <v>0</v>
      </c>
      <c r="F141" s="385">
        <v>0</v>
      </c>
      <c r="G141" s="385">
        <v>0</v>
      </c>
    </row>
    <row r="142" spans="1:7" s="200" customFormat="1" ht="39.75" customHeight="1" x14ac:dyDescent="0.25">
      <c r="A142" s="208" t="s">
        <v>187</v>
      </c>
      <c r="B142" s="210" t="s">
        <v>475</v>
      </c>
      <c r="C142" s="387">
        <v>0</v>
      </c>
      <c r="D142" s="385">
        <v>0</v>
      </c>
      <c r="E142" s="385">
        <v>0</v>
      </c>
      <c r="F142" s="385">
        <v>0</v>
      </c>
      <c r="G142" s="385">
        <v>0</v>
      </c>
    </row>
    <row r="143" spans="1:7" s="200" customFormat="1" ht="39.75" customHeight="1" thickBot="1" x14ac:dyDescent="0.3">
      <c r="A143" s="234" t="s">
        <v>189</v>
      </c>
      <c r="B143" s="240" t="s">
        <v>96</v>
      </c>
      <c r="C143" s="420">
        <f>C144+C150+C155+C159+C162+C170+C172+C175+C177</f>
        <v>0</v>
      </c>
      <c r="D143" s="397">
        <v>0</v>
      </c>
      <c r="E143" s="397">
        <f>E144+E150+E155+E159+E162+E170+E172</f>
        <v>0</v>
      </c>
      <c r="F143" s="421">
        <v>0</v>
      </c>
      <c r="G143" s="397">
        <f>SUM(C143:F143)</f>
        <v>0</v>
      </c>
    </row>
    <row r="144" spans="1:7" s="200" customFormat="1" ht="28.5" customHeight="1" x14ac:dyDescent="0.25">
      <c r="A144" s="198" t="s">
        <v>191</v>
      </c>
      <c r="B144" s="231" t="s">
        <v>190</v>
      </c>
      <c r="C144" s="399">
        <f>C145+C146+C147+C148+C149</f>
        <v>0</v>
      </c>
      <c r="D144" s="399">
        <f>D145+D146+D147+D148+D149</f>
        <v>0</v>
      </c>
      <c r="E144" s="399">
        <f>E145+E146+E147+E148+E149</f>
        <v>0</v>
      </c>
      <c r="F144" s="400">
        <v>0</v>
      </c>
      <c r="G144" s="422">
        <f>SUM(G145:G149)</f>
        <v>0</v>
      </c>
    </row>
    <row r="145" spans="1:7" s="200" customFormat="1" ht="25.5" customHeight="1" x14ac:dyDescent="0.25">
      <c r="A145" s="208" t="s">
        <v>104</v>
      </c>
      <c r="B145" s="210" t="s">
        <v>112</v>
      </c>
      <c r="C145" s="399">
        <v>0</v>
      </c>
      <c r="D145" s="399">
        <v>0</v>
      </c>
      <c r="E145" s="392">
        <v>0</v>
      </c>
      <c r="F145" s="385">
        <v>0</v>
      </c>
      <c r="G145" s="385">
        <f>SUM(C145:F145)</f>
        <v>0</v>
      </c>
    </row>
    <row r="146" spans="1:7" s="200" customFormat="1" ht="24.75" customHeight="1" x14ac:dyDescent="0.25">
      <c r="A146" s="208" t="s">
        <v>293</v>
      </c>
      <c r="B146" s="210" t="s">
        <v>294</v>
      </c>
      <c r="C146" s="399">
        <v>0</v>
      </c>
      <c r="D146" s="399">
        <v>0</v>
      </c>
      <c r="E146" s="392">
        <v>0</v>
      </c>
      <c r="F146" s="385">
        <v>0</v>
      </c>
      <c r="G146" s="385">
        <f>SUM(C146:F146)</f>
        <v>0</v>
      </c>
    </row>
    <row r="147" spans="1:7" s="200" customFormat="1" ht="36" customHeight="1" x14ac:dyDescent="0.25">
      <c r="A147" s="211" t="s">
        <v>113</v>
      </c>
      <c r="B147" s="210" t="s">
        <v>313</v>
      </c>
      <c r="C147" s="399">
        <v>0</v>
      </c>
      <c r="D147" s="399">
        <v>0</v>
      </c>
      <c r="E147" s="392">
        <v>0</v>
      </c>
      <c r="F147" s="385">
        <v>0</v>
      </c>
      <c r="G147" s="385">
        <f>SUM(C147:F147)</f>
        <v>0</v>
      </c>
    </row>
    <row r="148" spans="1:7" s="200" customFormat="1" ht="28.5" customHeight="1" x14ac:dyDescent="0.25">
      <c r="A148" s="211" t="s">
        <v>262</v>
      </c>
      <c r="B148" s="210" t="s">
        <v>265</v>
      </c>
      <c r="C148" s="399">
        <v>0</v>
      </c>
      <c r="D148" s="399">
        <v>0</v>
      </c>
      <c r="E148" s="392">
        <v>0</v>
      </c>
      <c r="F148" s="399">
        <f>SUM(F150:F155)</f>
        <v>0</v>
      </c>
      <c r="G148" s="385">
        <f>SUM(C148:F148)</f>
        <v>0</v>
      </c>
    </row>
    <row r="149" spans="1:7" s="200" customFormat="1" ht="33.75" customHeight="1" x14ac:dyDescent="0.25">
      <c r="A149" s="211" t="s">
        <v>382</v>
      </c>
      <c r="B149" s="210" t="s">
        <v>383</v>
      </c>
      <c r="C149" s="405">
        <v>0</v>
      </c>
      <c r="D149" s="399">
        <v>0</v>
      </c>
      <c r="E149" s="399">
        <v>0</v>
      </c>
      <c r="F149" s="399">
        <f>SUM(F151:F156)</f>
        <v>0</v>
      </c>
      <c r="G149" s="385">
        <f>SUM(C149:F149)</f>
        <v>0</v>
      </c>
    </row>
    <row r="150" spans="1:7" s="217" customFormat="1" ht="33.75" customHeight="1" x14ac:dyDescent="0.25">
      <c r="A150" s="198" t="s">
        <v>192</v>
      </c>
      <c r="B150" s="214" t="s">
        <v>193</v>
      </c>
      <c r="C150" s="394">
        <f>SUM(C151:C154)</f>
        <v>0</v>
      </c>
      <c r="D150" s="394">
        <f>SUM(D151:D154)</f>
        <v>0</v>
      </c>
      <c r="E150" s="399">
        <f>E151+E152+E153+E154</f>
        <v>0</v>
      </c>
      <c r="F150" s="394">
        <f>SUM(F152:F156)</f>
        <v>0</v>
      </c>
      <c r="G150" s="384">
        <f>G151+G152+G153+G154</f>
        <v>0</v>
      </c>
    </row>
    <row r="151" spans="1:7" s="217" customFormat="1" ht="27.75" customHeight="1" x14ac:dyDescent="0.25">
      <c r="A151" s="219" t="s">
        <v>402</v>
      </c>
      <c r="B151" s="232" t="s">
        <v>376</v>
      </c>
      <c r="C151" s="384">
        <v>0</v>
      </c>
      <c r="D151" s="384">
        <v>0</v>
      </c>
      <c r="E151" s="385">
        <v>0</v>
      </c>
      <c r="F151" s="384">
        <v>0</v>
      </c>
      <c r="G151" s="384">
        <v>0</v>
      </c>
    </row>
    <row r="152" spans="1:7" s="217" customFormat="1" ht="27.75" customHeight="1" x14ac:dyDescent="0.25">
      <c r="A152" s="219" t="s">
        <v>403</v>
      </c>
      <c r="B152" s="232" t="s">
        <v>353</v>
      </c>
      <c r="C152" s="384">
        <f>SUM(C155:C160)</f>
        <v>0</v>
      </c>
      <c r="D152" s="384">
        <v>0</v>
      </c>
      <c r="E152" s="385">
        <v>0</v>
      </c>
      <c r="F152" s="384">
        <f>SUM(F155:F159)</f>
        <v>0</v>
      </c>
      <c r="G152" s="385">
        <f>SUM(C152:F152)</f>
        <v>0</v>
      </c>
    </row>
    <row r="153" spans="1:7" s="217" customFormat="1" ht="27.75" customHeight="1" x14ac:dyDescent="0.25">
      <c r="A153" s="219" t="s">
        <v>384</v>
      </c>
      <c r="B153" s="232" t="s">
        <v>407</v>
      </c>
      <c r="C153" s="384">
        <v>0</v>
      </c>
      <c r="D153" s="384">
        <v>0</v>
      </c>
      <c r="E153" s="385">
        <v>0</v>
      </c>
      <c r="F153" s="384">
        <f>SUM(F156:F160)</f>
        <v>0</v>
      </c>
      <c r="G153" s="385">
        <f>SUM(C153:F153)</f>
        <v>0</v>
      </c>
    </row>
    <row r="154" spans="1:7" s="217" customFormat="1" ht="33" customHeight="1" x14ac:dyDescent="0.25">
      <c r="A154" s="219" t="s">
        <v>451</v>
      </c>
      <c r="B154" s="241" t="s">
        <v>452</v>
      </c>
      <c r="C154" s="384">
        <v>0</v>
      </c>
      <c r="D154" s="384">
        <v>0</v>
      </c>
      <c r="E154" s="385">
        <v>0</v>
      </c>
      <c r="F154" s="384"/>
      <c r="G154" s="385">
        <f>SUM(C154:F154)</f>
        <v>0</v>
      </c>
    </row>
    <row r="155" spans="1:7" s="200" customFormat="1" ht="33.75" customHeight="1" x14ac:dyDescent="0.25">
      <c r="A155" s="198" t="s">
        <v>194</v>
      </c>
      <c r="B155" s="214" t="s">
        <v>195</v>
      </c>
      <c r="C155" s="384">
        <f>SUM(C156:C157)</f>
        <v>0</v>
      </c>
      <c r="D155" s="384">
        <f>SUM(D156:D157)</f>
        <v>0</v>
      </c>
      <c r="E155" s="384">
        <f>E156+E157+E158</f>
        <v>0</v>
      </c>
      <c r="F155" s="384">
        <f>SUM(F156:F156)</f>
        <v>0</v>
      </c>
      <c r="G155" s="384">
        <f>SUM(C155:F155)</f>
        <v>0</v>
      </c>
    </row>
    <row r="156" spans="1:7" s="200" customFormat="1" ht="27.75" customHeight="1" x14ac:dyDescent="0.25">
      <c r="A156" s="208" t="s">
        <v>114</v>
      </c>
      <c r="B156" s="209" t="s">
        <v>115</v>
      </c>
      <c r="C156" s="400">
        <v>0</v>
      </c>
      <c r="D156" s="400">
        <v>0</v>
      </c>
      <c r="E156" s="400">
        <v>0</v>
      </c>
      <c r="F156" s="384">
        <f t="shared" ref="F156:F158" si="6">SUM(F157:F157)</f>
        <v>0</v>
      </c>
      <c r="G156" s="400">
        <f>C156+D156+E156+F156</f>
        <v>0</v>
      </c>
    </row>
    <row r="157" spans="1:7" s="200" customFormat="1" ht="27.75" customHeight="1" x14ac:dyDescent="0.25">
      <c r="A157" s="208" t="s">
        <v>349</v>
      </c>
      <c r="B157" s="209" t="s">
        <v>350</v>
      </c>
      <c r="C157" s="393">
        <v>0</v>
      </c>
      <c r="D157" s="393">
        <v>0</v>
      </c>
      <c r="E157" s="400">
        <v>0</v>
      </c>
      <c r="F157" s="384">
        <f t="shared" si="6"/>
        <v>0</v>
      </c>
      <c r="G157" s="385">
        <f>C157+D157+E157+F157</f>
        <v>0</v>
      </c>
    </row>
    <row r="158" spans="1:7" s="200" customFormat="1" ht="33" customHeight="1" x14ac:dyDescent="0.25">
      <c r="A158" s="208" t="s">
        <v>365</v>
      </c>
      <c r="B158" s="210" t="s">
        <v>366</v>
      </c>
      <c r="C158" s="402">
        <v>0</v>
      </c>
      <c r="D158" s="402">
        <v>0</v>
      </c>
      <c r="E158" s="400">
        <v>0</v>
      </c>
      <c r="F158" s="384">
        <f t="shared" si="6"/>
        <v>0</v>
      </c>
      <c r="G158" s="402">
        <f>SUM(C158:F158)</f>
        <v>0</v>
      </c>
    </row>
    <row r="159" spans="1:7" s="200" customFormat="1" ht="57.75" customHeight="1" thickBot="1" x14ac:dyDescent="0.3">
      <c r="A159" s="198" t="s">
        <v>196</v>
      </c>
      <c r="B159" s="214" t="s">
        <v>197</v>
      </c>
      <c r="C159" s="390">
        <f>SUM(C161:C161)</f>
        <v>0</v>
      </c>
      <c r="D159" s="390">
        <f>SUM(D160:D161)</f>
        <v>0</v>
      </c>
      <c r="E159" s="390">
        <f>E160+E161</f>
        <v>0</v>
      </c>
      <c r="F159" s="390">
        <f>SUM(F161:F161)</f>
        <v>0</v>
      </c>
      <c r="G159" s="390">
        <f>SUM(G160:G161)</f>
        <v>0</v>
      </c>
    </row>
    <row r="160" spans="1:7" s="200" customFormat="1" ht="23.25" customHeight="1" x14ac:dyDescent="0.25">
      <c r="A160" s="208" t="s">
        <v>281</v>
      </c>
      <c r="B160" s="209" t="s">
        <v>282</v>
      </c>
      <c r="C160" s="385">
        <v>0</v>
      </c>
      <c r="D160" s="385">
        <v>0</v>
      </c>
      <c r="E160" s="385">
        <v>0</v>
      </c>
      <c r="F160" s="385">
        <v>0</v>
      </c>
      <c r="G160" s="398">
        <f>SUM(E160:F160)</f>
        <v>0</v>
      </c>
    </row>
    <row r="161" spans="1:7" s="200" customFormat="1" ht="23.25" customHeight="1" x14ac:dyDescent="0.25">
      <c r="A161" s="208" t="s">
        <v>116</v>
      </c>
      <c r="B161" s="220" t="s">
        <v>117</v>
      </c>
      <c r="C161" s="385">
        <v>0</v>
      </c>
      <c r="D161" s="385">
        <v>0</v>
      </c>
      <c r="E161" s="385">
        <v>0</v>
      </c>
      <c r="F161" s="13">
        <v>0</v>
      </c>
      <c r="G161" s="384">
        <f>SUM(C161:F161)</f>
        <v>0</v>
      </c>
    </row>
    <row r="162" spans="1:7" s="200" customFormat="1" ht="35.25" customHeight="1" thickBot="1" x14ac:dyDescent="0.3">
      <c r="A162" s="198" t="s">
        <v>198</v>
      </c>
      <c r="B162" s="236" t="s">
        <v>199</v>
      </c>
      <c r="C162" s="390">
        <f>C163+C164+C165+C167+C168+C169</f>
        <v>0</v>
      </c>
      <c r="D162" s="390">
        <v>0</v>
      </c>
      <c r="E162" s="390">
        <f>E163+E164+E165+E166+E167+E168+E169</f>
        <v>0</v>
      </c>
      <c r="F162" s="390">
        <f>+F163+F164+F165</f>
        <v>0</v>
      </c>
      <c r="G162" s="390">
        <f>SUM(C162:F162)</f>
        <v>0</v>
      </c>
    </row>
    <row r="163" spans="1:7" s="200" customFormat="1" ht="27" customHeight="1" x14ac:dyDescent="0.25">
      <c r="A163" s="208" t="s">
        <v>118</v>
      </c>
      <c r="B163" s="209" t="s">
        <v>119</v>
      </c>
      <c r="C163" s="385">
        <v>0</v>
      </c>
      <c r="D163" s="385">
        <v>0</v>
      </c>
      <c r="E163" s="385">
        <v>0</v>
      </c>
      <c r="F163" s="385">
        <v>0</v>
      </c>
      <c r="G163" s="384">
        <f>SUM(C163:F163)</f>
        <v>0</v>
      </c>
    </row>
    <row r="164" spans="1:7" s="200" customFormat="1" ht="27" customHeight="1" x14ac:dyDescent="0.25">
      <c r="A164" s="208" t="s">
        <v>89</v>
      </c>
      <c r="B164" s="209" t="s">
        <v>90</v>
      </c>
      <c r="C164" s="385">
        <v>0</v>
      </c>
      <c r="D164" s="385">
        <v>0</v>
      </c>
      <c r="E164" s="385">
        <v>0</v>
      </c>
      <c r="F164" s="385">
        <v>0</v>
      </c>
      <c r="G164" s="385">
        <f>SUM(C164:F164)</f>
        <v>0</v>
      </c>
    </row>
    <row r="165" spans="1:7" s="200" customFormat="1" ht="27" customHeight="1" x14ac:dyDescent="0.25">
      <c r="A165" s="215" t="s">
        <v>314</v>
      </c>
      <c r="B165" s="216" t="s">
        <v>315</v>
      </c>
      <c r="C165" s="385">
        <v>0</v>
      </c>
      <c r="D165" s="385">
        <v>0</v>
      </c>
      <c r="E165" s="385">
        <v>0</v>
      </c>
      <c r="F165" s="385">
        <v>0</v>
      </c>
      <c r="G165" s="385">
        <f>SUM(E165:F165)</f>
        <v>0</v>
      </c>
    </row>
    <row r="166" spans="1:7" s="200" customFormat="1" ht="33" customHeight="1" x14ac:dyDescent="0.25">
      <c r="A166" s="215" t="s">
        <v>400</v>
      </c>
      <c r="B166" s="210" t="s">
        <v>401</v>
      </c>
      <c r="C166" s="385">
        <v>0</v>
      </c>
      <c r="D166" s="385">
        <v>0</v>
      </c>
      <c r="E166" s="385">
        <v>0</v>
      </c>
      <c r="F166" s="385">
        <v>0</v>
      </c>
      <c r="G166" s="385">
        <f>SUM(E166:F166)</f>
        <v>0</v>
      </c>
    </row>
    <row r="167" spans="1:7" s="200" customFormat="1" ht="27" customHeight="1" x14ac:dyDescent="0.25">
      <c r="A167" s="230" t="s">
        <v>120</v>
      </c>
      <c r="B167" s="220" t="s">
        <v>121</v>
      </c>
      <c r="C167" s="385">
        <v>0</v>
      </c>
      <c r="D167" s="385">
        <v>0</v>
      </c>
      <c r="E167" s="385">
        <v>0</v>
      </c>
      <c r="F167" s="385">
        <v>0</v>
      </c>
      <c r="G167" s="385">
        <f>SUM(C167:F167)</f>
        <v>0</v>
      </c>
    </row>
    <row r="168" spans="1:7" s="200" customFormat="1" ht="27" customHeight="1" x14ac:dyDescent="0.25">
      <c r="A168" s="230" t="s">
        <v>351</v>
      </c>
      <c r="B168" s="220" t="s">
        <v>352</v>
      </c>
      <c r="C168" s="385">
        <v>0</v>
      </c>
      <c r="D168" s="385">
        <v>0</v>
      </c>
      <c r="E168" s="385">
        <v>0</v>
      </c>
      <c r="F168" s="385"/>
      <c r="G168" s="385">
        <f>SUM(C168:F168)</f>
        <v>0</v>
      </c>
    </row>
    <row r="169" spans="1:7" s="200" customFormat="1" ht="27" customHeight="1" x14ac:dyDescent="0.25">
      <c r="A169" s="208" t="s">
        <v>122</v>
      </c>
      <c r="B169" s="209" t="s">
        <v>123</v>
      </c>
      <c r="C169" s="385">
        <v>0</v>
      </c>
      <c r="D169" s="385">
        <v>0</v>
      </c>
      <c r="E169" s="385">
        <v>0</v>
      </c>
      <c r="F169" s="385">
        <v>0</v>
      </c>
      <c r="G169" s="385">
        <f>C169+D169+E169</f>
        <v>0</v>
      </c>
    </row>
    <row r="170" spans="1:7" s="200" customFormat="1" ht="30.75" customHeight="1" thickBot="1" x14ac:dyDescent="0.3">
      <c r="A170" s="242" t="s">
        <v>200</v>
      </c>
      <c r="B170" s="243" t="s">
        <v>201</v>
      </c>
      <c r="C170" s="390">
        <f>C171</f>
        <v>0</v>
      </c>
      <c r="D170" s="390">
        <f>D171</f>
        <v>0</v>
      </c>
      <c r="E170" s="390">
        <f>E171</f>
        <v>0</v>
      </c>
      <c r="F170" s="390">
        <v>0</v>
      </c>
      <c r="G170" s="390">
        <f>C170+D170+E170</f>
        <v>0</v>
      </c>
    </row>
    <row r="171" spans="1:7" s="200" customFormat="1" ht="27.75" customHeight="1" x14ac:dyDescent="0.25">
      <c r="A171" s="244" t="s">
        <v>442</v>
      </c>
      <c r="B171" s="245" t="s">
        <v>441</v>
      </c>
      <c r="C171" s="399">
        <v>0</v>
      </c>
      <c r="D171" s="399">
        <v>0</v>
      </c>
      <c r="E171" s="400">
        <v>0</v>
      </c>
      <c r="F171" s="399">
        <v>0</v>
      </c>
      <c r="G171" s="398"/>
    </row>
    <row r="172" spans="1:7" s="200" customFormat="1" ht="27.75" customHeight="1" x14ac:dyDescent="0.25">
      <c r="A172" s="198" t="s">
        <v>202</v>
      </c>
      <c r="B172" s="214" t="s">
        <v>206</v>
      </c>
      <c r="C172" s="384">
        <v>0</v>
      </c>
      <c r="D172" s="384">
        <v>0</v>
      </c>
      <c r="E172" s="384">
        <f>E173+E174</f>
        <v>0</v>
      </c>
      <c r="F172" s="384">
        <v>0</v>
      </c>
      <c r="G172" s="384">
        <f>C172+D172+E172</f>
        <v>0</v>
      </c>
    </row>
    <row r="173" spans="1:7" s="200" customFormat="1" ht="21" customHeight="1" x14ac:dyDescent="0.25">
      <c r="A173" s="219" t="s">
        <v>283</v>
      </c>
      <c r="B173" s="220" t="s">
        <v>284</v>
      </c>
      <c r="C173" s="400">
        <v>0</v>
      </c>
      <c r="D173" s="400">
        <v>0</v>
      </c>
      <c r="E173" s="400">
        <v>0</v>
      </c>
      <c r="F173" s="400">
        <v>0</v>
      </c>
      <c r="G173" s="400" cm="1">
        <f t="array" ref="G173">SUM(C173+D173+E173:F173)</f>
        <v>0</v>
      </c>
    </row>
    <row r="174" spans="1:7" s="200" customFormat="1" ht="28.5" customHeight="1" x14ac:dyDescent="0.25">
      <c r="A174" s="219" t="s">
        <v>406</v>
      </c>
      <c r="B174" s="220" t="s">
        <v>408</v>
      </c>
      <c r="C174" s="402">
        <v>0</v>
      </c>
      <c r="D174" s="402">
        <v>0</v>
      </c>
      <c r="E174" s="400">
        <v>0</v>
      </c>
      <c r="F174" s="402">
        <v>0</v>
      </c>
      <c r="G174" s="400" cm="1">
        <f t="array" ref="G174">SUM(C174+D174+E174:F174)</f>
        <v>0</v>
      </c>
    </row>
    <row r="175" spans="1:7" s="200" customFormat="1" ht="26.25" customHeight="1" thickBot="1" x14ac:dyDescent="0.3">
      <c r="A175" s="198" t="s">
        <v>203</v>
      </c>
      <c r="B175" s="231" t="s">
        <v>205</v>
      </c>
      <c r="C175" s="390">
        <v>0</v>
      </c>
      <c r="D175" s="390">
        <v>0</v>
      </c>
      <c r="E175" s="410">
        <v>0</v>
      </c>
      <c r="F175" s="390">
        <v>0</v>
      </c>
      <c r="G175" s="410" cm="1">
        <f t="array" ref="G175">SUM(C175+D175+E175:F175)</f>
        <v>0</v>
      </c>
    </row>
    <row r="176" spans="1:7" s="200" customFormat="1" ht="33.75" customHeight="1" x14ac:dyDescent="0.25">
      <c r="A176" s="219" t="s">
        <v>285</v>
      </c>
      <c r="B176" s="220" t="s">
        <v>286</v>
      </c>
      <c r="C176" s="385">
        <v>0</v>
      </c>
      <c r="D176" s="385">
        <v>0</v>
      </c>
      <c r="E176" s="423">
        <v>0</v>
      </c>
      <c r="F176" s="400">
        <v>0</v>
      </c>
      <c r="G176" s="400" cm="1">
        <f t="array" ref="G176">SUM(C176+D176+E176:F176)</f>
        <v>0</v>
      </c>
    </row>
    <row r="177" spans="1:8" s="200" customFormat="1" ht="36.75" customHeight="1" thickBot="1" x14ac:dyDescent="0.3">
      <c r="A177" s="198" t="s">
        <v>204</v>
      </c>
      <c r="B177" s="214" t="s">
        <v>207</v>
      </c>
      <c r="C177" s="390">
        <v>0</v>
      </c>
      <c r="D177" s="390">
        <f>D178</f>
        <v>0</v>
      </c>
      <c r="E177" s="390">
        <v>0</v>
      </c>
      <c r="F177" s="390">
        <f>F178</f>
        <v>0</v>
      </c>
      <c r="G177" s="410" cm="1">
        <f t="array" ref="G177">SUM(C177+D177+E177:F177)</f>
        <v>0</v>
      </c>
    </row>
    <row r="178" spans="1:8" s="200" customFormat="1" ht="27.75" customHeight="1" x14ac:dyDescent="0.25">
      <c r="A178" s="208" t="s">
        <v>358</v>
      </c>
      <c r="B178" s="220" t="s">
        <v>359</v>
      </c>
      <c r="C178" s="13">
        <v>0</v>
      </c>
      <c r="D178" s="393">
        <v>0</v>
      </c>
      <c r="E178" s="424">
        <v>0</v>
      </c>
      <c r="F178" s="393">
        <v>0</v>
      </c>
      <c r="G178" s="400" cm="1">
        <f t="array" ref="G178">SUM(C178+D178+E178:F178)</f>
        <v>0</v>
      </c>
    </row>
    <row r="179" spans="1:8" s="200" customFormat="1" ht="27.75" customHeight="1" thickBot="1" x14ac:dyDescent="0.3">
      <c r="A179" s="234" t="s">
        <v>208</v>
      </c>
      <c r="B179" s="229" t="s">
        <v>215</v>
      </c>
      <c r="C179" s="397">
        <f>C180+C182+C183+C184</f>
        <v>0</v>
      </c>
      <c r="D179" s="397">
        <f t="shared" ref="D179:F179" si="7">D180+D182+D183+D184</f>
        <v>0</v>
      </c>
      <c r="E179" s="397">
        <f t="shared" si="7"/>
        <v>0</v>
      </c>
      <c r="F179" s="397">
        <f t="shared" si="7"/>
        <v>0</v>
      </c>
      <c r="G179" s="397">
        <f>SUM(C179:F179)</f>
        <v>0</v>
      </c>
    </row>
    <row r="180" spans="1:8" s="200" customFormat="1" ht="27.75" customHeight="1" x14ac:dyDescent="0.25">
      <c r="A180" s="208" t="s">
        <v>209</v>
      </c>
      <c r="B180" s="246" t="s">
        <v>216</v>
      </c>
      <c r="C180" s="384">
        <f>C181</f>
        <v>0</v>
      </c>
      <c r="D180" s="384">
        <f t="shared" ref="D180:F180" si="8">D181</f>
        <v>0</v>
      </c>
      <c r="E180" s="384">
        <f t="shared" si="8"/>
        <v>0</v>
      </c>
      <c r="F180" s="384">
        <f t="shared" si="8"/>
        <v>0</v>
      </c>
      <c r="G180" s="384">
        <f>SUM(C180:F180)</f>
        <v>0</v>
      </c>
    </row>
    <row r="181" spans="1:8" s="200" customFormat="1" ht="27.75" customHeight="1" x14ac:dyDescent="0.25">
      <c r="A181" s="208" t="s">
        <v>470</v>
      </c>
      <c r="B181" s="246" t="s">
        <v>472</v>
      </c>
      <c r="C181" s="385">
        <v>0</v>
      </c>
      <c r="D181" s="385">
        <v>0</v>
      </c>
      <c r="E181" s="385">
        <v>0</v>
      </c>
      <c r="F181" s="385">
        <v>0</v>
      </c>
      <c r="G181" s="385">
        <f>SUM(C181:F181)</f>
        <v>0</v>
      </c>
    </row>
    <row r="182" spans="1:8" s="200" customFormat="1" ht="27.75" customHeight="1" x14ac:dyDescent="0.25">
      <c r="A182" s="208" t="s">
        <v>210</v>
      </c>
      <c r="B182" s="246" t="s">
        <v>217</v>
      </c>
      <c r="C182" s="385">
        <v>0</v>
      </c>
      <c r="D182" s="385">
        <v>0</v>
      </c>
      <c r="E182" s="385">
        <v>0</v>
      </c>
      <c r="F182" s="385">
        <v>0</v>
      </c>
      <c r="G182" s="385">
        <f>SUM(C182:F182)</f>
        <v>0</v>
      </c>
    </row>
    <row r="183" spans="1:8" s="200" customFormat="1" ht="39" customHeight="1" x14ac:dyDescent="0.25">
      <c r="A183" s="208" t="s">
        <v>211</v>
      </c>
      <c r="B183" s="220" t="s">
        <v>218</v>
      </c>
      <c r="C183" s="385">
        <v>0</v>
      </c>
      <c r="D183" s="385">
        <v>0</v>
      </c>
      <c r="E183" s="385">
        <v>0</v>
      </c>
      <c r="F183" s="385">
        <v>0</v>
      </c>
      <c r="G183" s="385">
        <f>SUM(C183:F183)</f>
        <v>0</v>
      </c>
    </row>
    <row r="184" spans="1:8" s="200" customFormat="1" ht="57" customHeight="1" x14ac:dyDescent="0.25">
      <c r="A184" s="208" t="s">
        <v>212</v>
      </c>
      <c r="B184" s="220" t="s">
        <v>219</v>
      </c>
      <c r="C184" s="385">
        <v>0</v>
      </c>
      <c r="D184" s="385">
        <v>0</v>
      </c>
      <c r="E184" s="385">
        <v>0</v>
      </c>
      <c r="F184" s="385">
        <v>0</v>
      </c>
      <c r="G184" s="385">
        <v>0</v>
      </c>
    </row>
    <row r="185" spans="1:8" s="200" customFormat="1" ht="54.75" customHeight="1" thickBot="1" x14ac:dyDescent="0.3">
      <c r="A185" s="234" t="s">
        <v>213</v>
      </c>
      <c r="B185" s="247" t="s">
        <v>245</v>
      </c>
      <c r="C185" s="397">
        <v>0</v>
      </c>
      <c r="D185" s="397">
        <v>0</v>
      </c>
      <c r="E185" s="397"/>
      <c r="F185" s="397">
        <v>0</v>
      </c>
      <c r="G185" s="397">
        <v>0</v>
      </c>
    </row>
    <row r="186" spans="1:8" s="200" customFormat="1" ht="28.5" customHeight="1" x14ac:dyDescent="0.25">
      <c r="A186" s="208" t="s">
        <v>214</v>
      </c>
      <c r="B186" s="225" t="s">
        <v>229</v>
      </c>
      <c r="C186" s="385">
        <v>0</v>
      </c>
      <c r="D186" s="385">
        <v>0</v>
      </c>
      <c r="E186" s="385">
        <v>0</v>
      </c>
      <c r="F186" s="385">
        <v>0</v>
      </c>
      <c r="G186" s="385">
        <v>0</v>
      </c>
    </row>
    <row r="187" spans="1:8" s="200" customFormat="1" ht="33.75" customHeight="1" x14ac:dyDescent="0.25">
      <c r="A187" s="208" t="s">
        <v>220</v>
      </c>
      <c r="B187" s="220" t="s">
        <v>246</v>
      </c>
      <c r="C187" s="385">
        <v>0</v>
      </c>
      <c r="D187" s="385">
        <v>0</v>
      </c>
      <c r="E187" s="385">
        <v>0</v>
      </c>
      <c r="F187" s="385">
        <v>0</v>
      </c>
      <c r="G187" s="385">
        <v>0</v>
      </c>
    </row>
    <row r="188" spans="1:8" s="200" customFormat="1" ht="24.75" customHeight="1" thickBot="1" x14ac:dyDescent="0.3">
      <c r="A188" s="234" t="s">
        <v>221</v>
      </c>
      <c r="B188" s="247" t="s">
        <v>234</v>
      </c>
      <c r="C188" s="397">
        <v>0</v>
      </c>
      <c r="D188" s="397">
        <v>0</v>
      </c>
      <c r="E188" s="397">
        <v>0</v>
      </c>
      <c r="F188" s="397">
        <v>0</v>
      </c>
      <c r="G188" s="397">
        <v>0</v>
      </c>
    </row>
    <row r="189" spans="1:8" s="200" customFormat="1" ht="33.75" customHeight="1" x14ac:dyDescent="0.25">
      <c r="A189" s="208" t="s">
        <v>222</v>
      </c>
      <c r="B189" s="220" t="s">
        <v>331</v>
      </c>
      <c r="C189" s="385">
        <v>0</v>
      </c>
      <c r="D189" s="385">
        <v>0</v>
      </c>
      <c r="E189" s="385">
        <v>0</v>
      </c>
      <c r="F189" s="385">
        <v>0</v>
      </c>
      <c r="G189" s="385">
        <v>0</v>
      </c>
    </row>
    <row r="190" spans="1:8" s="200" customFormat="1" ht="33.75" customHeight="1" x14ac:dyDescent="0.25">
      <c r="A190" s="208" t="s">
        <v>223</v>
      </c>
      <c r="B190" s="220" t="s">
        <v>332</v>
      </c>
      <c r="C190" s="385">
        <v>0</v>
      </c>
      <c r="D190" s="385">
        <v>0</v>
      </c>
      <c r="E190" s="385">
        <v>0</v>
      </c>
      <c r="F190" s="385">
        <v>0</v>
      </c>
      <c r="G190" s="385">
        <v>0</v>
      </c>
    </row>
    <row r="191" spans="1:8" s="200" customFormat="1" ht="33.75" customHeight="1" x14ac:dyDescent="0.25">
      <c r="A191" s="208" t="s">
        <v>224</v>
      </c>
      <c r="B191" s="220" t="s">
        <v>333</v>
      </c>
      <c r="C191" s="385">
        <v>0</v>
      </c>
      <c r="D191" s="385">
        <v>0</v>
      </c>
      <c r="E191" s="385">
        <v>0</v>
      </c>
      <c r="F191" s="385">
        <v>0</v>
      </c>
      <c r="G191" s="385">
        <v>0</v>
      </c>
    </row>
    <row r="192" spans="1:8" s="200" customFormat="1" ht="26.25" customHeight="1" x14ac:dyDescent="0.25">
      <c r="A192" s="248"/>
      <c r="B192" s="249" t="s">
        <v>436</v>
      </c>
      <c r="C192" s="425">
        <f>C143+C121+C77+C33+C14+C134</f>
        <v>2102243.5729999999</v>
      </c>
      <c r="D192" s="425">
        <f>D143+D121+D77+D33+D14+D134</f>
        <v>922317.08</v>
      </c>
      <c r="E192" s="425">
        <f>E14+E33+E77+E134+E143</f>
        <v>118973940.42</v>
      </c>
      <c r="F192" s="425">
        <f>+F14+F33+F77+F121+F143</f>
        <v>122499.75</v>
      </c>
      <c r="G192" s="425">
        <f>C192+D192+E192+G179+F192</f>
        <v>122121000.823</v>
      </c>
      <c r="H192" s="250"/>
    </row>
    <row r="193" spans="1:7" s="200" customFormat="1" ht="27.75" customHeight="1" x14ac:dyDescent="0.25">
      <c r="A193" s="198" t="s">
        <v>225</v>
      </c>
      <c r="B193" s="251" t="s">
        <v>235</v>
      </c>
      <c r="C193" s="385">
        <v>0</v>
      </c>
      <c r="D193" s="385">
        <v>0</v>
      </c>
      <c r="E193" s="385">
        <v>0</v>
      </c>
      <c r="F193" s="385">
        <v>0</v>
      </c>
      <c r="G193" s="385"/>
    </row>
    <row r="194" spans="1:7" s="200" customFormat="1" ht="37.5" customHeight="1" thickBot="1" x14ac:dyDescent="0.3">
      <c r="A194" s="234" t="s">
        <v>226</v>
      </c>
      <c r="B194" s="247" t="s">
        <v>236</v>
      </c>
      <c r="C194" s="397">
        <v>0</v>
      </c>
      <c r="D194" s="397">
        <v>0</v>
      </c>
      <c r="E194" s="397">
        <v>0</v>
      </c>
      <c r="F194" s="397">
        <v>0</v>
      </c>
      <c r="G194" s="397">
        <v>0</v>
      </c>
    </row>
    <row r="195" spans="1:7" s="200" customFormat="1" ht="42" customHeight="1" x14ac:dyDescent="0.25">
      <c r="A195" s="208" t="s">
        <v>227</v>
      </c>
      <c r="B195" s="220" t="s">
        <v>237</v>
      </c>
      <c r="C195" s="385">
        <v>0</v>
      </c>
      <c r="D195" s="385">
        <v>0</v>
      </c>
      <c r="E195" s="385">
        <v>0</v>
      </c>
      <c r="F195" s="385">
        <v>0</v>
      </c>
      <c r="G195" s="385">
        <v>0</v>
      </c>
    </row>
    <row r="196" spans="1:7" s="200" customFormat="1" ht="42" customHeight="1" x14ac:dyDescent="0.25">
      <c r="A196" s="208" t="s">
        <v>228</v>
      </c>
      <c r="B196" s="220" t="s">
        <v>238</v>
      </c>
      <c r="C196" s="385">
        <v>0</v>
      </c>
      <c r="D196" s="385">
        <v>0</v>
      </c>
      <c r="E196" s="385">
        <v>0</v>
      </c>
      <c r="F196" s="385">
        <v>0</v>
      </c>
      <c r="G196" s="385">
        <v>0</v>
      </c>
    </row>
    <row r="197" spans="1:7" s="200" customFormat="1" ht="28.5" customHeight="1" thickBot="1" x14ac:dyDescent="0.3">
      <c r="A197" s="234" t="s">
        <v>435</v>
      </c>
      <c r="B197" s="247" t="s">
        <v>239</v>
      </c>
      <c r="C197" s="397">
        <v>0</v>
      </c>
      <c r="D197" s="397">
        <v>0</v>
      </c>
      <c r="E197" s="397">
        <v>0</v>
      </c>
      <c r="F197" s="397">
        <v>0</v>
      </c>
      <c r="G197" s="397">
        <v>0</v>
      </c>
    </row>
    <row r="198" spans="1:7" s="200" customFormat="1" ht="35.25" customHeight="1" x14ac:dyDescent="0.25">
      <c r="A198" s="208" t="s">
        <v>230</v>
      </c>
      <c r="B198" s="220" t="s">
        <v>240</v>
      </c>
      <c r="C198" s="385">
        <v>0</v>
      </c>
      <c r="D198" s="385">
        <v>0</v>
      </c>
      <c r="E198" s="385">
        <v>0</v>
      </c>
      <c r="F198" s="385">
        <v>0</v>
      </c>
      <c r="G198" s="385">
        <v>0</v>
      </c>
    </row>
    <row r="199" spans="1:7" s="200" customFormat="1" ht="34.5" customHeight="1" x14ac:dyDescent="0.25">
      <c r="A199" s="208" t="s">
        <v>231</v>
      </c>
      <c r="B199" s="220" t="s">
        <v>241</v>
      </c>
      <c r="C199" s="385">
        <v>0</v>
      </c>
      <c r="D199" s="385">
        <v>0</v>
      </c>
      <c r="E199" s="385">
        <v>0</v>
      </c>
      <c r="F199" s="385">
        <v>0</v>
      </c>
      <c r="G199" s="385">
        <v>0</v>
      </c>
    </row>
    <row r="200" spans="1:7" s="200" customFormat="1" ht="42" customHeight="1" thickBot="1" x14ac:dyDescent="0.3">
      <c r="A200" s="234" t="s">
        <v>232</v>
      </c>
      <c r="B200" s="247" t="s">
        <v>242</v>
      </c>
      <c r="C200" s="397">
        <v>0</v>
      </c>
      <c r="D200" s="397">
        <v>0</v>
      </c>
      <c r="E200" s="397">
        <v>0</v>
      </c>
      <c r="F200" s="397">
        <v>0</v>
      </c>
      <c r="G200" s="397">
        <v>0</v>
      </c>
    </row>
    <row r="201" spans="1:7" s="200" customFormat="1" ht="35.25" customHeight="1" x14ac:dyDescent="0.25">
      <c r="A201" s="208" t="s">
        <v>233</v>
      </c>
      <c r="B201" s="220" t="s">
        <v>243</v>
      </c>
      <c r="C201" s="385">
        <v>0</v>
      </c>
      <c r="D201" s="385">
        <v>0</v>
      </c>
      <c r="E201" s="385">
        <v>0</v>
      </c>
      <c r="F201" s="385">
        <v>0</v>
      </c>
      <c r="G201" s="385">
        <v>0</v>
      </c>
    </row>
    <row r="202" spans="1:7" s="200" customFormat="1" ht="24" customHeight="1" x14ac:dyDescent="0.25">
      <c r="A202" s="208"/>
      <c r="B202" s="220" t="s">
        <v>247</v>
      </c>
      <c r="C202" s="385">
        <v>0</v>
      </c>
      <c r="D202" s="385">
        <v>0</v>
      </c>
      <c r="E202" s="385">
        <v>0</v>
      </c>
      <c r="F202" s="385">
        <v>0</v>
      </c>
      <c r="G202" s="385">
        <v>0</v>
      </c>
    </row>
    <row r="203" spans="1:7" s="200" customFormat="1" ht="38.25" customHeight="1" thickBot="1" x14ac:dyDescent="0.3">
      <c r="A203" s="252"/>
      <c r="B203" s="247" t="s">
        <v>1040</v>
      </c>
      <c r="C203" s="426">
        <f>C192</f>
        <v>2102243.5729999999</v>
      </c>
      <c r="D203" s="426">
        <f>D192</f>
        <v>922317.08</v>
      </c>
      <c r="E203" s="426">
        <f>E192</f>
        <v>118973940.42</v>
      </c>
      <c r="F203" s="426">
        <f>F192</f>
        <v>122499.75</v>
      </c>
      <c r="G203" s="426">
        <f>G192</f>
        <v>122121000.823</v>
      </c>
    </row>
    <row r="204" spans="1:7" s="200" customFormat="1" ht="20.25" customHeight="1" thickTop="1" x14ac:dyDescent="0.25">
      <c r="A204" s="253"/>
      <c r="B204" s="254"/>
      <c r="C204" s="301"/>
      <c r="D204" s="301"/>
      <c r="E204" s="301"/>
      <c r="F204" s="301"/>
      <c r="G204" s="301"/>
    </row>
    <row r="205" spans="1:7" s="200" customFormat="1" ht="20.25" customHeight="1" x14ac:dyDescent="0.25">
      <c r="A205" s="253"/>
      <c r="B205" s="254"/>
      <c r="C205" s="17"/>
      <c r="D205" s="301"/>
      <c r="E205" s="427"/>
      <c r="F205" s="301"/>
      <c r="G205" s="301"/>
    </row>
    <row r="206" spans="1:7" s="200" customFormat="1" ht="20.25" customHeight="1" x14ac:dyDescent="0.25">
      <c r="A206" s="255"/>
      <c r="B206" s="256" t="s">
        <v>7</v>
      </c>
      <c r="C206" s="17"/>
      <c r="D206" s="428"/>
      <c r="E206" s="640" t="s">
        <v>8</v>
      </c>
      <c r="F206" s="640"/>
      <c r="G206" s="430"/>
    </row>
    <row r="207" spans="1:7" s="200" customFormat="1" ht="20.25" customHeight="1" x14ac:dyDescent="0.25">
      <c r="A207" s="255"/>
      <c r="B207" s="256"/>
      <c r="C207" s="17"/>
      <c r="D207" s="17"/>
      <c r="E207" s="429"/>
      <c r="F207" s="429"/>
      <c r="G207" s="430"/>
    </row>
    <row r="208" spans="1:7" ht="20.25" customHeight="1" x14ac:dyDescent="0.25">
      <c r="A208" s="257"/>
      <c r="B208" s="258"/>
      <c r="D208" s="305"/>
      <c r="E208" s="431"/>
      <c r="F208" s="431"/>
      <c r="G208" s="431"/>
    </row>
    <row r="209" spans="1:7" ht="20.25" customHeight="1" thickBot="1" x14ac:dyDescent="0.3">
      <c r="A209" s="192"/>
      <c r="B209" s="259"/>
      <c r="E209" s="639"/>
      <c r="F209" s="639"/>
      <c r="G209" s="301"/>
    </row>
    <row r="210" spans="1:7" ht="20.25" customHeight="1" x14ac:dyDescent="0.25">
      <c r="B210" s="188" t="s">
        <v>433</v>
      </c>
      <c r="E210" s="429" t="s">
        <v>448</v>
      </c>
      <c r="F210" s="429"/>
      <c r="G210" s="301"/>
    </row>
    <row r="211" spans="1:7" ht="20.25" customHeight="1" x14ac:dyDescent="0.25">
      <c r="B211" s="188" t="s">
        <v>434</v>
      </c>
      <c r="C211" s="432"/>
      <c r="D211" s="432"/>
      <c r="E211" s="640" t="s">
        <v>429</v>
      </c>
      <c r="F211" s="640"/>
      <c r="G211" s="433"/>
    </row>
    <row r="212" spans="1:7" ht="20.25" customHeight="1" x14ac:dyDescent="0.25">
      <c r="B212" s="260"/>
      <c r="C212" s="432"/>
      <c r="D212" s="432"/>
      <c r="G212" s="433"/>
    </row>
    <row r="213" spans="1:7" ht="20.25" customHeight="1" x14ac:dyDescent="0.25">
      <c r="C213" s="432"/>
      <c r="D213" s="432"/>
      <c r="G213" s="433"/>
    </row>
    <row r="214" spans="1:7" ht="33.75" customHeight="1" x14ac:dyDescent="0.25">
      <c r="B214" s="261"/>
      <c r="C214" s="432"/>
      <c r="D214" s="432"/>
    </row>
    <row r="215" spans="1:7" ht="33.75" customHeight="1" x14ac:dyDescent="0.25">
      <c r="C215" s="432"/>
      <c r="D215" s="432"/>
      <c r="E215" s="432"/>
    </row>
    <row r="216" spans="1:7" ht="33.75" customHeight="1" x14ac:dyDescent="0.25">
      <c r="C216" s="432"/>
      <c r="D216" s="432"/>
      <c r="E216" s="432"/>
    </row>
  </sheetData>
  <sortState xmlns:xlrd2="http://schemas.microsoft.com/office/spreadsheetml/2017/richdata2" ref="A101:VVX101">
    <sortCondition ref="A101"/>
  </sortState>
  <mergeCells count="10">
    <mergeCell ref="E209:F209"/>
    <mergeCell ref="E211:F211"/>
    <mergeCell ref="A10:G10"/>
    <mergeCell ref="A8:G8"/>
    <mergeCell ref="A4:G4"/>
    <mergeCell ref="A5:G5"/>
    <mergeCell ref="A6:G6"/>
    <mergeCell ref="A7:G7"/>
    <mergeCell ref="A9:G9"/>
    <mergeCell ref="E206:F206"/>
  </mergeCells>
  <phoneticPr fontId="56" type="noConversion"/>
  <pageMargins left="0.44" right="0.39" top="0.75" bottom="0.43" header="0.41" footer="0.3"/>
  <pageSetup scale="68" fitToHeight="0" orientation="portrait" r:id="rId1"/>
  <ignoredErrors>
    <ignoredError sqref="G107 G167 G94 E122 E22:G22 E24:F24 D88:E88 E42:F42 D22 F57:G57 D94 G88 G102 E159 F14 G23 G47 F45 G144 E65:F65 F150 D48 D15 G29" formula="1"/>
    <ignoredError sqref="F112 G165 D34 F88 F34" formula="1" formulaRange="1"/>
    <ignoredError sqref="F134 G160 D134 C155:D155 G166 D159 F102 C65:D65 F107 E94 D97" formulaRange="1"/>
    <ignoredError sqref="A179 A193:A196 A188 A143 A134 A185 A197:A201 A121" numberStoredAsText="1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1359D8-FCAC-4FEB-9EBD-F2B6BF514E17}">
  <sheetPr>
    <tabColor rgb="FF0000FF"/>
  </sheetPr>
  <dimension ref="A1:G42"/>
  <sheetViews>
    <sheetView topLeftCell="A10" zoomScale="71" zoomScaleNormal="71" zoomScalePageLayoutView="77" workbookViewId="0">
      <selection activeCell="F242" sqref="F242"/>
    </sheetView>
  </sheetViews>
  <sheetFormatPr baseColWidth="10" defaultColWidth="11.42578125" defaultRowHeight="12.75" x14ac:dyDescent="0.2"/>
  <cols>
    <col min="1" max="1" width="16.28515625" style="3" customWidth="1"/>
    <col min="2" max="2" width="16.7109375" style="2" customWidth="1"/>
    <col min="3" max="3" width="30.28515625" style="3" customWidth="1"/>
    <col min="4" max="4" width="43.28515625" style="3" customWidth="1"/>
    <col min="5" max="5" width="19.7109375" style="3" customWidth="1"/>
    <col min="6" max="6" width="11.5703125" style="3" customWidth="1"/>
    <col min="7" max="7" width="25" style="3" customWidth="1"/>
    <col min="8" max="16384" width="11.42578125" style="3"/>
  </cols>
  <sheetData>
    <row r="1" spans="1:7" ht="26.25" customHeight="1" x14ac:dyDescent="0.25">
      <c r="A1" s="4"/>
      <c r="B1" s="21"/>
      <c r="C1" s="5"/>
      <c r="D1" s="5"/>
      <c r="E1" s="5"/>
    </row>
    <row r="2" spans="1:7" ht="26.25" customHeight="1" x14ac:dyDescent="0.25">
      <c r="A2" s="4"/>
      <c r="B2" s="21"/>
      <c r="C2" s="5"/>
      <c r="D2" s="5"/>
      <c r="E2" s="5"/>
    </row>
    <row r="3" spans="1:7" ht="26.25" customHeight="1" x14ac:dyDescent="0.25">
      <c r="A3" s="4"/>
      <c r="B3" s="21"/>
      <c r="C3" s="5"/>
      <c r="D3" s="5"/>
      <c r="E3" s="5"/>
    </row>
    <row r="4" spans="1:7" ht="26.25" customHeight="1" x14ac:dyDescent="0.25">
      <c r="A4" s="633"/>
      <c r="B4" s="633"/>
      <c r="C4" s="633"/>
      <c r="D4" s="633"/>
      <c r="E4" s="633"/>
      <c r="F4" s="633"/>
    </row>
    <row r="5" spans="1:7" ht="26.25" customHeight="1" x14ac:dyDescent="0.25">
      <c r="A5" s="638" t="s">
        <v>9</v>
      </c>
      <c r="B5" s="638"/>
      <c r="C5" s="638"/>
      <c r="D5" s="638"/>
      <c r="E5" s="638"/>
      <c r="F5" s="638"/>
    </row>
    <row r="6" spans="1:7" ht="26.25" customHeight="1" x14ac:dyDescent="0.25">
      <c r="A6" s="638" t="s">
        <v>10</v>
      </c>
      <c r="B6" s="638"/>
      <c r="C6" s="638"/>
      <c r="D6" s="638"/>
      <c r="E6" s="638"/>
      <c r="F6" s="638"/>
    </row>
    <row r="7" spans="1:7" ht="26.25" customHeight="1" x14ac:dyDescent="0.25">
      <c r="A7" s="644" t="s">
        <v>11</v>
      </c>
      <c r="B7" s="644"/>
      <c r="C7" s="644"/>
      <c r="D7" s="644"/>
      <c r="E7" s="644"/>
      <c r="F7" s="644"/>
    </row>
    <row r="8" spans="1:7" ht="26.25" customHeight="1" x14ac:dyDescent="0.25">
      <c r="A8" s="645" t="s">
        <v>12</v>
      </c>
      <c r="B8" s="645"/>
      <c r="C8" s="645"/>
      <c r="D8" s="645"/>
      <c r="E8" s="645"/>
      <c r="F8" s="645"/>
    </row>
    <row r="9" spans="1:7" ht="26.25" customHeight="1" x14ac:dyDescent="0.25">
      <c r="A9" s="638" t="s">
        <v>334</v>
      </c>
      <c r="B9" s="638"/>
      <c r="C9" s="638"/>
      <c r="D9" s="638"/>
      <c r="E9" s="638"/>
      <c r="F9" s="638"/>
    </row>
    <row r="10" spans="1:7" ht="26.25" customHeight="1" x14ac:dyDescent="0.25">
      <c r="A10" s="638" t="s">
        <v>581</v>
      </c>
      <c r="B10" s="638"/>
      <c r="C10" s="638"/>
      <c r="D10" s="638"/>
      <c r="E10" s="638"/>
      <c r="F10" s="638"/>
    </row>
    <row r="11" spans="1:7" ht="26.25" customHeight="1" x14ac:dyDescent="0.3">
      <c r="A11" s="39"/>
      <c r="B11" s="39"/>
      <c r="C11" s="39"/>
      <c r="D11" s="39"/>
      <c r="E11" s="39"/>
      <c r="F11" s="39"/>
    </row>
    <row r="12" spans="1:7" ht="25.5" customHeight="1" thickBot="1" x14ac:dyDescent="0.35">
      <c r="A12" s="39"/>
      <c r="B12" s="39"/>
      <c r="C12" s="39"/>
      <c r="D12" s="39"/>
      <c r="E12" s="39"/>
      <c r="F12" s="39"/>
    </row>
    <row r="13" spans="1:7" ht="31.5" customHeight="1" x14ac:dyDescent="0.3">
      <c r="A13" s="39"/>
      <c r="B13" s="39"/>
      <c r="C13" s="184" t="s">
        <v>14</v>
      </c>
      <c r="D13" s="185" t="s">
        <v>15</v>
      </c>
      <c r="E13" s="158"/>
      <c r="F13"/>
      <c r="G13" s="537"/>
    </row>
    <row r="14" spans="1:7" s="187" customFormat="1" ht="30" customHeight="1" x14ac:dyDescent="0.3">
      <c r="A14" s="39"/>
      <c r="B14" s="39"/>
      <c r="C14" s="441" t="s">
        <v>35</v>
      </c>
      <c r="D14" s="460">
        <v>65000</v>
      </c>
      <c r="E14" s="267"/>
      <c r="F14"/>
    </row>
    <row r="15" spans="1:7" s="187" customFormat="1" ht="30" customHeight="1" x14ac:dyDescent="0.3">
      <c r="A15" s="39"/>
      <c r="B15" s="39"/>
      <c r="C15" s="441" t="s">
        <v>274</v>
      </c>
      <c r="D15" s="460">
        <v>20304.57</v>
      </c>
      <c r="E15" s="267"/>
      <c r="F15"/>
      <c r="G15" s="452"/>
    </row>
    <row r="16" spans="1:7" s="187" customFormat="1" ht="30" customHeight="1" x14ac:dyDescent="0.3">
      <c r="A16" s="39"/>
      <c r="B16" s="39"/>
      <c r="C16" s="441" t="s">
        <v>62</v>
      </c>
      <c r="D16" s="460">
        <v>2011000</v>
      </c>
      <c r="E16" s="268"/>
      <c r="F16"/>
      <c r="G16" s="452"/>
    </row>
    <row r="17" spans="1:7" s="187" customFormat="1" ht="30" customHeight="1" x14ac:dyDescent="0.3">
      <c r="A17" s="39"/>
      <c r="B17" s="39"/>
      <c r="C17" s="441" t="s">
        <v>31</v>
      </c>
      <c r="D17" s="460">
        <v>4608.5</v>
      </c>
      <c r="E17" s="268"/>
      <c r="F17"/>
      <c r="G17" s="452"/>
    </row>
    <row r="18" spans="1:7" s="187" customFormat="1" ht="30" customHeight="1" x14ac:dyDescent="0.3">
      <c r="A18" s="39"/>
      <c r="B18" s="39"/>
      <c r="C18" s="441" t="s">
        <v>33</v>
      </c>
      <c r="D18" s="460">
        <v>4615</v>
      </c>
      <c r="E18" s="268"/>
      <c r="F18"/>
      <c r="G18" s="452"/>
    </row>
    <row r="19" spans="1:7" s="187" customFormat="1" ht="30" customHeight="1" x14ac:dyDescent="0.3">
      <c r="A19" s="39"/>
      <c r="B19" s="39"/>
      <c r="C19" s="441" t="s">
        <v>27</v>
      </c>
      <c r="D19" s="460">
        <v>818.77300000000002</v>
      </c>
      <c r="E19" s="268"/>
      <c r="F19"/>
      <c r="G19" s="452"/>
    </row>
    <row r="20" spans="1:7" s="187" customFormat="1" ht="30" customHeight="1" x14ac:dyDescent="0.3">
      <c r="A20" s="39"/>
      <c r="B20" s="39"/>
      <c r="C20" s="441" t="s">
        <v>64</v>
      </c>
      <c r="D20" s="460">
        <v>324.27999999999997</v>
      </c>
      <c r="E20" s="268"/>
      <c r="F20"/>
      <c r="G20" s="452"/>
    </row>
    <row r="21" spans="1:7" s="187" customFormat="1" ht="30" customHeight="1" x14ac:dyDescent="0.3">
      <c r="A21" s="39"/>
      <c r="B21" s="39"/>
      <c r="C21" s="441" t="s">
        <v>65</v>
      </c>
      <c r="D21" s="460">
        <v>-4427.55</v>
      </c>
      <c r="E21" s="268"/>
      <c r="F21"/>
      <c r="G21" s="452"/>
    </row>
    <row r="22" spans="1:7" ht="31.5" customHeight="1" thickBot="1" x14ac:dyDescent="0.35">
      <c r="A22" s="39"/>
      <c r="B22" s="39"/>
      <c r="C22" s="61" t="s">
        <v>455</v>
      </c>
      <c r="D22" s="62">
        <f>SUM(D14:D21)</f>
        <v>2102243.5730000003</v>
      </c>
      <c r="E22" s="269"/>
      <c r="F22"/>
    </row>
    <row r="23" spans="1:7" ht="27.75" customHeight="1" thickTop="1" x14ac:dyDescent="0.3">
      <c r="A23" s="39"/>
      <c r="B23" s="39"/>
      <c r="F23"/>
      <c r="G23" s="536"/>
    </row>
    <row r="24" spans="1:7" ht="30.75" customHeight="1" x14ac:dyDescent="0.25">
      <c r="B24" s="52"/>
      <c r="C24" s="22"/>
      <c r="D24" s="24"/>
      <c r="E24" s="24"/>
      <c r="F24" s="137"/>
      <c r="G24" s="359"/>
    </row>
    <row r="25" spans="1:7" ht="68.25" customHeight="1" thickBot="1" x14ac:dyDescent="0.3">
      <c r="A25" s="20"/>
      <c r="B25" s="1"/>
      <c r="C25" s="56" t="s">
        <v>850</v>
      </c>
      <c r="D25" s="272">
        <f>D22</f>
        <v>2102243.5730000003</v>
      </c>
      <c r="E25" s="132"/>
      <c r="F25" s="137"/>
      <c r="G25" s="359"/>
    </row>
    <row r="26" spans="1:7" ht="28.5" customHeight="1" thickTop="1" x14ac:dyDescent="0.25">
      <c r="A26" s="20"/>
      <c r="B26" s="1"/>
      <c r="C26" s="131"/>
      <c r="D26" s="132"/>
      <c r="E26" s="132"/>
      <c r="F26" s="137"/>
      <c r="G26" s="359"/>
    </row>
    <row r="27" spans="1:7" ht="26.25" customHeight="1" x14ac:dyDescent="0.25">
      <c r="A27" s="20"/>
      <c r="B27" s="1"/>
      <c r="C27" s="40"/>
      <c r="D27" s="41"/>
      <c r="E27" s="41"/>
      <c r="F27" s="137"/>
      <c r="G27" s="359"/>
    </row>
    <row r="28" spans="1:7" ht="26.25" customHeight="1" x14ac:dyDescent="0.25">
      <c r="A28" s="176" t="s">
        <v>437</v>
      </c>
      <c r="B28" s="177"/>
      <c r="C28" s="42"/>
      <c r="D28" s="178"/>
      <c r="E28" s="179" t="s">
        <v>461</v>
      </c>
      <c r="F28" s="117"/>
      <c r="G28" s="368"/>
    </row>
    <row r="29" spans="1:7" ht="26.25" customHeight="1" x14ac:dyDescent="0.25">
      <c r="A29" s="180"/>
      <c r="B29" s="22"/>
      <c r="C29" s="23"/>
      <c r="D29" s="117"/>
      <c r="E29" s="42"/>
      <c r="F29" s="38"/>
    </row>
    <row r="30" spans="1:7" ht="26.25" customHeight="1" x14ac:dyDescent="0.25">
      <c r="A30" s="180"/>
      <c r="B30" s="22"/>
      <c r="C30" s="23"/>
      <c r="D30" s="158"/>
      <c r="E30" s="42"/>
      <c r="F30" s="38"/>
    </row>
    <row r="31" spans="1:7" ht="26.25" customHeight="1" thickBot="1" x14ac:dyDescent="0.3">
      <c r="A31" s="142"/>
      <c r="B31" s="648"/>
      <c r="C31" s="648"/>
      <c r="D31" s="106"/>
      <c r="E31" s="181"/>
      <c r="F31" s="181"/>
    </row>
    <row r="32" spans="1:7" ht="36.75" customHeight="1" x14ac:dyDescent="0.25">
      <c r="A32" s="38"/>
      <c r="B32" s="646" t="s">
        <v>342</v>
      </c>
      <c r="C32" s="646"/>
      <c r="D32" s="106"/>
      <c r="E32" s="649" t="s">
        <v>439</v>
      </c>
      <c r="F32" s="649"/>
    </row>
    <row r="33" spans="1:6" ht="20.25" customHeight="1" x14ac:dyDescent="0.25">
      <c r="A33" s="38"/>
      <c r="B33" s="647" t="s">
        <v>438</v>
      </c>
      <c r="C33" s="647"/>
      <c r="D33" s="106"/>
      <c r="E33" s="647" t="s">
        <v>429</v>
      </c>
      <c r="F33" s="647"/>
    </row>
    <row r="34" spans="1:6" ht="22.5" customHeight="1" x14ac:dyDescent="0.25">
      <c r="A34" s="38"/>
      <c r="B34" s="38"/>
      <c r="C34" s="182"/>
      <c r="D34" s="106"/>
      <c r="E34" s="106"/>
      <c r="F34" s="183"/>
    </row>
    <row r="35" spans="1:6" ht="22.5" customHeight="1" x14ac:dyDescent="0.25">
      <c r="B35" s="3"/>
      <c r="C35" s="2"/>
      <c r="D35" s="43"/>
      <c r="E35" s="43"/>
    </row>
    <row r="36" spans="1:6" ht="22.5" customHeight="1" x14ac:dyDescent="0.2">
      <c r="C36" s="2"/>
    </row>
    <row r="37" spans="1:6" ht="22.5" customHeight="1" x14ac:dyDescent="0.2"/>
    <row r="38" spans="1:6" ht="22.5" customHeight="1" x14ac:dyDescent="0.2"/>
    <row r="39" spans="1:6" ht="22.5" customHeight="1" x14ac:dyDescent="0.2"/>
    <row r="40" spans="1:6" ht="25.5" customHeight="1" x14ac:dyDescent="0.2"/>
    <row r="41" spans="1:6" ht="25.5" customHeight="1" x14ac:dyDescent="0.2"/>
    <row r="42" spans="1:6" ht="25.5" customHeight="1" x14ac:dyDescent="0.2"/>
  </sheetData>
  <mergeCells count="12">
    <mergeCell ref="B32:C32"/>
    <mergeCell ref="B33:C33"/>
    <mergeCell ref="B31:C31"/>
    <mergeCell ref="A10:F10"/>
    <mergeCell ref="E32:F32"/>
    <mergeCell ref="E33:F33"/>
    <mergeCell ref="A4:F4"/>
    <mergeCell ref="A7:F7"/>
    <mergeCell ref="A8:F8"/>
    <mergeCell ref="A9:F9"/>
    <mergeCell ref="A5:F5"/>
    <mergeCell ref="A6:F6"/>
  </mergeCells>
  <phoneticPr fontId="73" type="noConversion"/>
  <conditionalFormatting sqref="D35:E35">
    <cfRule type="duplicateValues" dxfId="2" priority="2"/>
  </conditionalFormatting>
  <pageMargins left="0.84" right="0.65" top="0.8" bottom="0.74803149606299213" header="0.41" footer="0.31496062992125984"/>
  <pageSetup scale="60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0A7E05-8730-4DAD-8E98-BC7A41920B68}">
  <sheetPr>
    <tabColor rgb="FF0000FF"/>
    <pageSetUpPr fitToPage="1"/>
  </sheetPr>
  <dimension ref="A1:G34"/>
  <sheetViews>
    <sheetView topLeftCell="A9" zoomScale="68" zoomScaleNormal="68" workbookViewId="0">
      <selection activeCell="F242" sqref="F242"/>
    </sheetView>
  </sheetViews>
  <sheetFormatPr baseColWidth="10" defaultColWidth="11.42578125" defaultRowHeight="41.25" customHeight="1" x14ac:dyDescent="0.2"/>
  <cols>
    <col min="1" max="1" width="16.28515625" style="45" customWidth="1"/>
    <col min="2" max="2" width="18" style="451" customWidth="1"/>
    <col min="3" max="3" width="55.7109375" style="28" customWidth="1"/>
    <col min="4" max="4" width="19.42578125" style="275" customWidth="1"/>
    <col min="5" max="5" width="21.28515625" style="25" customWidth="1"/>
    <col min="6" max="6" width="21.28515625" style="27" customWidth="1"/>
    <col min="7" max="7" width="76.5703125" style="28" customWidth="1"/>
    <col min="8" max="16384" width="11.42578125" style="28"/>
  </cols>
  <sheetData>
    <row r="1" spans="1:7" ht="25.5" customHeight="1" x14ac:dyDescent="0.2">
      <c r="A1" s="47"/>
      <c r="B1" s="276"/>
      <c r="C1" s="48"/>
      <c r="D1" s="37"/>
      <c r="E1" s="19"/>
      <c r="F1" s="26"/>
      <c r="G1" s="49"/>
    </row>
    <row r="2" spans="1:7" ht="27" customHeight="1" x14ac:dyDescent="0.2">
      <c r="A2" s="47"/>
      <c r="B2" s="276"/>
      <c r="C2" s="48"/>
      <c r="D2" s="37"/>
      <c r="E2" s="18"/>
      <c r="F2" s="26"/>
      <c r="G2" s="49"/>
    </row>
    <row r="3" spans="1:7" ht="22.5" customHeight="1" x14ac:dyDescent="0.25">
      <c r="A3" s="650" t="s">
        <v>9</v>
      </c>
      <c r="B3" s="650"/>
      <c r="C3" s="650"/>
      <c r="D3" s="650"/>
      <c r="E3" s="650"/>
      <c r="F3" s="650"/>
      <c r="G3" s="650"/>
    </row>
    <row r="4" spans="1:7" ht="22.5" customHeight="1" x14ac:dyDescent="0.25">
      <c r="A4" s="651" t="s">
        <v>10</v>
      </c>
      <c r="B4" s="651"/>
      <c r="C4" s="651"/>
      <c r="D4" s="651"/>
      <c r="E4" s="651"/>
      <c r="F4" s="651"/>
      <c r="G4" s="651"/>
    </row>
    <row r="5" spans="1:7" ht="22.5" customHeight="1" x14ac:dyDescent="0.25">
      <c r="A5" s="655" t="s">
        <v>11</v>
      </c>
      <c r="B5" s="655"/>
      <c r="C5" s="655"/>
      <c r="D5" s="655"/>
      <c r="E5" s="655"/>
      <c r="F5" s="655"/>
      <c r="G5" s="655"/>
    </row>
    <row r="6" spans="1:7" ht="22.5" customHeight="1" x14ac:dyDescent="0.25">
      <c r="A6" s="651" t="s">
        <v>12</v>
      </c>
      <c r="B6" s="651"/>
      <c r="C6" s="651"/>
      <c r="D6" s="651"/>
      <c r="E6" s="651"/>
      <c r="F6" s="651"/>
      <c r="G6" s="651"/>
    </row>
    <row r="7" spans="1:7" ht="22.5" customHeight="1" x14ac:dyDescent="0.25">
      <c r="A7" s="652" t="s">
        <v>469</v>
      </c>
      <c r="B7" s="652"/>
      <c r="C7" s="652"/>
      <c r="D7" s="652"/>
      <c r="E7" s="652"/>
      <c r="F7" s="652"/>
      <c r="G7" s="652"/>
    </row>
    <row r="8" spans="1:7" ht="22.5" customHeight="1" x14ac:dyDescent="0.25">
      <c r="A8" s="654" t="s">
        <v>335</v>
      </c>
      <c r="B8" s="654"/>
      <c r="C8" s="654"/>
      <c r="D8" s="654"/>
      <c r="E8" s="654"/>
      <c r="F8" s="654"/>
      <c r="G8" s="654"/>
    </row>
    <row r="9" spans="1:7" ht="22.5" customHeight="1" x14ac:dyDescent="0.25">
      <c r="A9" s="651" t="s">
        <v>427</v>
      </c>
      <c r="B9" s="651"/>
      <c r="C9" s="651"/>
      <c r="D9" s="651"/>
      <c r="E9" s="651"/>
      <c r="F9" s="651"/>
      <c r="G9" s="651"/>
    </row>
    <row r="10" spans="1:7" ht="22.5" customHeight="1" x14ac:dyDescent="0.25">
      <c r="A10" s="653" t="s">
        <v>582</v>
      </c>
      <c r="B10" s="653"/>
      <c r="C10" s="653"/>
      <c r="D10" s="653"/>
      <c r="E10" s="653"/>
      <c r="F10" s="653"/>
      <c r="G10" s="653"/>
    </row>
    <row r="11" spans="1:7" ht="22.5" customHeight="1" x14ac:dyDescent="0.25">
      <c r="A11" s="446"/>
      <c r="B11" s="446"/>
      <c r="C11" s="446"/>
      <c r="D11" s="446"/>
      <c r="E11" s="535"/>
      <c r="F11" s="535"/>
      <c r="G11" s="446"/>
    </row>
    <row r="12" spans="1:7" ht="43.5" customHeight="1" x14ac:dyDescent="0.2">
      <c r="A12" s="138" t="s">
        <v>0</v>
      </c>
      <c r="B12" s="138" t="s">
        <v>1</v>
      </c>
      <c r="C12" s="138" t="s">
        <v>2</v>
      </c>
      <c r="D12" s="139" t="s">
        <v>4</v>
      </c>
      <c r="E12" s="140" t="s">
        <v>5</v>
      </c>
      <c r="F12" s="141" t="s">
        <v>6</v>
      </c>
      <c r="G12" s="138" t="s">
        <v>3</v>
      </c>
    </row>
    <row r="13" spans="1:7" ht="40.5" customHeight="1" x14ac:dyDescent="0.2">
      <c r="A13" s="597">
        <v>45820</v>
      </c>
      <c r="B13" s="598">
        <v>31878</v>
      </c>
      <c r="C13" s="599" t="s">
        <v>693</v>
      </c>
      <c r="D13" s="600" t="s">
        <v>480</v>
      </c>
      <c r="E13" s="601">
        <v>6584.5</v>
      </c>
      <c r="F13" s="602">
        <v>13883.77</v>
      </c>
      <c r="G13" s="599" t="s">
        <v>694</v>
      </c>
    </row>
    <row r="14" spans="1:7" ht="39" customHeight="1" x14ac:dyDescent="0.2">
      <c r="A14" s="597">
        <v>45820</v>
      </c>
      <c r="B14" s="598">
        <v>31878</v>
      </c>
      <c r="C14" s="599" t="s">
        <v>693</v>
      </c>
      <c r="D14" s="600" t="s">
        <v>506</v>
      </c>
      <c r="E14" s="601">
        <v>6480.5</v>
      </c>
      <c r="F14" s="602"/>
      <c r="G14" s="599" t="s">
        <v>694</v>
      </c>
    </row>
    <row r="15" spans="1:7" ht="33.75" customHeight="1" x14ac:dyDescent="0.2">
      <c r="A15" s="597">
        <v>45820</v>
      </c>
      <c r="B15" s="598">
        <v>31878</v>
      </c>
      <c r="C15" s="599" t="s">
        <v>693</v>
      </c>
      <c r="D15" s="600" t="s">
        <v>481</v>
      </c>
      <c r="E15" s="601">
        <v>818.77300000000002</v>
      </c>
      <c r="F15" s="602"/>
      <c r="G15" s="599" t="s">
        <v>694</v>
      </c>
    </row>
    <row r="16" spans="1:7" ht="49.5" customHeight="1" x14ac:dyDescent="0.2">
      <c r="A16" s="597">
        <v>45820</v>
      </c>
      <c r="B16" s="598">
        <v>31879</v>
      </c>
      <c r="C16" s="599" t="s">
        <v>695</v>
      </c>
      <c r="D16" s="600" t="s">
        <v>846</v>
      </c>
      <c r="E16" s="602">
        <v>20304.57</v>
      </c>
      <c r="F16" s="602">
        <v>20304.57</v>
      </c>
      <c r="G16" s="603" t="s">
        <v>696</v>
      </c>
    </row>
    <row r="17" spans="1:7" ht="58.5" customHeight="1" x14ac:dyDescent="0.2">
      <c r="A17" s="597">
        <v>45832</v>
      </c>
      <c r="B17" s="598">
        <v>31880</v>
      </c>
      <c r="C17" s="599" t="s">
        <v>505</v>
      </c>
      <c r="D17" s="600" t="s">
        <v>479</v>
      </c>
      <c r="E17" s="602">
        <v>366154.18</v>
      </c>
      <c r="F17" s="602">
        <v>366154.18</v>
      </c>
      <c r="G17" s="599" t="s">
        <v>766</v>
      </c>
    </row>
    <row r="18" spans="1:7" ht="52.5" customHeight="1" x14ac:dyDescent="0.2">
      <c r="A18" s="597">
        <v>45832</v>
      </c>
      <c r="B18" s="598">
        <v>31881</v>
      </c>
      <c r="C18" s="599" t="s">
        <v>462</v>
      </c>
      <c r="D18" s="600" t="s">
        <v>847</v>
      </c>
      <c r="E18" s="601">
        <v>2011000</v>
      </c>
      <c r="F18" s="602">
        <v>1644845.82</v>
      </c>
      <c r="G18" s="599" t="s">
        <v>767</v>
      </c>
    </row>
    <row r="19" spans="1:7" ht="49.5" customHeight="1" x14ac:dyDescent="0.2">
      <c r="A19" s="597">
        <v>45832</v>
      </c>
      <c r="B19" s="598">
        <v>31881</v>
      </c>
      <c r="C19" s="599" t="s">
        <v>462</v>
      </c>
      <c r="D19" s="600" t="s">
        <v>479</v>
      </c>
      <c r="E19" s="601">
        <v>-366154.18</v>
      </c>
      <c r="F19" s="602">
        <v>0</v>
      </c>
      <c r="G19" s="599" t="s">
        <v>767</v>
      </c>
    </row>
    <row r="20" spans="1:7" ht="38.25" customHeight="1" x14ac:dyDescent="0.2">
      <c r="A20" s="597">
        <v>45832</v>
      </c>
      <c r="B20" s="598">
        <v>31882</v>
      </c>
      <c r="C20" s="599" t="s">
        <v>462</v>
      </c>
      <c r="D20" s="600" t="s">
        <v>507</v>
      </c>
      <c r="E20" s="601">
        <v>65000</v>
      </c>
      <c r="F20" s="602">
        <v>56730.95</v>
      </c>
      <c r="G20" s="599" t="s">
        <v>768</v>
      </c>
    </row>
    <row r="21" spans="1:7" ht="36.75" customHeight="1" x14ac:dyDescent="0.2">
      <c r="A21" s="597">
        <v>45832</v>
      </c>
      <c r="B21" s="598">
        <v>31882</v>
      </c>
      <c r="C21" s="599" t="s">
        <v>462</v>
      </c>
      <c r="D21" s="600" t="s">
        <v>480</v>
      </c>
      <c r="E21" s="601">
        <v>-1976</v>
      </c>
      <c r="F21" s="602">
        <v>0</v>
      </c>
      <c r="G21" s="599" t="s">
        <v>768</v>
      </c>
    </row>
    <row r="22" spans="1:7" ht="38.25" customHeight="1" x14ac:dyDescent="0.2">
      <c r="A22" s="597">
        <v>45832</v>
      </c>
      <c r="B22" s="598">
        <v>31882</v>
      </c>
      <c r="C22" s="599" t="s">
        <v>462</v>
      </c>
      <c r="D22" s="600" t="s">
        <v>506</v>
      </c>
      <c r="E22" s="601">
        <v>-1865.5</v>
      </c>
      <c r="F22" s="602">
        <v>0</v>
      </c>
      <c r="G22" s="599" t="s">
        <v>768</v>
      </c>
    </row>
    <row r="23" spans="1:7" ht="35.25" customHeight="1" x14ac:dyDescent="0.2">
      <c r="A23" s="597">
        <v>45832</v>
      </c>
      <c r="B23" s="598">
        <v>31882</v>
      </c>
      <c r="C23" s="599" t="s">
        <v>462</v>
      </c>
      <c r="D23" s="600" t="s">
        <v>479</v>
      </c>
      <c r="E23" s="601">
        <v>-4427.55</v>
      </c>
      <c r="F23" s="602">
        <v>0</v>
      </c>
      <c r="G23" s="599" t="s">
        <v>768</v>
      </c>
    </row>
    <row r="24" spans="1:7" s="450" customFormat="1" ht="27" customHeight="1" x14ac:dyDescent="0.2">
      <c r="A24" s="597">
        <v>45838</v>
      </c>
      <c r="B24" s="604" t="s">
        <v>483</v>
      </c>
      <c r="C24" s="599" t="s">
        <v>484</v>
      </c>
      <c r="D24" s="602" t="s">
        <v>482</v>
      </c>
      <c r="E24" s="602">
        <v>324.27999999999997</v>
      </c>
      <c r="F24" s="602">
        <v>324.27999999999997</v>
      </c>
      <c r="G24" s="599" t="s">
        <v>484</v>
      </c>
    </row>
    <row r="25" spans="1:7" ht="26.25" customHeight="1" thickBot="1" x14ac:dyDescent="0.25">
      <c r="A25" s="605" t="s">
        <v>849</v>
      </c>
      <c r="B25" s="606" t="s">
        <v>483</v>
      </c>
      <c r="C25" s="607" t="s">
        <v>508</v>
      </c>
      <c r="D25" s="608"/>
      <c r="E25" s="609">
        <f>SUM(E13:E24)</f>
        <v>2102243.5730000003</v>
      </c>
      <c r="F25" s="610">
        <f>SUM(F13:F24)</f>
        <v>2102243.5699999998</v>
      </c>
      <c r="G25" s="611" t="s">
        <v>848</v>
      </c>
    </row>
    <row r="26" spans="1:7" ht="30.75" customHeight="1" thickTop="1" x14ac:dyDescent="0.2">
      <c r="A26" s="612"/>
      <c r="B26" s="613"/>
      <c r="C26" s="614"/>
      <c r="D26" s="615"/>
      <c r="E26" s="616"/>
      <c r="F26" s="617"/>
      <c r="G26" s="614"/>
    </row>
    <row r="27" spans="1:7" ht="30.75" customHeight="1" x14ac:dyDescent="0.2">
      <c r="A27" s="618"/>
      <c r="B27" s="658" t="s">
        <v>7</v>
      </c>
      <c r="C27" s="658"/>
      <c r="D27" s="619"/>
      <c r="E27" s="619"/>
      <c r="F27" s="659" t="s">
        <v>8</v>
      </c>
      <c r="G27" s="659"/>
    </row>
    <row r="28" spans="1:7" ht="30.75" customHeight="1" x14ac:dyDescent="0.2">
      <c r="A28" s="618"/>
      <c r="B28" s="618"/>
      <c r="C28" s="618"/>
      <c r="D28" s="619"/>
      <c r="E28" s="619"/>
      <c r="F28" s="621"/>
      <c r="G28" s="620"/>
    </row>
    <row r="29" spans="1:7" ht="27.75" customHeight="1" thickBot="1" x14ac:dyDescent="0.25">
      <c r="A29" s="622"/>
      <c r="B29" s="660"/>
      <c r="C29" s="660"/>
      <c r="D29" s="622"/>
      <c r="E29" s="622"/>
      <c r="F29" s="623"/>
      <c r="G29" s="3"/>
    </row>
    <row r="30" spans="1:7" ht="23.25" customHeight="1" x14ac:dyDescent="0.2">
      <c r="A30" s="3"/>
      <c r="B30" s="658" t="s">
        <v>329</v>
      </c>
      <c r="C30" s="658"/>
      <c r="D30" s="623"/>
      <c r="E30" s="623"/>
      <c r="F30" s="661" t="s">
        <v>458</v>
      </c>
      <c r="G30" s="661"/>
    </row>
    <row r="31" spans="1:7" ht="23.25" customHeight="1" x14ac:dyDescent="0.2">
      <c r="A31" s="3"/>
      <c r="B31" s="656" t="s">
        <v>330</v>
      </c>
      <c r="C31" s="656"/>
      <c r="D31" s="623"/>
      <c r="E31" s="623"/>
      <c r="F31" s="657" t="s">
        <v>459</v>
      </c>
      <c r="G31" s="657"/>
    </row>
    <row r="32" spans="1:7" ht="25.5" customHeight="1" x14ac:dyDescent="0.2"/>
    <row r="33" ht="25.5" customHeight="1" x14ac:dyDescent="0.2"/>
    <row r="34" ht="25.5" customHeight="1" x14ac:dyDescent="0.2"/>
  </sheetData>
  <mergeCells count="15">
    <mergeCell ref="B31:C31"/>
    <mergeCell ref="F31:G31"/>
    <mergeCell ref="B27:C27"/>
    <mergeCell ref="F27:G27"/>
    <mergeCell ref="B29:C29"/>
    <mergeCell ref="B30:C30"/>
    <mergeCell ref="F30:G30"/>
    <mergeCell ref="A3:G3"/>
    <mergeCell ref="A4:G4"/>
    <mergeCell ref="A6:G6"/>
    <mergeCell ref="A7:G7"/>
    <mergeCell ref="A10:G10"/>
    <mergeCell ref="A8:G8"/>
    <mergeCell ref="A9:G9"/>
    <mergeCell ref="A5:G5"/>
  </mergeCells>
  <phoneticPr fontId="56" type="noConversion"/>
  <pageMargins left="0.43" right="0.38" top="0.3" bottom="0.27" header="0.22" footer="0.12"/>
  <pageSetup scale="58" fitToHeight="0" orientation="landscape" r:id="rId1"/>
  <headerFooter differentOddEven="1" scaleWithDoc="0"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4F1B0A-2EAC-4D4F-94BB-2C88BCCC4687}">
  <sheetPr>
    <tabColor rgb="FF0000FF"/>
  </sheetPr>
  <dimension ref="A1:I205"/>
  <sheetViews>
    <sheetView topLeftCell="A195" zoomScale="66" zoomScaleNormal="66" zoomScalePageLayoutView="69" workbookViewId="0">
      <selection activeCell="F242" sqref="F242"/>
    </sheetView>
  </sheetViews>
  <sheetFormatPr baseColWidth="10" defaultColWidth="20.28515625" defaultRowHeight="33" customHeight="1" x14ac:dyDescent="0.2"/>
  <cols>
    <col min="1" max="1" width="18" style="57" customWidth="1"/>
    <col min="2" max="2" width="29.42578125" style="57" customWidth="1"/>
    <col min="3" max="3" width="53.140625" style="28" customWidth="1"/>
    <col min="4" max="4" width="21.140625" style="13" customWidth="1"/>
    <col min="5" max="5" width="21.5703125" style="25" customWidth="1"/>
    <col min="6" max="6" width="23.5703125" style="27" customWidth="1"/>
    <col min="7" max="7" width="56.5703125" style="58" customWidth="1"/>
    <col min="8" max="16384" width="20.28515625" style="28"/>
  </cols>
  <sheetData>
    <row r="1" spans="1:9" ht="22.5" customHeight="1" x14ac:dyDescent="0.2"/>
    <row r="2" spans="1:9" ht="22.5" customHeight="1" x14ac:dyDescent="0.2">
      <c r="A2" s="48"/>
      <c r="B2" s="48"/>
      <c r="C2" s="48"/>
      <c r="D2" s="18"/>
      <c r="E2" s="19"/>
      <c r="F2" s="26"/>
      <c r="G2" s="59"/>
    </row>
    <row r="3" spans="1:9" ht="22.5" customHeight="1" x14ac:dyDescent="0.2">
      <c r="A3" s="48"/>
      <c r="B3" s="24"/>
      <c r="C3" s="48"/>
      <c r="D3" s="18"/>
      <c r="E3" s="18"/>
      <c r="F3" s="26"/>
      <c r="G3" s="59"/>
    </row>
    <row r="4" spans="1:9" ht="22.5" customHeight="1" x14ac:dyDescent="0.2">
      <c r="A4" s="48"/>
      <c r="B4" s="24"/>
      <c r="C4" s="48"/>
      <c r="D4" s="18"/>
      <c r="E4" s="18"/>
      <c r="F4" s="26"/>
      <c r="G4" s="59"/>
    </row>
    <row r="5" spans="1:9" ht="22.5" customHeight="1" x14ac:dyDescent="0.25">
      <c r="A5" s="650" t="s">
        <v>9</v>
      </c>
      <c r="B5" s="650"/>
      <c r="C5" s="650"/>
      <c r="D5" s="650"/>
      <c r="E5" s="650"/>
      <c r="F5" s="650"/>
      <c r="G5" s="650"/>
    </row>
    <row r="6" spans="1:9" s="287" customFormat="1" ht="22.5" customHeight="1" x14ac:dyDescent="0.25">
      <c r="A6" s="651" t="s">
        <v>10</v>
      </c>
      <c r="B6" s="651"/>
      <c r="C6" s="651"/>
      <c r="D6" s="651"/>
      <c r="E6" s="651"/>
      <c r="F6" s="651"/>
      <c r="G6" s="651"/>
    </row>
    <row r="7" spans="1:9" s="287" customFormat="1" ht="22.5" customHeight="1" x14ac:dyDescent="0.25">
      <c r="A7" s="652" t="s">
        <v>11</v>
      </c>
      <c r="B7" s="652"/>
      <c r="C7" s="652"/>
      <c r="D7" s="652"/>
      <c r="E7" s="652"/>
      <c r="F7" s="652"/>
      <c r="G7" s="652"/>
    </row>
    <row r="8" spans="1:9" s="287" customFormat="1" ht="22.5" customHeight="1" x14ac:dyDescent="0.25">
      <c r="A8" s="651" t="s">
        <v>12</v>
      </c>
      <c r="B8" s="651"/>
      <c r="C8" s="651"/>
      <c r="D8" s="651"/>
      <c r="E8" s="651"/>
      <c r="F8" s="651"/>
      <c r="G8" s="651"/>
    </row>
    <row r="9" spans="1:9" s="287" customFormat="1" ht="22.5" customHeight="1" x14ac:dyDescent="0.25">
      <c r="A9" s="652" t="s">
        <v>399</v>
      </c>
      <c r="B9" s="652"/>
      <c r="C9" s="652"/>
      <c r="D9" s="652"/>
      <c r="E9" s="652"/>
      <c r="F9" s="652"/>
      <c r="G9" s="652"/>
    </row>
    <row r="10" spans="1:9" s="287" customFormat="1" ht="22.5" customHeight="1" x14ac:dyDescent="0.25">
      <c r="A10" s="652" t="s">
        <v>411</v>
      </c>
      <c r="B10" s="652"/>
      <c r="C10" s="652"/>
      <c r="D10" s="652"/>
      <c r="E10" s="652"/>
      <c r="F10" s="652"/>
      <c r="G10" s="652"/>
    </row>
    <row r="11" spans="1:9" s="287" customFormat="1" ht="22.5" customHeight="1" x14ac:dyDescent="0.25">
      <c r="A11" s="651" t="s">
        <v>581</v>
      </c>
      <c r="B11" s="651"/>
      <c r="C11" s="651"/>
      <c r="D11" s="651"/>
      <c r="E11" s="651"/>
      <c r="F11" s="651"/>
      <c r="G11" s="651"/>
    </row>
    <row r="12" spans="1:9" ht="22.5" customHeight="1" x14ac:dyDescent="0.25">
      <c r="A12" s="287"/>
      <c r="B12" s="287"/>
      <c r="C12" s="287"/>
      <c r="D12" s="287"/>
      <c r="E12" s="287"/>
      <c r="F12" s="287"/>
      <c r="G12" s="287"/>
    </row>
    <row r="13" spans="1:9" ht="22.5" customHeight="1" x14ac:dyDescent="0.2">
      <c r="A13" s="50"/>
      <c r="B13" s="50"/>
      <c r="C13" s="51"/>
      <c r="D13" s="11"/>
      <c r="F13" s="37"/>
      <c r="G13" s="457"/>
    </row>
    <row r="14" spans="1:9" s="44" customFormat="1" ht="33" customHeight="1" x14ac:dyDescent="0.2">
      <c r="A14" s="283" t="s">
        <v>389</v>
      </c>
      <c r="B14" s="283" t="s">
        <v>45</v>
      </c>
      <c r="C14" s="171" t="s">
        <v>2</v>
      </c>
      <c r="D14" s="169" t="s">
        <v>397</v>
      </c>
      <c r="E14" s="169" t="s">
        <v>388</v>
      </c>
      <c r="F14" s="169" t="s">
        <v>398</v>
      </c>
      <c r="G14" s="172" t="s">
        <v>3</v>
      </c>
      <c r="H14" s="28"/>
      <c r="I14" s="28"/>
    </row>
    <row r="15" spans="1:9" s="17" customFormat="1" ht="36" customHeight="1" x14ac:dyDescent="0.25">
      <c r="A15" s="124"/>
      <c r="B15" s="455"/>
      <c r="C15" s="528" t="s">
        <v>588</v>
      </c>
      <c r="D15" s="383"/>
      <c r="E15" s="458"/>
      <c r="F15" s="524">
        <v>6265142.0099999998</v>
      </c>
      <c r="G15" s="456" t="s">
        <v>589</v>
      </c>
      <c r="H15" s="28"/>
      <c r="I15" s="28"/>
    </row>
    <row r="16" spans="1:9" ht="32.25" customHeight="1" x14ac:dyDescent="0.2">
      <c r="A16" s="284">
        <v>45810</v>
      </c>
      <c r="B16" s="525" t="s">
        <v>590</v>
      </c>
      <c r="C16" s="285" t="s">
        <v>530</v>
      </c>
      <c r="D16" s="526">
        <v>675</v>
      </c>
      <c r="E16" s="526">
        <v>0</v>
      </c>
      <c r="F16" s="466">
        <f>+F15+D16-E16</f>
        <v>6265817.0099999998</v>
      </c>
      <c r="G16" s="285" t="s">
        <v>591</v>
      </c>
    </row>
    <row r="17" spans="1:7" ht="40.5" customHeight="1" x14ac:dyDescent="0.2">
      <c r="A17" s="284">
        <v>45810</v>
      </c>
      <c r="B17" s="525" t="s">
        <v>592</v>
      </c>
      <c r="C17" s="285" t="s">
        <v>593</v>
      </c>
      <c r="D17" s="526">
        <v>4500</v>
      </c>
      <c r="E17" s="526">
        <v>0</v>
      </c>
      <c r="F17" s="466">
        <f t="shared" ref="F17:F80" si="0">+F16+D17-E17</f>
        <v>6270317.0099999998</v>
      </c>
      <c r="G17" s="285" t="s">
        <v>594</v>
      </c>
    </row>
    <row r="18" spans="1:7" ht="39.75" customHeight="1" x14ac:dyDescent="0.2">
      <c r="A18" s="284">
        <v>45810</v>
      </c>
      <c r="B18" s="525" t="s">
        <v>595</v>
      </c>
      <c r="C18" s="285" t="s">
        <v>596</v>
      </c>
      <c r="D18" s="526">
        <v>3750</v>
      </c>
      <c r="E18" s="526">
        <v>0</v>
      </c>
      <c r="F18" s="466">
        <f t="shared" si="0"/>
        <v>6274067.0099999998</v>
      </c>
      <c r="G18" s="285" t="s">
        <v>597</v>
      </c>
    </row>
    <row r="19" spans="1:7" ht="39.75" customHeight="1" x14ac:dyDescent="0.2">
      <c r="A19" s="284">
        <v>45810</v>
      </c>
      <c r="B19" s="525" t="s">
        <v>598</v>
      </c>
      <c r="C19" s="285" t="s">
        <v>599</v>
      </c>
      <c r="D19" s="526">
        <v>2500</v>
      </c>
      <c r="E19" s="526">
        <v>0</v>
      </c>
      <c r="F19" s="466">
        <f t="shared" si="0"/>
        <v>6276567.0099999998</v>
      </c>
      <c r="G19" s="285" t="s">
        <v>600</v>
      </c>
    </row>
    <row r="20" spans="1:7" ht="39.75" customHeight="1" x14ac:dyDescent="0.2">
      <c r="A20" s="284">
        <v>45810</v>
      </c>
      <c r="B20" s="525" t="s">
        <v>601</v>
      </c>
      <c r="C20" s="285" t="s">
        <v>511</v>
      </c>
      <c r="D20" s="526">
        <v>1000</v>
      </c>
      <c r="E20" s="526">
        <v>0</v>
      </c>
      <c r="F20" s="466">
        <f t="shared" si="0"/>
        <v>6277567.0099999998</v>
      </c>
      <c r="G20" s="285" t="s">
        <v>512</v>
      </c>
    </row>
    <row r="21" spans="1:7" ht="39.75" customHeight="1" x14ac:dyDescent="0.2">
      <c r="A21" s="284">
        <v>45810</v>
      </c>
      <c r="B21" s="525" t="s">
        <v>602</v>
      </c>
      <c r="C21" s="285" t="s">
        <v>511</v>
      </c>
      <c r="D21" s="526">
        <v>2800</v>
      </c>
      <c r="E21" s="526">
        <v>0</v>
      </c>
      <c r="F21" s="466">
        <f t="shared" si="0"/>
        <v>6280367.0099999998</v>
      </c>
      <c r="G21" s="285" t="s">
        <v>512</v>
      </c>
    </row>
    <row r="22" spans="1:7" ht="39.75" customHeight="1" x14ac:dyDescent="0.2">
      <c r="A22" s="284">
        <v>45810</v>
      </c>
      <c r="B22" s="525" t="s">
        <v>603</v>
      </c>
      <c r="C22" s="285" t="s">
        <v>511</v>
      </c>
      <c r="D22" s="526">
        <v>10800</v>
      </c>
      <c r="E22" s="526">
        <v>0</v>
      </c>
      <c r="F22" s="466">
        <f t="shared" si="0"/>
        <v>6291167.0099999998</v>
      </c>
      <c r="G22" s="285" t="s">
        <v>512</v>
      </c>
    </row>
    <row r="23" spans="1:7" ht="27" customHeight="1" x14ac:dyDescent="0.2">
      <c r="A23" s="284">
        <v>45810</v>
      </c>
      <c r="B23" s="525" t="s">
        <v>604</v>
      </c>
      <c r="C23" s="285" t="s">
        <v>511</v>
      </c>
      <c r="D23" s="526">
        <v>15300</v>
      </c>
      <c r="E23" s="526">
        <v>0</v>
      </c>
      <c r="F23" s="466">
        <f t="shared" si="0"/>
        <v>6306467.0099999998</v>
      </c>
      <c r="G23" s="285" t="s">
        <v>512</v>
      </c>
    </row>
    <row r="24" spans="1:7" ht="39.75" customHeight="1" x14ac:dyDescent="0.2">
      <c r="A24" s="284">
        <v>45810</v>
      </c>
      <c r="B24" s="525" t="s">
        <v>605</v>
      </c>
      <c r="C24" s="285" t="s">
        <v>518</v>
      </c>
      <c r="D24" s="526">
        <v>500</v>
      </c>
      <c r="E24" s="526">
        <v>0</v>
      </c>
      <c r="F24" s="466">
        <f t="shared" si="0"/>
        <v>6306967.0099999998</v>
      </c>
      <c r="G24" s="285" t="s">
        <v>606</v>
      </c>
    </row>
    <row r="25" spans="1:7" ht="34.5" customHeight="1" x14ac:dyDescent="0.2">
      <c r="A25" s="284">
        <v>45810</v>
      </c>
      <c r="B25" s="525" t="s">
        <v>607</v>
      </c>
      <c r="C25" s="285" t="s">
        <v>530</v>
      </c>
      <c r="D25" s="526">
        <v>555</v>
      </c>
      <c r="E25" s="526">
        <v>0</v>
      </c>
      <c r="F25" s="466">
        <f t="shared" si="0"/>
        <v>6307522.0099999998</v>
      </c>
      <c r="G25" s="285" t="s">
        <v>530</v>
      </c>
    </row>
    <row r="26" spans="1:7" ht="34.5" customHeight="1" x14ac:dyDescent="0.2">
      <c r="A26" s="284">
        <v>45810</v>
      </c>
      <c r="B26" s="525" t="s">
        <v>608</v>
      </c>
      <c r="C26" s="285" t="s">
        <v>530</v>
      </c>
      <c r="D26" s="526">
        <v>1190</v>
      </c>
      <c r="E26" s="526">
        <v>0</v>
      </c>
      <c r="F26" s="466">
        <f t="shared" si="0"/>
        <v>6308712.0099999998</v>
      </c>
      <c r="G26" s="285" t="s">
        <v>530</v>
      </c>
    </row>
    <row r="27" spans="1:7" ht="34.5" customHeight="1" x14ac:dyDescent="0.2">
      <c r="A27" s="284">
        <v>45810</v>
      </c>
      <c r="B27" s="525" t="s">
        <v>609</v>
      </c>
      <c r="C27" s="285" t="s">
        <v>610</v>
      </c>
      <c r="D27" s="526">
        <v>335</v>
      </c>
      <c r="E27" s="526">
        <v>0</v>
      </c>
      <c r="F27" s="466">
        <f t="shared" si="0"/>
        <v>6309047.0099999998</v>
      </c>
      <c r="G27" s="285" t="s">
        <v>611</v>
      </c>
    </row>
    <row r="28" spans="1:7" ht="34.5" customHeight="1" x14ac:dyDescent="0.2">
      <c r="A28" s="284">
        <v>45810</v>
      </c>
      <c r="B28" s="525" t="s">
        <v>612</v>
      </c>
      <c r="C28" s="285" t="s">
        <v>530</v>
      </c>
      <c r="D28" s="526">
        <v>90</v>
      </c>
      <c r="E28" s="526">
        <v>0</v>
      </c>
      <c r="F28" s="466">
        <f t="shared" si="0"/>
        <v>6309137.0099999998</v>
      </c>
      <c r="G28" s="285" t="s">
        <v>530</v>
      </c>
    </row>
    <row r="29" spans="1:7" ht="34.5" customHeight="1" x14ac:dyDescent="0.2">
      <c r="A29" s="284">
        <v>45810</v>
      </c>
      <c r="B29" s="525" t="s">
        <v>613</v>
      </c>
      <c r="C29" s="285" t="s">
        <v>521</v>
      </c>
      <c r="D29" s="526">
        <v>960</v>
      </c>
      <c r="E29" s="526">
        <v>0</v>
      </c>
      <c r="F29" s="466">
        <f t="shared" si="0"/>
        <v>6310097.0099999998</v>
      </c>
      <c r="G29" s="285" t="s">
        <v>614</v>
      </c>
    </row>
    <row r="30" spans="1:7" ht="41.25" customHeight="1" x14ac:dyDescent="0.2">
      <c r="A30" s="284">
        <v>45810</v>
      </c>
      <c r="B30" s="525" t="s">
        <v>615</v>
      </c>
      <c r="C30" s="285" t="s">
        <v>616</v>
      </c>
      <c r="D30" s="526">
        <v>1000</v>
      </c>
      <c r="E30" s="526">
        <v>0</v>
      </c>
      <c r="F30" s="466">
        <f t="shared" si="0"/>
        <v>6311097.0099999998</v>
      </c>
      <c r="G30" s="285" t="s">
        <v>617</v>
      </c>
    </row>
    <row r="31" spans="1:7" ht="43.5" customHeight="1" x14ac:dyDescent="0.2">
      <c r="A31" s="284">
        <v>45811</v>
      </c>
      <c r="B31" s="525" t="s">
        <v>618</v>
      </c>
      <c r="C31" s="285" t="s">
        <v>519</v>
      </c>
      <c r="D31" s="526">
        <v>3600</v>
      </c>
      <c r="E31" s="526">
        <v>0</v>
      </c>
      <c r="F31" s="466">
        <f t="shared" si="0"/>
        <v>6314697.0099999998</v>
      </c>
      <c r="G31" s="285" t="s">
        <v>520</v>
      </c>
    </row>
    <row r="32" spans="1:7" ht="43.5" customHeight="1" x14ac:dyDescent="0.2">
      <c r="A32" s="284">
        <v>45811</v>
      </c>
      <c r="B32" s="525" t="s">
        <v>619</v>
      </c>
      <c r="C32" s="285" t="s">
        <v>509</v>
      </c>
      <c r="D32" s="526">
        <v>42400</v>
      </c>
      <c r="E32" s="526">
        <v>0</v>
      </c>
      <c r="F32" s="466">
        <f t="shared" si="0"/>
        <v>6357097.0099999998</v>
      </c>
      <c r="G32" s="285" t="s">
        <v>510</v>
      </c>
    </row>
    <row r="33" spans="1:7" ht="41.25" customHeight="1" x14ac:dyDescent="0.2">
      <c r="A33" s="284">
        <v>45811</v>
      </c>
      <c r="B33" s="525" t="s">
        <v>620</v>
      </c>
      <c r="C33" s="285" t="s">
        <v>511</v>
      </c>
      <c r="D33" s="526">
        <v>14200</v>
      </c>
      <c r="E33" s="526">
        <v>0</v>
      </c>
      <c r="F33" s="466">
        <f t="shared" si="0"/>
        <v>6371297.0099999998</v>
      </c>
      <c r="G33" s="285" t="s">
        <v>512</v>
      </c>
    </row>
    <row r="34" spans="1:7" ht="33" customHeight="1" x14ac:dyDescent="0.2">
      <c r="A34" s="284">
        <v>45811</v>
      </c>
      <c r="B34" s="525" t="s">
        <v>515</v>
      </c>
      <c r="C34" s="285" t="s">
        <v>516</v>
      </c>
      <c r="D34" s="526">
        <v>9500</v>
      </c>
      <c r="E34" s="526">
        <v>0</v>
      </c>
      <c r="F34" s="466">
        <f t="shared" si="0"/>
        <v>6380797.0099999998</v>
      </c>
      <c r="G34" s="285" t="s">
        <v>517</v>
      </c>
    </row>
    <row r="35" spans="1:7" ht="33" customHeight="1" x14ac:dyDescent="0.2">
      <c r="A35" s="284">
        <v>45811</v>
      </c>
      <c r="B35" s="525" t="s">
        <v>621</v>
      </c>
      <c r="C35" s="285" t="s">
        <v>509</v>
      </c>
      <c r="D35" s="526">
        <v>500</v>
      </c>
      <c r="E35" s="526">
        <v>0</v>
      </c>
      <c r="F35" s="466">
        <f t="shared" si="0"/>
        <v>6381297.0099999998</v>
      </c>
      <c r="G35" s="285" t="s">
        <v>510</v>
      </c>
    </row>
    <row r="36" spans="1:7" ht="41.25" customHeight="1" x14ac:dyDescent="0.2">
      <c r="A36" s="284">
        <v>45811</v>
      </c>
      <c r="B36" s="525" t="s">
        <v>622</v>
      </c>
      <c r="C36" s="285" t="s">
        <v>509</v>
      </c>
      <c r="D36" s="526">
        <v>10700</v>
      </c>
      <c r="E36" s="526">
        <v>0</v>
      </c>
      <c r="F36" s="466">
        <f t="shared" si="0"/>
        <v>6391997.0099999998</v>
      </c>
      <c r="G36" s="285" t="s">
        <v>510</v>
      </c>
    </row>
    <row r="37" spans="1:7" ht="41.25" customHeight="1" x14ac:dyDescent="0.2">
      <c r="A37" s="284">
        <v>45811</v>
      </c>
      <c r="B37" s="525" t="s">
        <v>623</v>
      </c>
      <c r="C37" s="285" t="s">
        <v>509</v>
      </c>
      <c r="D37" s="526">
        <v>42100</v>
      </c>
      <c r="E37" s="526">
        <v>0</v>
      </c>
      <c r="F37" s="466">
        <f t="shared" si="0"/>
        <v>6434097.0099999998</v>
      </c>
      <c r="G37" s="285" t="s">
        <v>510</v>
      </c>
    </row>
    <row r="38" spans="1:7" ht="36" customHeight="1" x14ac:dyDescent="0.2">
      <c r="A38" s="284">
        <v>45811</v>
      </c>
      <c r="B38" s="525" t="s">
        <v>524</v>
      </c>
      <c r="C38" s="285" t="s">
        <v>516</v>
      </c>
      <c r="D38" s="526">
        <v>7800</v>
      </c>
      <c r="E38" s="526">
        <v>0</v>
      </c>
      <c r="F38" s="466">
        <f t="shared" si="0"/>
        <v>6441897.0099999998</v>
      </c>
      <c r="G38" s="285" t="s">
        <v>517</v>
      </c>
    </row>
    <row r="39" spans="1:7" ht="34.5" customHeight="1" x14ac:dyDescent="0.2">
      <c r="A39" s="284">
        <v>45811</v>
      </c>
      <c r="B39" s="525" t="s">
        <v>525</v>
      </c>
      <c r="C39" s="285" t="s">
        <v>516</v>
      </c>
      <c r="D39" s="526">
        <v>4000</v>
      </c>
      <c r="E39" s="526">
        <v>0</v>
      </c>
      <c r="F39" s="466">
        <f t="shared" si="0"/>
        <v>6445897.0099999998</v>
      </c>
      <c r="G39" s="285" t="s">
        <v>517</v>
      </c>
    </row>
    <row r="40" spans="1:7" ht="34.5" customHeight="1" x14ac:dyDescent="0.2">
      <c r="A40" s="284">
        <v>45811</v>
      </c>
      <c r="B40" s="525" t="s">
        <v>515</v>
      </c>
      <c r="C40" s="285" t="s">
        <v>516</v>
      </c>
      <c r="D40" s="526">
        <v>1900</v>
      </c>
      <c r="E40" s="526">
        <v>0</v>
      </c>
      <c r="F40" s="466">
        <f t="shared" si="0"/>
        <v>6447797.0099999998</v>
      </c>
      <c r="G40" s="285" t="s">
        <v>517</v>
      </c>
    </row>
    <row r="41" spans="1:7" ht="43.5" customHeight="1" x14ac:dyDescent="0.2">
      <c r="A41" s="284">
        <v>45811</v>
      </c>
      <c r="B41" s="525" t="s">
        <v>624</v>
      </c>
      <c r="C41" s="285" t="s">
        <v>625</v>
      </c>
      <c r="D41" s="526">
        <v>24750</v>
      </c>
      <c r="E41" s="526">
        <v>0</v>
      </c>
      <c r="F41" s="466">
        <f t="shared" si="0"/>
        <v>6472547.0099999998</v>
      </c>
      <c r="G41" s="285" t="s">
        <v>626</v>
      </c>
    </row>
    <row r="42" spans="1:7" ht="34.5" customHeight="1" x14ac:dyDescent="0.2">
      <c r="A42" s="284">
        <v>45812</v>
      </c>
      <c r="B42" s="525" t="s">
        <v>627</v>
      </c>
      <c r="C42" s="285" t="s">
        <v>628</v>
      </c>
      <c r="D42" s="526">
        <v>3000</v>
      </c>
      <c r="E42" s="526">
        <v>0</v>
      </c>
      <c r="F42" s="466">
        <f t="shared" si="0"/>
        <v>6475547.0099999998</v>
      </c>
      <c r="G42" s="285" t="s">
        <v>629</v>
      </c>
    </row>
    <row r="43" spans="1:7" ht="38.25" customHeight="1" x14ac:dyDescent="0.2">
      <c r="A43" s="284">
        <v>45812</v>
      </c>
      <c r="B43" s="525" t="s">
        <v>630</v>
      </c>
      <c r="C43" s="285" t="s">
        <v>528</v>
      </c>
      <c r="D43" s="526">
        <v>1400</v>
      </c>
      <c r="E43" s="526">
        <v>0</v>
      </c>
      <c r="F43" s="466">
        <f t="shared" si="0"/>
        <v>6476947.0099999998</v>
      </c>
      <c r="G43" s="285" t="s">
        <v>529</v>
      </c>
    </row>
    <row r="44" spans="1:7" ht="38.25" customHeight="1" x14ac:dyDescent="0.2">
      <c r="A44" s="284">
        <v>45812</v>
      </c>
      <c r="B44" s="525" t="s">
        <v>631</v>
      </c>
      <c r="C44" s="285" t="s">
        <v>509</v>
      </c>
      <c r="D44" s="526">
        <v>28300</v>
      </c>
      <c r="E44" s="526">
        <v>0</v>
      </c>
      <c r="F44" s="466">
        <f t="shared" si="0"/>
        <v>6505247.0099999998</v>
      </c>
      <c r="G44" s="285" t="s">
        <v>510</v>
      </c>
    </row>
    <row r="45" spans="1:7" ht="38.25" customHeight="1" x14ac:dyDescent="0.2">
      <c r="A45" s="284">
        <v>45812</v>
      </c>
      <c r="B45" s="525" t="s">
        <v>632</v>
      </c>
      <c r="C45" s="285" t="s">
        <v>511</v>
      </c>
      <c r="D45" s="526">
        <v>9200</v>
      </c>
      <c r="E45" s="526">
        <v>0</v>
      </c>
      <c r="F45" s="466">
        <f t="shared" si="0"/>
        <v>6514447.0099999998</v>
      </c>
      <c r="G45" s="285" t="s">
        <v>512</v>
      </c>
    </row>
    <row r="46" spans="1:7" ht="36.75" customHeight="1" x14ac:dyDescent="0.2">
      <c r="A46" s="284">
        <v>45812</v>
      </c>
      <c r="B46" s="525" t="s">
        <v>515</v>
      </c>
      <c r="C46" s="285" t="s">
        <v>516</v>
      </c>
      <c r="D46" s="526">
        <v>7200</v>
      </c>
      <c r="E46" s="526">
        <v>0</v>
      </c>
      <c r="F46" s="466">
        <f t="shared" si="0"/>
        <v>6521647.0099999998</v>
      </c>
      <c r="G46" s="285" t="s">
        <v>517</v>
      </c>
    </row>
    <row r="47" spans="1:7" ht="38.25" customHeight="1" x14ac:dyDescent="0.2">
      <c r="A47" s="284">
        <v>45812</v>
      </c>
      <c r="B47" s="525" t="s">
        <v>633</v>
      </c>
      <c r="C47" s="285" t="s">
        <v>532</v>
      </c>
      <c r="D47" s="526">
        <v>75</v>
      </c>
      <c r="E47" s="526">
        <v>0</v>
      </c>
      <c r="F47" s="466">
        <f t="shared" si="0"/>
        <v>6521722.0099999998</v>
      </c>
      <c r="G47" s="285" t="s">
        <v>634</v>
      </c>
    </row>
    <row r="48" spans="1:7" ht="42.75" customHeight="1" x14ac:dyDescent="0.2">
      <c r="A48" s="284">
        <v>45812</v>
      </c>
      <c r="B48" s="525" t="s">
        <v>635</v>
      </c>
      <c r="C48" s="285" t="s">
        <v>636</v>
      </c>
      <c r="D48" s="526">
        <v>24400</v>
      </c>
      <c r="E48" s="526">
        <v>0</v>
      </c>
      <c r="F48" s="466">
        <f t="shared" si="0"/>
        <v>6546122.0099999998</v>
      </c>
      <c r="G48" s="285" t="s">
        <v>637</v>
      </c>
    </row>
    <row r="49" spans="1:7" ht="47.25" customHeight="1" x14ac:dyDescent="0.2">
      <c r="A49" s="284">
        <v>45812</v>
      </c>
      <c r="B49" s="525" t="s">
        <v>638</v>
      </c>
      <c r="C49" s="285" t="s">
        <v>519</v>
      </c>
      <c r="D49" s="526">
        <v>17600</v>
      </c>
      <c r="E49" s="526">
        <v>0</v>
      </c>
      <c r="F49" s="466">
        <f t="shared" si="0"/>
        <v>6563722.0099999998</v>
      </c>
      <c r="G49" s="285" t="s">
        <v>520</v>
      </c>
    </row>
    <row r="50" spans="1:7" ht="39" customHeight="1" x14ac:dyDescent="0.2">
      <c r="A50" s="284">
        <v>45812</v>
      </c>
      <c r="B50" s="525" t="s">
        <v>639</v>
      </c>
      <c r="C50" s="285" t="s">
        <v>640</v>
      </c>
      <c r="D50" s="526">
        <v>2000</v>
      </c>
      <c r="E50" s="526">
        <v>0</v>
      </c>
      <c r="F50" s="466">
        <f t="shared" si="0"/>
        <v>6565722.0099999998</v>
      </c>
      <c r="G50" s="285" t="s">
        <v>641</v>
      </c>
    </row>
    <row r="51" spans="1:7" ht="39" customHeight="1" x14ac:dyDescent="0.2">
      <c r="A51" s="284">
        <v>45813</v>
      </c>
      <c r="B51" s="525" t="s">
        <v>642</v>
      </c>
      <c r="C51" s="285" t="s">
        <v>509</v>
      </c>
      <c r="D51" s="526">
        <v>28800</v>
      </c>
      <c r="E51" s="526">
        <v>0</v>
      </c>
      <c r="F51" s="466">
        <f t="shared" si="0"/>
        <v>6594522.0099999998</v>
      </c>
      <c r="G51" s="285" t="s">
        <v>510</v>
      </c>
    </row>
    <row r="52" spans="1:7" ht="39" customHeight="1" x14ac:dyDescent="0.2">
      <c r="A52" s="284">
        <v>45813</v>
      </c>
      <c r="B52" s="525" t="s">
        <v>643</v>
      </c>
      <c r="C52" s="285" t="s">
        <v>511</v>
      </c>
      <c r="D52" s="526">
        <v>11200</v>
      </c>
      <c r="E52" s="526">
        <v>0</v>
      </c>
      <c r="F52" s="466">
        <f t="shared" si="0"/>
        <v>6605722.0099999998</v>
      </c>
      <c r="G52" s="285" t="s">
        <v>512</v>
      </c>
    </row>
    <row r="53" spans="1:7" ht="39" customHeight="1" x14ac:dyDescent="0.2">
      <c r="A53" s="284">
        <v>45813</v>
      </c>
      <c r="B53" s="525" t="s">
        <v>644</v>
      </c>
      <c r="C53" s="285" t="s">
        <v>645</v>
      </c>
      <c r="D53" s="526">
        <v>91200</v>
      </c>
      <c r="E53" s="526">
        <v>0</v>
      </c>
      <c r="F53" s="466">
        <f t="shared" si="0"/>
        <v>6696922.0099999998</v>
      </c>
      <c r="G53" s="285" t="s">
        <v>646</v>
      </c>
    </row>
    <row r="54" spans="1:7" ht="39" customHeight="1" x14ac:dyDescent="0.2">
      <c r="A54" s="284">
        <v>45813</v>
      </c>
      <c r="B54" s="525" t="s">
        <v>515</v>
      </c>
      <c r="C54" s="285" t="s">
        <v>516</v>
      </c>
      <c r="D54" s="526">
        <v>11500</v>
      </c>
      <c r="E54" s="526">
        <v>0</v>
      </c>
      <c r="F54" s="466">
        <f t="shared" si="0"/>
        <v>6708422.0099999998</v>
      </c>
      <c r="G54" s="285" t="s">
        <v>517</v>
      </c>
    </row>
    <row r="55" spans="1:7" ht="39" customHeight="1" x14ac:dyDescent="0.2">
      <c r="A55" s="284">
        <v>45813</v>
      </c>
      <c r="B55" s="525" t="s">
        <v>647</v>
      </c>
      <c r="C55" s="285" t="s">
        <v>518</v>
      </c>
      <c r="D55" s="526">
        <v>500</v>
      </c>
      <c r="E55" s="526">
        <v>0</v>
      </c>
      <c r="F55" s="466">
        <f t="shared" si="0"/>
        <v>6708922.0099999998</v>
      </c>
      <c r="G55" s="285" t="s">
        <v>648</v>
      </c>
    </row>
    <row r="56" spans="1:7" ht="39" customHeight="1" x14ac:dyDescent="0.2">
      <c r="A56" s="284">
        <v>45813</v>
      </c>
      <c r="B56" s="525" t="s">
        <v>649</v>
      </c>
      <c r="C56" s="285" t="s">
        <v>526</v>
      </c>
      <c r="D56" s="526">
        <v>4800</v>
      </c>
      <c r="E56" s="526">
        <v>0</v>
      </c>
      <c r="F56" s="466">
        <f t="shared" si="0"/>
        <v>6713722.0099999998</v>
      </c>
      <c r="G56" s="285" t="s">
        <v>527</v>
      </c>
    </row>
    <row r="57" spans="1:7" ht="36" customHeight="1" x14ac:dyDescent="0.2">
      <c r="A57" s="284">
        <v>45814</v>
      </c>
      <c r="B57" s="525" t="s">
        <v>515</v>
      </c>
      <c r="C57" s="285" t="s">
        <v>516</v>
      </c>
      <c r="D57" s="526">
        <v>3500</v>
      </c>
      <c r="E57" s="526">
        <v>0</v>
      </c>
      <c r="F57" s="466">
        <f t="shared" si="0"/>
        <v>6717222.0099999998</v>
      </c>
      <c r="G57" s="285" t="s">
        <v>517</v>
      </c>
    </row>
    <row r="58" spans="1:7" ht="36" customHeight="1" x14ac:dyDescent="0.2">
      <c r="A58" s="284">
        <v>45814</v>
      </c>
      <c r="B58" s="525" t="s">
        <v>650</v>
      </c>
      <c r="C58" s="285" t="s">
        <v>509</v>
      </c>
      <c r="D58" s="526">
        <v>45200</v>
      </c>
      <c r="E58" s="526">
        <v>0</v>
      </c>
      <c r="F58" s="466">
        <f t="shared" si="0"/>
        <v>6762422.0099999998</v>
      </c>
      <c r="G58" s="285" t="s">
        <v>510</v>
      </c>
    </row>
    <row r="59" spans="1:7" ht="36" customHeight="1" x14ac:dyDescent="0.2">
      <c r="A59" s="284">
        <v>45814</v>
      </c>
      <c r="B59" s="525" t="s">
        <v>651</v>
      </c>
      <c r="C59" s="285" t="s">
        <v>652</v>
      </c>
      <c r="D59" s="526">
        <v>1800</v>
      </c>
      <c r="E59" s="526">
        <v>0</v>
      </c>
      <c r="F59" s="466">
        <f t="shared" si="0"/>
        <v>6764222.0099999998</v>
      </c>
      <c r="G59" s="285" t="s">
        <v>653</v>
      </c>
    </row>
    <row r="60" spans="1:7" ht="36" customHeight="1" x14ac:dyDescent="0.2">
      <c r="A60" s="284">
        <v>45814</v>
      </c>
      <c r="B60" s="525" t="s">
        <v>654</v>
      </c>
      <c r="C60" s="285" t="s">
        <v>655</v>
      </c>
      <c r="D60" s="526">
        <v>150000</v>
      </c>
      <c r="E60" s="526">
        <v>0</v>
      </c>
      <c r="F60" s="466">
        <f t="shared" si="0"/>
        <v>6914222.0099999998</v>
      </c>
      <c r="G60" s="285" t="s">
        <v>656</v>
      </c>
    </row>
    <row r="61" spans="1:7" ht="38.25" customHeight="1" x14ac:dyDescent="0.2">
      <c r="A61" s="284">
        <v>45814</v>
      </c>
      <c r="B61" s="525" t="s">
        <v>657</v>
      </c>
      <c r="C61" s="285" t="s">
        <v>518</v>
      </c>
      <c r="D61" s="526">
        <v>500</v>
      </c>
      <c r="E61" s="526">
        <v>0</v>
      </c>
      <c r="F61" s="466">
        <f t="shared" si="0"/>
        <v>6914722.0099999998</v>
      </c>
      <c r="G61" s="285" t="s">
        <v>658</v>
      </c>
    </row>
    <row r="62" spans="1:7" ht="36" customHeight="1" x14ac:dyDescent="0.2">
      <c r="A62" s="284">
        <v>45817</v>
      </c>
      <c r="B62" s="525" t="s">
        <v>524</v>
      </c>
      <c r="C62" s="285" t="s">
        <v>516</v>
      </c>
      <c r="D62" s="526">
        <v>6900</v>
      </c>
      <c r="E62" s="526">
        <v>0</v>
      </c>
      <c r="F62" s="466">
        <f t="shared" si="0"/>
        <v>6921622.0099999998</v>
      </c>
      <c r="G62" s="285" t="s">
        <v>517</v>
      </c>
    </row>
    <row r="63" spans="1:7" ht="31.5" customHeight="1" x14ac:dyDescent="0.2">
      <c r="A63" s="284">
        <v>45817</v>
      </c>
      <c r="B63" s="525" t="s">
        <v>525</v>
      </c>
      <c r="C63" s="285" t="s">
        <v>516</v>
      </c>
      <c r="D63" s="526">
        <v>1500</v>
      </c>
      <c r="E63" s="526">
        <v>0</v>
      </c>
      <c r="F63" s="466">
        <f t="shared" si="0"/>
        <v>6923122.0099999998</v>
      </c>
      <c r="G63" s="285" t="s">
        <v>517</v>
      </c>
    </row>
    <row r="64" spans="1:7" ht="38.25" customHeight="1" x14ac:dyDescent="0.2">
      <c r="A64" s="284">
        <v>45817</v>
      </c>
      <c r="B64" s="525" t="s">
        <v>515</v>
      </c>
      <c r="C64" s="285" t="s">
        <v>516</v>
      </c>
      <c r="D64" s="526">
        <v>500</v>
      </c>
      <c r="E64" s="526">
        <v>0</v>
      </c>
      <c r="F64" s="466">
        <f t="shared" si="0"/>
        <v>6923622.0099999998</v>
      </c>
      <c r="G64" s="285" t="s">
        <v>517</v>
      </c>
    </row>
    <row r="65" spans="1:7" ht="34.5" customHeight="1" x14ac:dyDescent="0.2">
      <c r="A65" s="284">
        <v>45817</v>
      </c>
      <c r="B65" s="525" t="s">
        <v>659</v>
      </c>
      <c r="C65" s="285" t="s">
        <v>511</v>
      </c>
      <c r="D65" s="526">
        <v>12800</v>
      </c>
      <c r="E65" s="526">
        <v>0</v>
      </c>
      <c r="F65" s="466">
        <f t="shared" si="0"/>
        <v>6936422.0099999998</v>
      </c>
      <c r="G65" s="285" t="s">
        <v>512</v>
      </c>
    </row>
    <row r="66" spans="1:7" ht="45" customHeight="1" x14ac:dyDescent="0.2">
      <c r="A66" s="284">
        <v>45817</v>
      </c>
      <c r="B66" s="525" t="s">
        <v>660</v>
      </c>
      <c r="C66" s="285" t="s">
        <v>511</v>
      </c>
      <c r="D66" s="526">
        <v>500</v>
      </c>
      <c r="E66" s="526">
        <v>0</v>
      </c>
      <c r="F66" s="466">
        <f t="shared" si="0"/>
        <v>6936922.0099999998</v>
      </c>
      <c r="G66" s="285" t="s">
        <v>512</v>
      </c>
    </row>
    <row r="67" spans="1:7" ht="45" customHeight="1" x14ac:dyDescent="0.2">
      <c r="A67" s="284">
        <v>45817</v>
      </c>
      <c r="B67" s="525" t="s">
        <v>661</v>
      </c>
      <c r="C67" s="285" t="s">
        <v>511</v>
      </c>
      <c r="D67" s="526">
        <v>5900</v>
      </c>
      <c r="E67" s="526">
        <v>0</v>
      </c>
      <c r="F67" s="466">
        <f t="shared" si="0"/>
        <v>6942822.0099999998</v>
      </c>
      <c r="G67" s="285" t="s">
        <v>512</v>
      </c>
    </row>
    <row r="68" spans="1:7" ht="32.25" customHeight="1" x14ac:dyDescent="0.2">
      <c r="A68" s="284">
        <v>45817</v>
      </c>
      <c r="B68" s="525" t="s">
        <v>662</v>
      </c>
      <c r="C68" s="285" t="s">
        <v>531</v>
      </c>
      <c r="D68" s="526">
        <v>5200</v>
      </c>
      <c r="E68" s="526">
        <v>0</v>
      </c>
      <c r="F68" s="466">
        <f t="shared" si="0"/>
        <v>6948022.0099999998</v>
      </c>
      <c r="G68" s="285" t="s">
        <v>663</v>
      </c>
    </row>
    <row r="69" spans="1:7" ht="34.5" customHeight="1" x14ac:dyDescent="0.2">
      <c r="A69" s="284">
        <v>45817</v>
      </c>
      <c r="B69" s="525" t="s">
        <v>664</v>
      </c>
      <c r="C69" s="285" t="s">
        <v>665</v>
      </c>
      <c r="D69" s="526">
        <v>18000</v>
      </c>
      <c r="E69" s="526">
        <v>0</v>
      </c>
      <c r="F69" s="466">
        <f t="shared" si="0"/>
        <v>6966022.0099999998</v>
      </c>
      <c r="G69" s="285" t="s">
        <v>666</v>
      </c>
    </row>
    <row r="70" spans="1:7" ht="36" customHeight="1" x14ac:dyDescent="0.2">
      <c r="A70" s="284">
        <v>45817</v>
      </c>
      <c r="B70" s="525" t="s">
        <v>667</v>
      </c>
      <c r="C70" s="285" t="s">
        <v>668</v>
      </c>
      <c r="D70" s="526">
        <v>2500</v>
      </c>
      <c r="E70" s="526">
        <v>0</v>
      </c>
      <c r="F70" s="466">
        <f t="shared" si="0"/>
        <v>6968522.0099999998</v>
      </c>
      <c r="G70" s="285" t="s">
        <v>669</v>
      </c>
    </row>
    <row r="71" spans="1:7" ht="36" customHeight="1" x14ac:dyDescent="0.2">
      <c r="A71" s="284">
        <v>45818</v>
      </c>
      <c r="B71" s="525" t="s">
        <v>670</v>
      </c>
      <c r="C71" s="285" t="s">
        <v>671</v>
      </c>
      <c r="D71" s="526">
        <v>78400</v>
      </c>
      <c r="E71" s="526">
        <v>0</v>
      </c>
      <c r="F71" s="466">
        <f t="shared" si="0"/>
        <v>7046922.0099999998</v>
      </c>
      <c r="G71" s="285" t="s">
        <v>672</v>
      </c>
    </row>
    <row r="72" spans="1:7" ht="36" customHeight="1" x14ac:dyDescent="0.2">
      <c r="A72" s="284">
        <v>45818</v>
      </c>
      <c r="B72" s="525" t="s">
        <v>673</v>
      </c>
      <c r="C72" s="285" t="s">
        <v>509</v>
      </c>
      <c r="D72" s="526">
        <v>32600</v>
      </c>
      <c r="E72" s="526">
        <v>0</v>
      </c>
      <c r="F72" s="466">
        <f t="shared" si="0"/>
        <v>7079522.0099999998</v>
      </c>
      <c r="G72" s="285" t="s">
        <v>510</v>
      </c>
    </row>
    <row r="73" spans="1:7" ht="36" customHeight="1" x14ac:dyDescent="0.2">
      <c r="A73" s="284">
        <v>45818</v>
      </c>
      <c r="B73" s="525" t="s">
        <v>674</v>
      </c>
      <c r="C73" s="285" t="s">
        <v>528</v>
      </c>
      <c r="D73" s="526">
        <v>500</v>
      </c>
      <c r="E73" s="526">
        <v>0</v>
      </c>
      <c r="F73" s="466">
        <f t="shared" si="0"/>
        <v>7080022.0099999998</v>
      </c>
      <c r="G73" s="285" t="s">
        <v>529</v>
      </c>
    </row>
    <row r="74" spans="1:7" ht="36" customHeight="1" x14ac:dyDescent="0.2">
      <c r="A74" s="284">
        <v>45818</v>
      </c>
      <c r="B74" s="525" t="s">
        <v>675</v>
      </c>
      <c r="C74" s="285" t="s">
        <v>511</v>
      </c>
      <c r="D74" s="526">
        <v>7100</v>
      </c>
      <c r="E74" s="526">
        <v>0</v>
      </c>
      <c r="F74" s="466">
        <f t="shared" si="0"/>
        <v>7087122.0099999998</v>
      </c>
      <c r="G74" s="285" t="s">
        <v>512</v>
      </c>
    </row>
    <row r="75" spans="1:7" ht="38.25" customHeight="1" x14ac:dyDescent="0.2">
      <c r="A75" s="284">
        <v>45818</v>
      </c>
      <c r="B75" s="525" t="s">
        <v>676</v>
      </c>
      <c r="C75" s="285" t="s">
        <v>677</v>
      </c>
      <c r="D75" s="526">
        <v>4050</v>
      </c>
      <c r="E75" s="526">
        <v>0</v>
      </c>
      <c r="F75" s="466">
        <f t="shared" si="0"/>
        <v>7091172.0099999998</v>
      </c>
      <c r="G75" s="285" t="s">
        <v>678</v>
      </c>
    </row>
    <row r="76" spans="1:7" ht="38.25" customHeight="1" x14ac:dyDescent="0.2">
      <c r="A76" s="284">
        <v>45818</v>
      </c>
      <c r="B76" s="525" t="s">
        <v>515</v>
      </c>
      <c r="C76" s="285" t="s">
        <v>516</v>
      </c>
      <c r="D76" s="526">
        <v>8800</v>
      </c>
      <c r="E76" s="526">
        <v>0</v>
      </c>
      <c r="F76" s="466">
        <f t="shared" si="0"/>
        <v>7099972.0099999998</v>
      </c>
      <c r="G76" s="285" t="s">
        <v>517</v>
      </c>
    </row>
    <row r="77" spans="1:7" ht="39" customHeight="1" x14ac:dyDescent="0.2">
      <c r="A77" s="284">
        <v>45818</v>
      </c>
      <c r="B77" s="525" t="s">
        <v>679</v>
      </c>
      <c r="C77" s="285" t="s">
        <v>528</v>
      </c>
      <c r="D77" s="526">
        <v>1400</v>
      </c>
      <c r="E77" s="526">
        <v>0</v>
      </c>
      <c r="F77" s="466">
        <f t="shared" si="0"/>
        <v>7101372.0099999998</v>
      </c>
      <c r="G77" s="285" t="s">
        <v>529</v>
      </c>
    </row>
    <row r="78" spans="1:7" ht="43.5" customHeight="1" x14ac:dyDescent="0.2">
      <c r="A78" s="284">
        <v>45818</v>
      </c>
      <c r="B78" s="525" t="s">
        <v>680</v>
      </c>
      <c r="C78" s="285" t="s">
        <v>509</v>
      </c>
      <c r="D78" s="526">
        <v>5500</v>
      </c>
      <c r="E78" s="526">
        <v>0</v>
      </c>
      <c r="F78" s="466">
        <f t="shared" si="0"/>
        <v>7106872.0099999998</v>
      </c>
      <c r="G78" s="285" t="s">
        <v>510</v>
      </c>
    </row>
    <row r="79" spans="1:7" ht="39" customHeight="1" x14ac:dyDescent="0.2">
      <c r="A79" s="284">
        <v>45818</v>
      </c>
      <c r="B79" s="525" t="s">
        <v>681</v>
      </c>
      <c r="C79" s="285" t="s">
        <v>509</v>
      </c>
      <c r="D79" s="526">
        <v>20100</v>
      </c>
      <c r="E79" s="526">
        <v>0</v>
      </c>
      <c r="F79" s="466">
        <f t="shared" si="0"/>
        <v>7126972.0099999998</v>
      </c>
      <c r="G79" s="285" t="s">
        <v>510</v>
      </c>
    </row>
    <row r="80" spans="1:7" ht="35.25" customHeight="1" x14ac:dyDescent="0.2">
      <c r="A80" s="284">
        <v>45818</v>
      </c>
      <c r="B80" s="525" t="s">
        <v>682</v>
      </c>
      <c r="C80" s="285" t="s">
        <v>683</v>
      </c>
      <c r="D80" s="526">
        <v>10000</v>
      </c>
      <c r="E80" s="526">
        <v>0</v>
      </c>
      <c r="F80" s="466">
        <f t="shared" si="0"/>
        <v>7136972.0099999998</v>
      </c>
      <c r="G80" s="285" t="s">
        <v>684</v>
      </c>
    </row>
    <row r="81" spans="1:7" ht="35.25" customHeight="1" x14ac:dyDescent="0.2">
      <c r="A81" s="284">
        <v>45819</v>
      </c>
      <c r="B81" s="525" t="s">
        <v>685</v>
      </c>
      <c r="C81" s="285" t="s">
        <v>530</v>
      </c>
      <c r="D81" s="526">
        <v>205</v>
      </c>
      <c r="E81" s="526">
        <v>0</v>
      </c>
      <c r="F81" s="466">
        <f t="shared" ref="F81:F144" si="1">+F80+D81-E81</f>
        <v>7137177.0099999998</v>
      </c>
      <c r="G81" s="285" t="s">
        <v>530</v>
      </c>
    </row>
    <row r="82" spans="1:7" ht="43.5" customHeight="1" x14ac:dyDescent="0.2">
      <c r="A82" s="284">
        <v>45819</v>
      </c>
      <c r="B82" s="525" t="s">
        <v>686</v>
      </c>
      <c r="C82" s="285" t="s">
        <v>533</v>
      </c>
      <c r="D82" s="526">
        <v>6000</v>
      </c>
      <c r="E82" s="526">
        <v>0</v>
      </c>
      <c r="F82" s="466">
        <f t="shared" si="1"/>
        <v>7143177.0099999998</v>
      </c>
      <c r="G82" s="285" t="s">
        <v>534</v>
      </c>
    </row>
    <row r="83" spans="1:7" ht="43.5" customHeight="1" x14ac:dyDescent="0.2">
      <c r="A83" s="284">
        <v>45819</v>
      </c>
      <c r="B83" s="525" t="s">
        <v>687</v>
      </c>
      <c r="C83" s="285" t="s">
        <v>509</v>
      </c>
      <c r="D83" s="526">
        <v>25600</v>
      </c>
      <c r="E83" s="526">
        <v>0</v>
      </c>
      <c r="F83" s="466">
        <f t="shared" si="1"/>
        <v>7168777.0099999998</v>
      </c>
      <c r="G83" s="285" t="s">
        <v>510</v>
      </c>
    </row>
    <row r="84" spans="1:7" ht="45.75" customHeight="1" x14ac:dyDescent="0.2">
      <c r="A84" s="284">
        <v>45819</v>
      </c>
      <c r="B84" s="525" t="s">
        <v>688</v>
      </c>
      <c r="C84" s="285" t="s">
        <v>511</v>
      </c>
      <c r="D84" s="526">
        <v>5000</v>
      </c>
      <c r="E84" s="526">
        <v>0</v>
      </c>
      <c r="F84" s="466">
        <f t="shared" si="1"/>
        <v>7173777.0099999998</v>
      </c>
      <c r="G84" s="285" t="s">
        <v>512</v>
      </c>
    </row>
    <row r="85" spans="1:7" ht="35.25" customHeight="1" x14ac:dyDescent="0.2">
      <c r="A85" s="284">
        <v>45819</v>
      </c>
      <c r="B85" s="525" t="s">
        <v>689</v>
      </c>
      <c r="C85" s="285" t="s">
        <v>530</v>
      </c>
      <c r="D85" s="526">
        <v>85</v>
      </c>
      <c r="E85" s="526">
        <v>0</v>
      </c>
      <c r="F85" s="466">
        <f t="shared" si="1"/>
        <v>7173862.0099999998</v>
      </c>
      <c r="G85" s="285" t="s">
        <v>530</v>
      </c>
    </row>
    <row r="86" spans="1:7" ht="33" customHeight="1" x14ac:dyDescent="0.2">
      <c r="A86" s="284">
        <v>45819</v>
      </c>
      <c r="B86" s="525" t="s">
        <v>690</v>
      </c>
      <c r="C86" s="285" t="s">
        <v>691</v>
      </c>
      <c r="D86" s="526">
        <v>1000</v>
      </c>
      <c r="E86" s="526">
        <v>0</v>
      </c>
      <c r="F86" s="466">
        <f t="shared" si="1"/>
        <v>7174862.0099999998</v>
      </c>
      <c r="G86" s="285" t="s">
        <v>692</v>
      </c>
    </row>
    <row r="87" spans="1:7" ht="50.25" customHeight="1" x14ac:dyDescent="0.2">
      <c r="A87" s="284">
        <v>45820</v>
      </c>
      <c r="B87" s="525">
        <v>31878</v>
      </c>
      <c r="C87" s="285" t="s">
        <v>693</v>
      </c>
      <c r="D87" s="526"/>
      <c r="E87" s="526">
        <v>13883.77</v>
      </c>
      <c r="F87" s="466">
        <f t="shared" si="1"/>
        <v>7160978.2400000002</v>
      </c>
      <c r="G87" s="285" t="s">
        <v>694</v>
      </c>
    </row>
    <row r="88" spans="1:7" ht="86.25" customHeight="1" x14ac:dyDescent="0.2">
      <c r="A88" s="284">
        <v>45820</v>
      </c>
      <c r="B88" s="525">
        <v>31879</v>
      </c>
      <c r="C88" s="285" t="s">
        <v>695</v>
      </c>
      <c r="D88" s="526"/>
      <c r="E88" s="526">
        <v>20304.57</v>
      </c>
      <c r="F88" s="466">
        <f t="shared" si="1"/>
        <v>7140673.6699999999</v>
      </c>
      <c r="G88" s="527" t="s">
        <v>696</v>
      </c>
    </row>
    <row r="89" spans="1:7" ht="44.25" customHeight="1" x14ac:dyDescent="0.2">
      <c r="A89" s="284">
        <v>45820</v>
      </c>
      <c r="B89" s="284" t="s">
        <v>697</v>
      </c>
      <c r="C89" s="285" t="s">
        <v>519</v>
      </c>
      <c r="D89" s="526">
        <v>22800</v>
      </c>
      <c r="E89" s="286">
        <v>0</v>
      </c>
      <c r="F89" s="466">
        <f t="shared" si="1"/>
        <v>7163473.6699999999</v>
      </c>
      <c r="G89" s="285" t="s">
        <v>520</v>
      </c>
    </row>
    <row r="90" spans="1:7" ht="44.25" customHeight="1" x14ac:dyDescent="0.2">
      <c r="A90" s="284">
        <v>45820</v>
      </c>
      <c r="B90" s="284" t="s">
        <v>698</v>
      </c>
      <c r="C90" s="285" t="s">
        <v>511</v>
      </c>
      <c r="D90" s="526">
        <v>11500</v>
      </c>
      <c r="E90" s="286">
        <v>0</v>
      </c>
      <c r="F90" s="466">
        <f t="shared" si="1"/>
        <v>7174973.6699999999</v>
      </c>
      <c r="G90" s="285" t="s">
        <v>512</v>
      </c>
    </row>
    <row r="91" spans="1:7" ht="47.25" customHeight="1" x14ac:dyDescent="0.2">
      <c r="A91" s="284">
        <v>45820</v>
      </c>
      <c r="B91" s="284" t="s">
        <v>515</v>
      </c>
      <c r="C91" s="285" t="s">
        <v>516</v>
      </c>
      <c r="D91" s="526">
        <v>15400</v>
      </c>
      <c r="E91" s="286">
        <v>0</v>
      </c>
      <c r="F91" s="466">
        <f t="shared" si="1"/>
        <v>7190373.6699999999</v>
      </c>
      <c r="G91" s="285" t="s">
        <v>517</v>
      </c>
    </row>
    <row r="92" spans="1:7" ht="47.25" customHeight="1" x14ac:dyDescent="0.2">
      <c r="A92" s="284">
        <v>45820</v>
      </c>
      <c r="B92" s="284" t="s">
        <v>515</v>
      </c>
      <c r="C92" s="285" t="s">
        <v>516</v>
      </c>
      <c r="D92" s="526">
        <v>4400</v>
      </c>
      <c r="E92" s="286">
        <v>0</v>
      </c>
      <c r="F92" s="466">
        <f t="shared" si="1"/>
        <v>7194773.6699999999</v>
      </c>
      <c r="G92" s="285" t="s">
        <v>517</v>
      </c>
    </row>
    <row r="93" spans="1:7" ht="47.25" customHeight="1" x14ac:dyDescent="0.2">
      <c r="A93" s="284">
        <v>45820</v>
      </c>
      <c r="B93" s="284" t="s">
        <v>699</v>
      </c>
      <c r="C93" s="285" t="s">
        <v>518</v>
      </c>
      <c r="D93" s="526">
        <v>500</v>
      </c>
      <c r="E93" s="286">
        <v>0</v>
      </c>
      <c r="F93" s="466">
        <f t="shared" si="1"/>
        <v>7195273.6699999999</v>
      </c>
      <c r="G93" s="285" t="s">
        <v>700</v>
      </c>
    </row>
    <row r="94" spans="1:7" ht="36" customHeight="1" x14ac:dyDescent="0.2">
      <c r="A94" s="284">
        <v>45820</v>
      </c>
      <c r="B94" s="284" t="s">
        <v>701</v>
      </c>
      <c r="C94" s="285" t="s">
        <v>565</v>
      </c>
      <c r="D94" s="526">
        <v>750</v>
      </c>
      <c r="E94" s="286">
        <v>0</v>
      </c>
      <c r="F94" s="466">
        <f t="shared" si="1"/>
        <v>7196023.6699999999</v>
      </c>
      <c r="G94" s="285" t="s">
        <v>565</v>
      </c>
    </row>
    <row r="95" spans="1:7" ht="36" customHeight="1" x14ac:dyDescent="0.2">
      <c r="A95" s="284">
        <v>45821</v>
      </c>
      <c r="B95" s="284" t="s">
        <v>702</v>
      </c>
      <c r="C95" s="285" t="s">
        <v>513</v>
      </c>
      <c r="D95" s="526">
        <v>10350</v>
      </c>
      <c r="E95" s="286">
        <v>0</v>
      </c>
      <c r="F95" s="466">
        <f t="shared" si="1"/>
        <v>7206373.6699999999</v>
      </c>
      <c r="G95" s="285" t="s">
        <v>514</v>
      </c>
    </row>
    <row r="96" spans="1:7" ht="36" customHeight="1" x14ac:dyDescent="0.2">
      <c r="A96" s="284">
        <v>45821</v>
      </c>
      <c r="B96" s="284" t="s">
        <v>703</v>
      </c>
      <c r="C96" s="285" t="s">
        <v>509</v>
      </c>
      <c r="D96" s="526">
        <v>31900</v>
      </c>
      <c r="E96" s="286">
        <v>0</v>
      </c>
      <c r="F96" s="466">
        <f t="shared" si="1"/>
        <v>7238273.6699999999</v>
      </c>
      <c r="G96" s="285" t="s">
        <v>510</v>
      </c>
    </row>
    <row r="97" spans="1:7" ht="31.5" customHeight="1" x14ac:dyDescent="0.2">
      <c r="A97" s="284">
        <v>45821</v>
      </c>
      <c r="B97" s="284" t="s">
        <v>704</v>
      </c>
      <c r="C97" s="285" t="s">
        <v>705</v>
      </c>
      <c r="D97" s="526">
        <v>800</v>
      </c>
      <c r="E97" s="286">
        <v>0</v>
      </c>
      <c r="F97" s="466">
        <f t="shared" si="1"/>
        <v>7239073.6699999999</v>
      </c>
      <c r="G97" s="285" t="s">
        <v>706</v>
      </c>
    </row>
    <row r="98" spans="1:7" ht="34.5" customHeight="1" x14ac:dyDescent="0.2">
      <c r="A98" s="284">
        <v>45821</v>
      </c>
      <c r="B98" s="284" t="s">
        <v>515</v>
      </c>
      <c r="C98" s="285" t="s">
        <v>516</v>
      </c>
      <c r="D98" s="526">
        <v>10500</v>
      </c>
      <c r="E98" s="286">
        <v>0</v>
      </c>
      <c r="F98" s="466">
        <f t="shared" si="1"/>
        <v>7249573.6699999999</v>
      </c>
      <c r="G98" s="285" t="s">
        <v>517</v>
      </c>
    </row>
    <row r="99" spans="1:7" ht="42" customHeight="1" x14ac:dyDescent="0.2">
      <c r="A99" s="284">
        <v>45821</v>
      </c>
      <c r="B99" s="284" t="s">
        <v>707</v>
      </c>
      <c r="C99" s="285" t="s">
        <v>509</v>
      </c>
      <c r="D99" s="526">
        <v>33500</v>
      </c>
      <c r="E99" s="286">
        <v>0</v>
      </c>
      <c r="F99" s="466">
        <f t="shared" si="1"/>
        <v>7283073.6699999999</v>
      </c>
      <c r="G99" s="285" t="s">
        <v>510</v>
      </c>
    </row>
    <row r="100" spans="1:7" ht="42" customHeight="1" x14ac:dyDescent="0.2">
      <c r="A100" s="284">
        <v>45824</v>
      </c>
      <c r="B100" s="284" t="s">
        <v>708</v>
      </c>
      <c r="C100" s="285" t="s">
        <v>518</v>
      </c>
      <c r="D100" s="526">
        <v>500</v>
      </c>
      <c r="E100" s="286">
        <v>0</v>
      </c>
      <c r="F100" s="466">
        <f t="shared" si="1"/>
        <v>7283573.6699999999</v>
      </c>
      <c r="G100" s="285" t="s">
        <v>709</v>
      </c>
    </row>
    <row r="101" spans="1:7" ht="34.5" customHeight="1" x14ac:dyDescent="0.2">
      <c r="A101" s="284">
        <v>45824</v>
      </c>
      <c r="B101" s="284" t="s">
        <v>525</v>
      </c>
      <c r="C101" s="285" t="s">
        <v>516</v>
      </c>
      <c r="D101" s="526">
        <v>7500</v>
      </c>
      <c r="E101" s="286">
        <v>0</v>
      </c>
      <c r="F101" s="466">
        <f t="shared" si="1"/>
        <v>7291073.6699999999</v>
      </c>
      <c r="G101" s="285" t="s">
        <v>517</v>
      </c>
    </row>
    <row r="102" spans="1:7" ht="34.5" customHeight="1" x14ac:dyDescent="0.2">
      <c r="A102" s="284">
        <v>45824</v>
      </c>
      <c r="B102" s="284" t="s">
        <v>515</v>
      </c>
      <c r="C102" s="285" t="s">
        <v>516</v>
      </c>
      <c r="D102" s="526">
        <v>2000</v>
      </c>
      <c r="E102" s="286">
        <v>0</v>
      </c>
      <c r="F102" s="466">
        <f t="shared" si="1"/>
        <v>7293073.6699999999</v>
      </c>
      <c r="G102" s="285" t="s">
        <v>517</v>
      </c>
    </row>
    <row r="103" spans="1:7" ht="33.75" customHeight="1" x14ac:dyDescent="0.2">
      <c r="A103" s="284">
        <v>45824</v>
      </c>
      <c r="B103" s="284" t="s">
        <v>710</v>
      </c>
      <c r="C103" s="285" t="s">
        <v>511</v>
      </c>
      <c r="D103" s="526">
        <v>1500</v>
      </c>
      <c r="E103" s="286">
        <v>0</v>
      </c>
      <c r="F103" s="466">
        <f t="shared" si="1"/>
        <v>7294573.6699999999</v>
      </c>
      <c r="G103" s="285" t="s">
        <v>512</v>
      </c>
    </row>
    <row r="104" spans="1:7" ht="38.25" customHeight="1" x14ac:dyDescent="0.2">
      <c r="A104" s="284">
        <v>45824</v>
      </c>
      <c r="B104" s="284" t="s">
        <v>711</v>
      </c>
      <c r="C104" s="285" t="s">
        <v>511</v>
      </c>
      <c r="D104" s="526">
        <v>500</v>
      </c>
      <c r="E104" s="286">
        <v>0</v>
      </c>
      <c r="F104" s="466">
        <f t="shared" si="1"/>
        <v>7295073.6699999999</v>
      </c>
      <c r="G104" s="285" t="s">
        <v>512</v>
      </c>
    </row>
    <row r="105" spans="1:7" ht="38.25" customHeight="1" x14ac:dyDescent="0.2">
      <c r="A105" s="284">
        <v>45824</v>
      </c>
      <c r="B105" s="284" t="s">
        <v>712</v>
      </c>
      <c r="C105" s="285" t="s">
        <v>511</v>
      </c>
      <c r="D105" s="526">
        <v>8400</v>
      </c>
      <c r="E105" s="286">
        <v>0</v>
      </c>
      <c r="F105" s="466">
        <f t="shared" si="1"/>
        <v>7303473.6699999999</v>
      </c>
      <c r="G105" s="285" t="s">
        <v>512</v>
      </c>
    </row>
    <row r="106" spans="1:7" ht="38.25" customHeight="1" x14ac:dyDescent="0.2">
      <c r="A106" s="284">
        <v>45824</v>
      </c>
      <c r="B106" s="284" t="s">
        <v>713</v>
      </c>
      <c r="C106" s="285" t="s">
        <v>511</v>
      </c>
      <c r="D106" s="526">
        <v>5200</v>
      </c>
      <c r="E106" s="286">
        <v>0</v>
      </c>
      <c r="F106" s="466">
        <f t="shared" si="1"/>
        <v>7308673.6699999999</v>
      </c>
      <c r="G106" s="285" t="s">
        <v>512</v>
      </c>
    </row>
    <row r="107" spans="1:7" ht="32.25" customHeight="1" x14ac:dyDescent="0.2">
      <c r="A107" s="284">
        <v>45824</v>
      </c>
      <c r="B107" s="284" t="s">
        <v>714</v>
      </c>
      <c r="C107" s="285" t="s">
        <v>530</v>
      </c>
      <c r="D107" s="526">
        <v>3550</v>
      </c>
      <c r="E107" s="286">
        <v>0</v>
      </c>
      <c r="F107" s="466">
        <f t="shared" si="1"/>
        <v>7312223.6699999999</v>
      </c>
      <c r="G107" s="285" t="s">
        <v>530</v>
      </c>
    </row>
    <row r="108" spans="1:7" ht="32.25" customHeight="1" x14ac:dyDescent="0.2">
      <c r="A108" s="284">
        <v>45824</v>
      </c>
      <c r="B108" s="284" t="s">
        <v>715</v>
      </c>
      <c r="C108" s="285" t="s">
        <v>530</v>
      </c>
      <c r="D108" s="526">
        <v>50</v>
      </c>
      <c r="E108" s="286">
        <v>0</v>
      </c>
      <c r="F108" s="466">
        <f t="shared" si="1"/>
        <v>7312273.6699999999</v>
      </c>
      <c r="G108" s="285" t="s">
        <v>530</v>
      </c>
    </row>
    <row r="109" spans="1:7" ht="32.25" customHeight="1" x14ac:dyDescent="0.2">
      <c r="A109" s="284">
        <v>45824</v>
      </c>
      <c r="B109" s="284" t="s">
        <v>716</v>
      </c>
      <c r="C109" s="285" t="s">
        <v>530</v>
      </c>
      <c r="D109" s="526">
        <v>100</v>
      </c>
      <c r="E109" s="286">
        <v>0</v>
      </c>
      <c r="F109" s="466">
        <f t="shared" si="1"/>
        <v>7312373.6699999999</v>
      </c>
      <c r="G109" s="285" t="s">
        <v>530</v>
      </c>
    </row>
    <row r="110" spans="1:7" ht="42.75" customHeight="1" x14ac:dyDescent="0.2">
      <c r="A110" s="284">
        <v>45824</v>
      </c>
      <c r="B110" s="284" t="s">
        <v>717</v>
      </c>
      <c r="C110" s="285" t="s">
        <v>522</v>
      </c>
      <c r="D110" s="526">
        <v>2200</v>
      </c>
      <c r="E110" s="286">
        <v>0</v>
      </c>
      <c r="F110" s="466">
        <f t="shared" si="1"/>
        <v>7314573.6699999999</v>
      </c>
      <c r="G110" s="285" t="s">
        <v>523</v>
      </c>
    </row>
    <row r="111" spans="1:7" ht="33.75" customHeight="1" x14ac:dyDescent="0.2">
      <c r="A111" s="284">
        <v>45824</v>
      </c>
      <c r="B111" s="284" t="s">
        <v>718</v>
      </c>
      <c r="C111" s="285" t="s">
        <v>530</v>
      </c>
      <c r="D111" s="526">
        <v>475</v>
      </c>
      <c r="E111" s="286">
        <v>0</v>
      </c>
      <c r="F111" s="466">
        <f t="shared" si="1"/>
        <v>7315048.6699999999</v>
      </c>
      <c r="G111" s="285" t="s">
        <v>530</v>
      </c>
    </row>
    <row r="112" spans="1:7" ht="32.25" customHeight="1" x14ac:dyDescent="0.2">
      <c r="A112" s="284">
        <v>45824</v>
      </c>
      <c r="B112" s="284" t="s">
        <v>719</v>
      </c>
      <c r="C112" s="285" t="s">
        <v>720</v>
      </c>
      <c r="D112" s="526">
        <v>2000</v>
      </c>
      <c r="E112" s="286">
        <v>0</v>
      </c>
      <c r="F112" s="466">
        <f t="shared" si="1"/>
        <v>7317048.6699999999</v>
      </c>
      <c r="G112" s="285" t="s">
        <v>721</v>
      </c>
    </row>
    <row r="113" spans="1:7" ht="32.25" customHeight="1" x14ac:dyDescent="0.2">
      <c r="A113" s="284">
        <v>45824</v>
      </c>
      <c r="B113" s="284" t="s">
        <v>722</v>
      </c>
      <c r="C113" s="285" t="s">
        <v>723</v>
      </c>
      <c r="D113" s="526">
        <v>3000</v>
      </c>
      <c r="E113" s="286">
        <v>0</v>
      </c>
      <c r="F113" s="466">
        <f t="shared" si="1"/>
        <v>7320048.6699999999</v>
      </c>
      <c r="G113" s="285" t="s">
        <v>724</v>
      </c>
    </row>
    <row r="114" spans="1:7" ht="41.25" customHeight="1" x14ac:dyDescent="0.2">
      <c r="A114" s="284">
        <v>45825</v>
      </c>
      <c r="B114" s="284" t="s">
        <v>725</v>
      </c>
      <c r="C114" s="285" t="s">
        <v>509</v>
      </c>
      <c r="D114" s="526">
        <v>31200</v>
      </c>
      <c r="E114" s="286">
        <v>0</v>
      </c>
      <c r="F114" s="466">
        <f t="shared" si="1"/>
        <v>7351248.6699999999</v>
      </c>
      <c r="G114" s="285" t="s">
        <v>510</v>
      </c>
    </row>
    <row r="115" spans="1:7" ht="41.25" customHeight="1" x14ac:dyDescent="0.2">
      <c r="A115" s="284">
        <v>45825</v>
      </c>
      <c r="B115" s="284" t="s">
        <v>726</v>
      </c>
      <c r="C115" s="285" t="s">
        <v>511</v>
      </c>
      <c r="D115" s="526">
        <v>15600</v>
      </c>
      <c r="E115" s="286">
        <v>0</v>
      </c>
      <c r="F115" s="466">
        <f t="shared" si="1"/>
        <v>7366848.6699999999</v>
      </c>
      <c r="G115" s="285" t="s">
        <v>512</v>
      </c>
    </row>
    <row r="116" spans="1:7" ht="41.25" customHeight="1" x14ac:dyDescent="0.2">
      <c r="A116" s="284">
        <v>45825</v>
      </c>
      <c r="B116" s="284" t="s">
        <v>515</v>
      </c>
      <c r="C116" s="285" t="s">
        <v>516</v>
      </c>
      <c r="D116" s="526">
        <v>9700</v>
      </c>
      <c r="E116" s="286">
        <v>0</v>
      </c>
      <c r="F116" s="466">
        <f t="shared" si="1"/>
        <v>7376548.6699999999</v>
      </c>
      <c r="G116" s="285" t="s">
        <v>517</v>
      </c>
    </row>
    <row r="117" spans="1:7" ht="34.5" customHeight="1" x14ac:dyDescent="0.2">
      <c r="A117" s="284">
        <v>45825</v>
      </c>
      <c r="B117" s="284" t="s">
        <v>727</v>
      </c>
      <c r="C117" s="285" t="s">
        <v>509</v>
      </c>
      <c r="D117" s="526">
        <v>4500</v>
      </c>
      <c r="E117" s="286">
        <v>0</v>
      </c>
      <c r="F117" s="466">
        <f t="shared" si="1"/>
        <v>7381048.6699999999</v>
      </c>
      <c r="G117" s="285" t="s">
        <v>510</v>
      </c>
    </row>
    <row r="118" spans="1:7" ht="40.5" customHeight="1" x14ac:dyDescent="0.2">
      <c r="A118" s="284">
        <v>45825</v>
      </c>
      <c r="B118" s="284" t="s">
        <v>728</v>
      </c>
      <c r="C118" s="285" t="s">
        <v>509</v>
      </c>
      <c r="D118" s="526">
        <v>5000</v>
      </c>
      <c r="E118" s="286">
        <v>0</v>
      </c>
      <c r="F118" s="466">
        <f t="shared" si="1"/>
        <v>7386048.6699999999</v>
      </c>
      <c r="G118" s="285" t="s">
        <v>510</v>
      </c>
    </row>
    <row r="119" spans="1:7" ht="40.5" customHeight="1" x14ac:dyDescent="0.2">
      <c r="A119" s="284">
        <v>45825</v>
      </c>
      <c r="B119" s="284" t="s">
        <v>729</v>
      </c>
      <c r="C119" s="285" t="s">
        <v>509</v>
      </c>
      <c r="D119" s="526">
        <v>44400</v>
      </c>
      <c r="E119" s="286">
        <v>0</v>
      </c>
      <c r="F119" s="466">
        <f t="shared" si="1"/>
        <v>7430448.6699999999</v>
      </c>
      <c r="G119" s="285" t="s">
        <v>510</v>
      </c>
    </row>
    <row r="120" spans="1:7" ht="40.5" customHeight="1" x14ac:dyDescent="0.2">
      <c r="A120" s="284">
        <v>45826</v>
      </c>
      <c r="B120" s="284" t="s">
        <v>730</v>
      </c>
      <c r="C120" s="285" t="s">
        <v>509</v>
      </c>
      <c r="D120" s="526">
        <v>40400</v>
      </c>
      <c r="E120" s="286">
        <v>0</v>
      </c>
      <c r="F120" s="466">
        <f t="shared" si="1"/>
        <v>7470848.6699999999</v>
      </c>
      <c r="G120" s="285" t="s">
        <v>510</v>
      </c>
    </row>
    <row r="121" spans="1:7" ht="31.5" customHeight="1" x14ac:dyDescent="0.2">
      <c r="A121" s="284">
        <v>45826</v>
      </c>
      <c r="B121" s="284" t="s">
        <v>731</v>
      </c>
      <c r="C121" s="285" t="s">
        <v>511</v>
      </c>
      <c r="D121" s="526">
        <v>6300</v>
      </c>
      <c r="E121" s="286">
        <v>0</v>
      </c>
      <c r="F121" s="466">
        <f t="shared" si="1"/>
        <v>7477148.6699999999</v>
      </c>
      <c r="G121" s="285" t="s">
        <v>512</v>
      </c>
    </row>
    <row r="122" spans="1:7" ht="40.5" customHeight="1" x14ac:dyDescent="0.2">
      <c r="A122" s="284">
        <v>45826</v>
      </c>
      <c r="B122" s="284" t="s">
        <v>732</v>
      </c>
      <c r="C122" s="285" t="s">
        <v>733</v>
      </c>
      <c r="D122" s="526">
        <v>1950</v>
      </c>
      <c r="E122" s="286">
        <v>0</v>
      </c>
      <c r="F122" s="466">
        <f t="shared" si="1"/>
        <v>7479098.6699999999</v>
      </c>
      <c r="G122" s="285" t="s">
        <v>734</v>
      </c>
    </row>
    <row r="123" spans="1:7" ht="40.5" customHeight="1" x14ac:dyDescent="0.2">
      <c r="A123" s="284">
        <v>45826</v>
      </c>
      <c r="B123" s="284" t="s">
        <v>735</v>
      </c>
      <c r="C123" s="285" t="s">
        <v>532</v>
      </c>
      <c r="D123" s="526">
        <v>100</v>
      </c>
      <c r="E123" s="286">
        <v>0</v>
      </c>
      <c r="F123" s="466">
        <f t="shared" si="1"/>
        <v>7479198.6699999999</v>
      </c>
      <c r="G123" s="285" t="s">
        <v>736</v>
      </c>
    </row>
    <row r="124" spans="1:7" ht="40.5" customHeight="1" x14ac:dyDescent="0.2">
      <c r="A124" s="284">
        <v>45826</v>
      </c>
      <c r="B124" s="284" t="s">
        <v>515</v>
      </c>
      <c r="C124" s="285" t="s">
        <v>516</v>
      </c>
      <c r="D124" s="526">
        <v>8000</v>
      </c>
      <c r="E124" s="286">
        <v>0</v>
      </c>
      <c r="F124" s="466">
        <f t="shared" si="1"/>
        <v>7487198.6699999999</v>
      </c>
      <c r="G124" s="285" t="s">
        <v>517</v>
      </c>
    </row>
    <row r="125" spans="1:7" ht="40.5" customHeight="1" x14ac:dyDescent="0.2">
      <c r="A125" s="284">
        <v>45826</v>
      </c>
      <c r="B125" s="284" t="s">
        <v>737</v>
      </c>
      <c r="C125" s="285" t="s">
        <v>738</v>
      </c>
      <c r="D125" s="526">
        <v>4400</v>
      </c>
      <c r="E125" s="286">
        <v>0</v>
      </c>
      <c r="F125" s="466">
        <f t="shared" si="1"/>
        <v>7491598.6699999999</v>
      </c>
      <c r="G125" s="285" t="s">
        <v>739</v>
      </c>
    </row>
    <row r="126" spans="1:7" ht="40.5" customHeight="1" x14ac:dyDescent="0.2">
      <c r="A126" s="284">
        <v>45826</v>
      </c>
      <c r="B126" s="284" t="s">
        <v>740</v>
      </c>
      <c r="C126" s="285" t="s">
        <v>540</v>
      </c>
      <c r="D126" s="526">
        <v>4950</v>
      </c>
      <c r="E126" s="286">
        <v>0</v>
      </c>
      <c r="F126" s="466">
        <f t="shared" si="1"/>
        <v>7496548.6699999999</v>
      </c>
      <c r="G126" s="285" t="s">
        <v>541</v>
      </c>
    </row>
    <row r="127" spans="1:7" ht="30" customHeight="1" x14ac:dyDescent="0.2">
      <c r="A127" s="284">
        <v>45828</v>
      </c>
      <c r="B127" s="284" t="s">
        <v>741</v>
      </c>
      <c r="C127" s="285" t="s">
        <v>742</v>
      </c>
      <c r="D127" s="526">
        <v>1600</v>
      </c>
      <c r="E127" s="286">
        <v>0</v>
      </c>
      <c r="F127" s="466">
        <f t="shared" si="1"/>
        <v>7498148.6699999999</v>
      </c>
      <c r="G127" s="285" t="s">
        <v>743</v>
      </c>
    </row>
    <row r="128" spans="1:7" ht="37.5" customHeight="1" x14ac:dyDescent="0.2">
      <c r="A128" s="284">
        <v>45828</v>
      </c>
      <c r="B128" s="284" t="s">
        <v>744</v>
      </c>
      <c r="C128" s="285" t="s">
        <v>745</v>
      </c>
      <c r="D128" s="526">
        <v>2400</v>
      </c>
      <c r="E128" s="286">
        <v>0</v>
      </c>
      <c r="F128" s="466">
        <f t="shared" si="1"/>
        <v>7500548.6699999999</v>
      </c>
      <c r="G128" s="285" t="s">
        <v>746</v>
      </c>
    </row>
    <row r="129" spans="1:7" ht="43.5" customHeight="1" x14ac:dyDescent="0.2">
      <c r="A129" s="284">
        <v>45828</v>
      </c>
      <c r="B129" s="284" t="s">
        <v>747</v>
      </c>
      <c r="C129" s="285" t="s">
        <v>748</v>
      </c>
      <c r="D129" s="526">
        <v>9200</v>
      </c>
      <c r="E129" s="286">
        <v>0</v>
      </c>
      <c r="F129" s="466">
        <f t="shared" si="1"/>
        <v>7509748.6699999999</v>
      </c>
      <c r="G129" s="285" t="s">
        <v>749</v>
      </c>
    </row>
    <row r="130" spans="1:7" ht="43.5" customHeight="1" x14ac:dyDescent="0.2">
      <c r="A130" s="284">
        <v>45828</v>
      </c>
      <c r="B130" s="284" t="s">
        <v>750</v>
      </c>
      <c r="C130" s="285" t="s">
        <v>518</v>
      </c>
      <c r="D130" s="526">
        <v>500</v>
      </c>
      <c r="E130" s="286">
        <v>0</v>
      </c>
      <c r="F130" s="466">
        <f t="shared" si="1"/>
        <v>7510248.6699999999</v>
      </c>
      <c r="G130" s="285" t="s">
        <v>751</v>
      </c>
    </row>
    <row r="131" spans="1:7" ht="43.5" customHeight="1" x14ac:dyDescent="0.2">
      <c r="A131" s="284">
        <v>45828</v>
      </c>
      <c r="B131" s="284" t="s">
        <v>752</v>
      </c>
      <c r="C131" s="285" t="s">
        <v>530</v>
      </c>
      <c r="D131" s="526">
        <v>435</v>
      </c>
      <c r="E131" s="286">
        <v>0</v>
      </c>
      <c r="F131" s="466">
        <f t="shared" si="1"/>
        <v>7510683.6699999999</v>
      </c>
      <c r="G131" s="285" t="s">
        <v>530</v>
      </c>
    </row>
    <row r="132" spans="1:7" ht="43.5" customHeight="1" x14ac:dyDescent="0.2">
      <c r="A132" s="284">
        <v>45828</v>
      </c>
      <c r="B132" s="284" t="s">
        <v>525</v>
      </c>
      <c r="C132" s="285" t="s">
        <v>516</v>
      </c>
      <c r="D132" s="526">
        <v>12800</v>
      </c>
      <c r="E132" s="286">
        <v>0</v>
      </c>
      <c r="F132" s="466">
        <f t="shared" si="1"/>
        <v>7523483.6699999999</v>
      </c>
      <c r="G132" s="285" t="s">
        <v>517</v>
      </c>
    </row>
    <row r="133" spans="1:7" ht="43.5" customHeight="1" x14ac:dyDescent="0.2">
      <c r="A133" s="284">
        <v>45828</v>
      </c>
      <c r="B133" s="284" t="s">
        <v>515</v>
      </c>
      <c r="C133" s="285" t="s">
        <v>516</v>
      </c>
      <c r="D133" s="526">
        <v>5500</v>
      </c>
      <c r="E133" s="286">
        <v>0</v>
      </c>
      <c r="F133" s="466">
        <f t="shared" si="1"/>
        <v>7528983.6699999999</v>
      </c>
      <c r="G133" s="285" t="s">
        <v>517</v>
      </c>
    </row>
    <row r="134" spans="1:7" ht="43.5" customHeight="1" x14ac:dyDescent="0.2">
      <c r="A134" s="284">
        <v>45828</v>
      </c>
      <c r="B134" s="284" t="s">
        <v>753</v>
      </c>
      <c r="C134" s="285" t="s">
        <v>530</v>
      </c>
      <c r="D134" s="526">
        <v>385</v>
      </c>
      <c r="E134" s="286">
        <v>0</v>
      </c>
      <c r="F134" s="466">
        <f t="shared" si="1"/>
        <v>7529368.6699999999</v>
      </c>
      <c r="G134" s="285" t="s">
        <v>530</v>
      </c>
    </row>
    <row r="135" spans="1:7" ht="34.5" customHeight="1" x14ac:dyDescent="0.2">
      <c r="A135" s="284">
        <v>45828</v>
      </c>
      <c r="B135" s="284" t="s">
        <v>754</v>
      </c>
      <c r="C135" s="285" t="s">
        <v>535</v>
      </c>
      <c r="D135" s="526">
        <v>14400</v>
      </c>
      <c r="E135" s="286">
        <v>0</v>
      </c>
      <c r="F135" s="466">
        <f t="shared" si="1"/>
        <v>7543768.6699999999</v>
      </c>
      <c r="G135" s="285" t="s">
        <v>536</v>
      </c>
    </row>
    <row r="136" spans="1:7" ht="34.5" customHeight="1" x14ac:dyDescent="0.2">
      <c r="A136" s="284">
        <v>45831</v>
      </c>
      <c r="B136" s="284" t="s">
        <v>524</v>
      </c>
      <c r="C136" s="285" t="s">
        <v>516</v>
      </c>
      <c r="D136" s="526">
        <v>8900</v>
      </c>
      <c r="E136" s="286">
        <v>0</v>
      </c>
      <c r="F136" s="466">
        <f t="shared" si="1"/>
        <v>7552668.6699999999</v>
      </c>
      <c r="G136" s="285" t="s">
        <v>517</v>
      </c>
    </row>
    <row r="137" spans="1:7" ht="34.5" customHeight="1" x14ac:dyDescent="0.2">
      <c r="A137" s="284">
        <v>45831</v>
      </c>
      <c r="B137" s="284" t="s">
        <v>525</v>
      </c>
      <c r="C137" s="285" t="s">
        <v>516</v>
      </c>
      <c r="D137" s="526">
        <v>4500</v>
      </c>
      <c r="E137" s="286">
        <v>0</v>
      </c>
      <c r="F137" s="466">
        <f t="shared" si="1"/>
        <v>7557168.6699999999</v>
      </c>
      <c r="G137" s="285" t="s">
        <v>517</v>
      </c>
    </row>
    <row r="138" spans="1:7" ht="34.5" customHeight="1" x14ac:dyDescent="0.2">
      <c r="A138" s="284">
        <v>45831</v>
      </c>
      <c r="B138" s="284" t="s">
        <v>515</v>
      </c>
      <c r="C138" s="285" t="s">
        <v>516</v>
      </c>
      <c r="D138" s="526">
        <v>500</v>
      </c>
      <c r="E138" s="286">
        <v>0</v>
      </c>
      <c r="F138" s="466">
        <f t="shared" si="1"/>
        <v>7557668.6699999999</v>
      </c>
      <c r="G138" s="285" t="s">
        <v>517</v>
      </c>
    </row>
    <row r="139" spans="1:7" ht="30.75" customHeight="1" x14ac:dyDescent="0.2">
      <c r="A139" s="284">
        <v>45831</v>
      </c>
      <c r="B139" s="284" t="s">
        <v>755</v>
      </c>
      <c r="C139" s="285" t="s">
        <v>511</v>
      </c>
      <c r="D139" s="526">
        <v>2500</v>
      </c>
      <c r="E139" s="286">
        <v>0</v>
      </c>
      <c r="F139" s="466">
        <f t="shared" si="1"/>
        <v>7560168.6699999999</v>
      </c>
      <c r="G139" s="285" t="s">
        <v>512</v>
      </c>
    </row>
    <row r="140" spans="1:7" ht="43.5" customHeight="1" x14ac:dyDescent="0.2">
      <c r="A140" s="284">
        <v>45831</v>
      </c>
      <c r="B140" s="284" t="s">
        <v>756</v>
      </c>
      <c r="C140" s="285" t="s">
        <v>511</v>
      </c>
      <c r="D140" s="526">
        <v>13000</v>
      </c>
      <c r="E140" s="286">
        <v>0</v>
      </c>
      <c r="F140" s="466">
        <f t="shared" si="1"/>
        <v>7573168.6699999999</v>
      </c>
      <c r="G140" s="285" t="s">
        <v>512</v>
      </c>
    </row>
    <row r="141" spans="1:7" ht="43.5" customHeight="1" x14ac:dyDescent="0.2">
      <c r="A141" s="284">
        <v>45831</v>
      </c>
      <c r="B141" s="284" t="s">
        <v>757</v>
      </c>
      <c r="C141" s="285" t="s">
        <v>511</v>
      </c>
      <c r="D141" s="526">
        <v>15100</v>
      </c>
      <c r="E141" s="286">
        <v>0</v>
      </c>
      <c r="F141" s="466">
        <f t="shared" si="1"/>
        <v>7588268.6699999999</v>
      </c>
      <c r="G141" s="285" t="s">
        <v>512</v>
      </c>
    </row>
    <row r="142" spans="1:7" ht="43.5" customHeight="1" x14ac:dyDescent="0.2">
      <c r="A142" s="284">
        <v>45831</v>
      </c>
      <c r="B142" s="284" t="s">
        <v>758</v>
      </c>
      <c r="C142" s="285" t="s">
        <v>518</v>
      </c>
      <c r="D142" s="526">
        <v>500</v>
      </c>
      <c r="E142" s="286">
        <v>0</v>
      </c>
      <c r="F142" s="466">
        <f t="shared" si="1"/>
        <v>7588768.6699999999</v>
      </c>
      <c r="G142" s="285" t="s">
        <v>759</v>
      </c>
    </row>
    <row r="143" spans="1:7" ht="40.5" customHeight="1" x14ac:dyDescent="0.2">
      <c r="A143" s="284">
        <v>45831</v>
      </c>
      <c r="B143" s="284" t="s">
        <v>760</v>
      </c>
      <c r="C143" s="285" t="s">
        <v>530</v>
      </c>
      <c r="D143" s="526">
        <v>2165</v>
      </c>
      <c r="E143" s="286">
        <v>0</v>
      </c>
      <c r="F143" s="466">
        <f t="shared" si="1"/>
        <v>7590933.6699999999</v>
      </c>
      <c r="G143" s="285" t="s">
        <v>530</v>
      </c>
    </row>
    <row r="144" spans="1:7" ht="40.5" customHeight="1" x14ac:dyDescent="0.2">
      <c r="A144" s="284">
        <v>45831</v>
      </c>
      <c r="B144" s="284" t="s">
        <v>761</v>
      </c>
      <c r="C144" s="285" t="s">
        <v>762</v>
      </c>
      <c r="D144" s="526">
        <v>35600</v>
      </c>
      <c r="E144" s="286">
        <v>0</v>
      </c>
      <c r="F144" s="466">
        <f t="shared" si="1"/>
        <v>7626533.6699999999</v>
      </c>
      <c r="G144" s="285" t="s">
        <v>763</v>
      </c>
    </row>
    <row r="145" spans="1:7" ht="39" customHeight="1" x14ac:dyDescent="0.2">
      <c r="A145" s="284">
        <v>45831</v>
      </c>
      <c r="B145" s="284" t="s">
        <v>764</v>
      </c>
      <c r="C145" s="285" t="s">
        <v>509</v>
      </c>
      <c r="D145" s="526">
        <v>10200</v>
      </c>
      <c r="E145" s="286">
        <v>0</v>
      </c>
      <c r="F145" s="466">
        <f t="shared" ref="F145:F197" si="2">+F144+D145-E145</f>
        <v>7636733.6699999999</v>
      </c>
      <c r="G145" s="285" t="s">
        <v>510</v>
      </c>
    </row>
    <row r="146" spans="1:7" ht="60.75" customHeight="1" x14ac:dyDescent="0.2">
      <c r="A146" s="284">
        <v>45831</v>
      </c>
      <c r="B146" s="284" t="s">
        <v>765</v>
      </c>
      <c r="C146" s="285" t="s">
        <v>509</v>
      </c>
      <c r="D146" s="526">
        <v>35500</v>
      </c>
      <c r="E146" s="286">
        <v>0</v>
      </c>
      <c r="F146" s="466">
        <f t="shared" si="2"/>
        <v>7672233.6699999999</v>
      </c>
      <c r="G146" s="285" t="s">
        <v>510</v>
      </c>
    </row>
    <row r="147" spans="1:7" ht="84" customHeight="1" x14ac:dyDescent="0.2">
      <c r="A147" s="284">
        <v>45832</v>
      </c>
      <c r="B147" s="525">
        <v>31880</v>
      </c>
      <c r="C147" s="285" t="s">
        <v>505</v>
      </c>
      <c r="D147" s="526"/>
      <c r="E147" s="526">
        <v>366154.18</v>
      </c>
      <c r="F147" s="466">
        <f t="shared" si="2"/>
        <v>7306079.4900000002</v>
      </c>
      <c r="G147" s="285" t="s">
        <v>766</v>
      </c>
    </row>
    <row r="148" spans="1:7" ht="84" customHeight="1" x14ac:dyDescent="0.2">
      <c r="A148" s="284">
        <v>45832</v>
      </c>
      <c r="B148" s="525">
        <v>31881</v>
      </c>
      <c r="C148" s="285" t="s">
        <v>462</v>
      </c>
      <c r="D148" s="526"/>
      <c r="E148" s="526">
        <v>1644845.82</v>
      </c>
      <c r="F148" s="466">
        <f t="shared" si="2"/>
        <v>5661233.6699999999</v>
      </c>
      <c r="G148" s="285" t="s">
        <v>767</v>
      </c>
    </row>
    <row r="149" spans="1:7" ht="43.5" customHeight="1" x14ac:dyDescent="0.2">
      <c r="A149" s="284">
        <v>45832</v>
      </c>
      <c r="B149" s="525">
        <v>31882</v>
      </c>
      <c r="C149" s="285" t="s">
        <v>462</v>
      </c>
      <c r="D149" s="526"/>
      <c r="E149" s="526">
        <v>56730.95</v>
      </c>
      <c r="F149" s="466">
        <f t="shared" si="2"/>
        <v>5604502.7199999997</v>
      </c>
      <c r="G149" s="285" t="s">
        <v>768</v>
      </c>
    </row>
    <row r="150" spans="1:7" ht="43.5" customHeight="1" x14ac:dyDescent="0.2">
      <c r="A150" s="284">
        <v>45832</v>
      </c>
      <c r="B150" s="525" t="s">
        <v>769</v>
      </c>
      <c r="C150" s="285" t="s">
        <v>518</v>
      </c>
      <c r="D150" s="526">
        <v>50000</v>
      </c>
      <c r="E150" s="526">
        <v>0</v>
      </c>
      <c r="F150" s="466">
        <f t="shared" si="2"/>
        <v>5654502.7199999997</v>
      </c>
      <c r="G150" s="285" t="s">
        <v>770</v>
      </c>
    </row>
    <row r="151" spans="1:7" ht="43.5" customHeight="1" x14ac:dyDescent="0.2">
      <c r="A151" s="284">
        <v>45832</v>
      </c>
      <c r="B151" s="525" t="s">
        <v>771</v>
      </c>
      <c r="C151" s="285" t="s">
        <v>509</v>
      </c>
      <c r="D151" s="526">
        <v>34200</v>
      </c>
      <c r="E151" s="286">
        <v>0</v>
      </c>
      <c r="F151" s="466">
        <f t="shared" si="2"/>
        <v>5688702.7199999997</v>
      </c>
      <c r="G151" s="285" t="s">
        <v>510</v>
      </c>
    </row>
    <row r="152" spans="1:7" ht="41.25" customHeight="1" x14ac:dyDescent="0.2">
      <c r="A152" s="284">
        <v>45832</v>
      </c>
      <c r="B152" s="525" t="s">
        <v>772</v>
      </c>
      <c r="C152" s="285" t="s">
        <v>511</v>
      </c>
      <c r="D152" s="526">
        <v>6100</v>
      </c>
      <c r="E152" s="286">
        <v>0</v>
      </c>
      <c r="F152" s="466">
        <f t="shared" si="2"/>
        <v>5694802.7199999997</v>
      </c>
      <c r="G152" s="285" t="s">
        <v>512</v>
      </c>
    </row>
    <row r="153" spans="1:7" ht="41.25" customHeight="1" x14ac:dyDescent="0.2">
      <c r="A153" s="284">
        <v>45832</v>
      </c>
      <c r="B153" s="525" t="s">
        <v>773</v>
      </c>
      <c r="C153" s="285" t="s">
        <v>530</v>
      </c>
      <c r="D153" s="526">
        <v>1430</v>
      </c>
      <c r="E153" s="286">
        <v>0</v>
      </c>
      <c r="F153" s="466">
        <f t="shared" si="2"/>
        <v>5696232.7199999997</v>
      </c>
      <c r="G153" s="285" t="s">
        <v>530</v>
      </c>
    </row>
    <row r="154" spans="1:7" ht="41.25" customHeight="1" x14ac:dyDescent="0.2">
      <c r="A154" s="284">
        <v>45832</v>
      </c>
      <c r="B154" s="525" t="s">
        <v>515</v>
      </c>
      <c r="C154" s="285" t="s">
        <v>516</v>
      </c>
      <c r="D154" s="526">
        <v>11400</v>
      </c>
      <c r="E154" s="286">
        <v>0</v>
      </c>
      <c r="F154" s="466">
        <f t="shared" si="2"/>
        <v>5707632.7199999997</v>
      </c>
      <c r="G154" s="285" t="s">
        <v>517</v>
      </c>
    </row>
    <row r="155" spans="1:7" ht="42.75" customHeight="1" x14ac:dyDescent="0.2">
      <c r="A155" s="284">
        <v>45832</v>
      </c>
      <c r="B155" s="525" t="s">
        <v>774</v>
      </c>
      <c r="C155" s="285" t="s">
        <v>509</v>
      </c>
      <c r="D155" s="526">
        <v>500</v>
      </c>
      <c r="E155" s="286">
        <v>0</v>
      </c>
      <c r="F155" s="466">
        <f t="shared" si="2"/>
        <v>5708132.7199999997</v>
      </c>
      <c r="G155" s="285" t="s">
        <v>510</v>
      </c>
    </row>
    <row r="156" spans="1:7" ht="42.75" customHeight="1" x14ac:dyDescent="0.2">
      <c r="A156" s="284">
        <v>45832</v>
      </c>
      <c r="B156" s="525" t="s">
        <v>775</v>
      </c>
      <c r="C156" s="285" t="s">
        <v>509</v>
      </c>
      <c r="D156" s="526">
        <v>11500</v>
      </c>
      <c r="E156" s="286">
        <v>0</v>
      </c>
      <c r="F156" s="466">
        <f t="shared" si="2"/>
        <v>5719632.7199999997</v>
      </c>
      <c r="G156" s="285" t="s">
        <v>510</v>
      </c>
    </row>
    <row r="157" spans="1:7" ht="42.75" customHeight="1" x14ac:dyDescent="0.2">
      <c r="A157" s="284">
        <v>45832</v>
      </c>
      <c r="B157" s="525" t="s">
        <v>776</v>
      </c>
      <c r="C157" s="285" t="s">
        <v>509</v>
      </c>
      <c r="D157" s="526">
        <v>48900</v>
      </c>
      <c r="E157" s="286">
        <v>0</v>
      </c>
      <c r="F157" s="466">
        <f t="shared" si="2"/>
        <v>5768532.7199999997</v>
      </c>
      <c r="G157" s="285" t="s">
        <v>510</v>
      </c>
    </row>
    <row r="158" spans="1:7" ht="42.75" customHeight="1" x14ac:dyDescent="0.2">
      <c r="A158" s="284">
        <v>45832</v>
      </c>
      <c r="B158" s="525" t="s">
        <v>777</v>
      </c>
      <c r="C158" s="285" t="s">
        <v>530</v>
      </c>
      <c r="D158" s="526">
        <v>1235</v>
      </c>
      <c r="E158" s="286">
        <v>0</v>
      </c>
      <c r="F158" s="466">
        <f t="shared" si="2"/>
        <v>5769767.7199999997</v>
      </c>
      <c r="G158" s="285" t="s">
        <v>530</v>
      </c>
    </row>
    <row r="159" spans="1:7" ht="34.5" customHeight="1" x14ac:dyDescent="0.2">
      <c r="A159" s="284">
        <v>45832</v>
      </c>
      <c r="B159" s="525" t="s">
        <v>778</v>
      </c>
      <c r="C159" s="285" t="s">
        <v>779</v>
      </c>
      <c r="D159" s="526">
        <v>2000</v>
      </c>
      <c r="E159" s="286">
        <v>0</v>
      </c>
      <c r="F159" s="466">
        <f t="shared" si="2"/>
        <v>5771767.7199999997</v>
      </c>
      <c r="G159" s="285" t="s">
        <v>780</v>
      </c>
    </row>
    <row r="160" spans="1:7" ht="34.5" customHeight="1" x14ac:dyDescent="0.2">
      <c r="A160" s="284">
        <v>45833</v>
      </c>
      <c r="B160" s="525" t="s">
        <v>781</v>
      </c>
      <c r="C160" s="285" t="s">
        <v>509</v>
      </c>
      <c r="D160" s="526">
        <v>44100</v>
      </c>
      <c r="E160" s="286">
        <v>0</v>
      </c>
      <c r="F160" s="466">
        <f t="shared" si="2"/>
        <v>5815867.7199999997</v>
      </c>
      <c r="G160" s="285" t="s">
        <v>510</v>
      </c>
    </row>
    <row r="161" spans="1:7" ht="40.5" customHeight="1" x14ac:dyDescent="0.2">
      <c r="A161" s="284">
        <v>45833</v>
      </c>
      <c r="B161" s="525" t="s">
        <v>782</v>
      </c>
      <c r="C161" s="285" t="s">
        <v>511</v>
      </c>
      <c r="D161" s="526">
        <v>13200</v>
      </c>
      <c r="E161" s="286">
        <v>0</v>
      </c>
      <c r="F161" s="466">
        <f t="shared" si="2"/>
        <v>5829067.7199999997</v>
      </c>
      <c r="G161" s="285" t="s">
        <v>512</v>
      </c>
    </row>
    <row r="162" spans="1:7" ht="43.5" customHeight="1" x14ac:dyDescent="0.2">
      <c r="A162" s="284">
        <v>45833</v>
      </c>
      <c r="B162" s="525" t="s">
        <v>783</v>
      </c>
      <c r="C162" s="285" t="s">
        <v>784</v>
      </c>
      <c r="D162" s="526">
        <v>42800</v>
      </c>
      <c r="E162" s="286">
        <v>0</v>
      </c>
      <c r="F162" s="466">
        <f t="shared" si="2"/>
        <v>5871867.7199999997</v>
      </c>
      <c r="G162" s="285" t="s">
        <v>785</v>
      </c>
    </row>
    <row r="163" spans="1:7" ht="36" customHeight="1" x14ac:dyDescent="0.2">
      <c r="A163" s="284">
        <v>45833</v>
      </c>
      <c r="B163" s="525" t="s">
        <v>515</v>
      </c>
      <c r="C163" s="285" t="s">
        <v>516</v>
      </c>
      <c r="D163" s="526">
        <v>14400</v>
      </c>
      <c r="E163" s="286">
        <v>0</v>
      </c>
      <c r="F163" s="466">
        <f t="shared" si="2"/>
        <v>5886267.7199999997</v>
      </c>
      <c r="G163" s="285" t="s">
        <v>517</v>
      </c>
    </row>
    <row r="164" spans="1:7" ht="36.75" customHeight="1" x14ac:dyDescent="0.2">
      <c r="A164" s="284">
        <v>45833</v>
      </c>
      <c r="B164" s="525" t="s">
        <v>786</v>
      </c>
      <c r="C164" s="285" t="s">
        <v>530</v>
      </c>
      <c r="D164" s="526">
        <v>1010</v>
      </c>
      <c r="E164" s="286">
        <v>0</v>
      </c>
      <c r="F164" s="466">
        <f t="shared" si="2"/>
        <v>5887277.7199999997</v>
      </c>
      <c r="G164" s="285" t="s">
        <v>530</v>
      </c>
    </row>
    <row r="165" spans="1:7" ht="43.5" customHeight="1" x14ac:dyDescent="0.2">
      <c r="A165" s="284">
        <v>45833</v>
      </c>
      <c r="B165" s="525" t="s">
        <v>787</v>
      </c>
      <c r="C165" s="285" t="s">
        <v>533</v>
      </c>
      <c r="D165" s="526">
        <v>410000</v>
      </c>
      <c r="E165" s="286">
        <v>0</v>
      </c>
      <c r="F165" s="466">
        <f t="shared" si="2"/>
        <v>6297277.7199999997</v>
      </c>
      <c r="G165" s="285" t="s">
        <v>534</v>
      </c>
    </row>
    <row r="166" spans="1:7" ht="43.5" customHeight="1" x14ac:dyDescent="0.2">
      <c r="A166" s="284">
        <v>45833</v>
      </c>
      <c r="B166" s="525" t="s">
        <v>788</v>
      </c>
      <c r="C166" s="285" t="s">
        <v>533</v>
      </c>
      <c r="D166" s="526">
        <v>166400</v>
      </c>
      <c r="E166" s="286">
        <v>0</v>
      </c>
      <c r="F166" s="466">
        <f t="shared" si="2"/>
        <v>6463677.7199999997</v>
      </c>
      <c r="G166" s="285" t="s">
        <v>534</v>
      </c>
    </row>
    <row r="167" spans="1:7" ht="43.5" customHeight="1" x14ac:dyDescent="0.2">
      <c r="A167" s="284">
        <v>45833</v>
      </c>
      <c r="B167" s="525" t="s">
        <v>789</v>
      </c>
      <c r="C167" s="285" t="s">
        <v>537</v>
      </c>
      <c r="D167" s="526">
        <v>960</v>
      </c>
      <c r="E167" s="286">
        <v>0</v>
      </c>
      <c r="F167" s="466">
        <f t="shared" si="2"/>
        <v>6464637.7199999997</v>
      </c>
      <c r="G167" s="285" t="s">
        <v>790</v>
      </c>
    </row>
    <row r="168" spans="1:7" ht="28.5" customHeight="1" x14ac:dyDescent="0.2">
      <c r="A168" s="284">
        <v>45833</v>
      </c>
      <c r="B168" s="525" t="s">
        <v>791</v>
      </c>
      <c r="C168" s="285" t="s">
        <v>792</v>
      </c>
      <c r="D168" s="526">
        <v>3150</v>
      </c>
      <c r="E168" s="286">
        <v>0</v>
      </c>
      <c r="F168" s="466">
        <f t="shared" si="2"/>
        <v>6467787.7199999997</v>
      </c>
      <c r="G168" s="285" t="s">
        <v>793</v>
      </c>
    </row>
    <row r="169" spans="1:7" ht="43.5" customHeight="1" x14ac:dyDescent="0.2">
      <c r="A169" s="284">
        <v>45834</v>
      </c>
      <c r="B169" s="525" t="s">
        <v>794</v>
      </c>
      <c r="C169" s="285" t="s">
        <v>535</v>
      </c>
      <c r="D169" s="526">
        <v>4000</v>
      </c>
      <c r="E169" s="286">
        <v>0</v>
      </c>
      <c r="F169" s="466">
        <f t="shared" si="2"/>
        <v>6471787.7199999997</v>
      </c>
      <c r="G169" s="285" t="s">
        <v>536</v>
      </c>
    </row>
    <row r="170" spans="1:7" ht="43.5" customHeight="1" x14ac:dyDescent="0.2">
      <c r="A170" s="284">
        <v>45834</v>
      </c>
      <c r="B170" s="525" t="s">
        <v>795</v>
      </c>
      <c r="C170" s="285" t="s">
        <v>796</v>
      </c>
      <c r="D170" s="526">
        <v>3000</v>
      </c>
      <c r="E170" s="286">
        <v>0</v>
      </c>
      <c r="F170" s="466">
        <f t="shared" si="2"/>
        <v>6474787.7199999997</v>
      </c>
      <c r="G170" s="285" t="s">
        <v>797</v>
      </c>
    </row>
    <row r="171" spans="1:7" ht="33" customHeight="1" x14ac:dyDescent="0.2">
      <c r="A171" s="284">
        <v>45834</v>
      </c>
      <c r="B171" s="525" t="s">
        <v>798</v>
      </c>
      <c r="C171" s="285" t="s">
        <v>528</v>
      </c>
      <c r="D171" s="526">
        <v>1400</v>
      </c>
      <c r="E171" s="286">
        <v>0</v>
      </c>
      <c r="F171" s="466">
        <f t="shared" si="2"/>
        <v>6476187.7199999997</v>
      </c>
      <c r="G171" s="285" t="s">
        <v>529</v>
      </c>
    </row>
    <row r="172" spans="1:7" ht="43.5" customHeight="1" x14ac:dyDescent="0.2">
      <c r="A172" s="284">
        <v>45834</v>
      </c>
      <c r="B172" s="525" t="s">
        <v>799</v>
      </c>
      <c r="C172" s="285" t="s">
        <v>800</v>
      </c>
      <c r="D172" s="526">
        <v>49600</v>
      </c>
      <c r="E172" s="286">
        <v>0</v>
      </c>
      <c r="F172" s="466">
        <f t="shared" si="2"/>
        <v>6525787.7199999997</v>
      </c>
      <c r="G172" s="285" t="s">
        <v>801</v>
      </c>
    </row>
    <row r="173" spans="1:7" ht="43.5" customHeight="1" x14ac:dyDescent="0.2">
      <c r="A173" s="284">
        <v>45834</v>
      </c>
      <c r="B173" s="525" t="s">
        <v>802</v>
      </c>
      <c r="C173" s="285" t="s">
        <v>509</v>
      </c>
      <c r="D173" s="526">
        <v>33900</v>
      </c>
      <c r="E173" s="286">
        <v>0</v>
      </c>
      <c r="F173" s="466">
        <f t="shared" si="2"/>
        <v>6559687.7199999997</v>
      </c>
      <c r="G173" s="285" t="s">
        <v>510</v>
      </c>
    </row>
    <row r="174" spans="1:7" ht="40.5" customHeight="1" x14ac:dyDescent="0.2">
      <c r="A174" s="284">
        <v>45834</v>
      </c>
      <c r="B174" s="525" t="s">
        <v>803</v>
      </c>
      <c r="C174" s="285" t="s">
        <v>518</v>
      </c>
      <c r="D174" s="526">
        <v>1000</v>
      </c>
      <c r="E174" s="286">
        <v>0</v>
      </c>
      <c r="F174" s="466">
        <f t="shared" si="2"/>
        <v>6560687.7199999997</v>
      </c>
      <c r="G174" s="285" t="s">
        <v>804</v>
      </c>
    </row>
    <row r="175" spans="1:7" ht="30" customHeight="1" x14ac:dyDescent="0.2">
      <c r="A175" s="284">
        <v>45834</v>
      </c>
      <c r="B175" s="525" t="s">
        <v>805</v>
      </c>
      <c r="C175" s="285" t="s">
        <v>806</v>
      </c>
      <c r="D175" s="526">
        <v>875</v>
      </c>
      <c r="E175" s="286">
        <v>0</v>
      </c>
      <c r="F175" s="466">
        <f t="shared" si="2"/>
        <v>6561562.7199999997</v>
      </c>
      <c r="G175" s="285" t="s">
        <v>806</v>
      </c>
    </row>
    <row r="176" spans="1:7" ht="32.25" customHeight="1" x14ac:dyDescent="0.2">
      <c r="A176" s="284">
        <v>45834</v>
      </c>
      <c r="B176" s="525" t="s">
        <v>515</v>
      </c>
      <c r="C176" s="285" t="s">
        <v>516</v>
      </c>
      <c r="D176" s="526">
        <v>14400</v>
      </c>
      <c r="E176" s="286">
        <v>0</v>
      </c>
      <c r="F176" s="466">
        <f t="shared" si="2"/>
        <v>6575962.7199999997</v>
      </c>
      <c r="G176" s="285" t="s">
        <v>517</v>
      </c>
    </row>
    <row r="177" spans="1:9" ht="40.5" customHeight="1" x14ac:dyDescent="0.2">
      <c r="A177" s="284">
        <v>45834</v>
      </c>
      <c r="B177" s="525" t="s">
        <v>807</v>
      </c>
      <c r="C177" s="285" t="s">
        <v>808</v>
      </c>
      <c r="D177" s="526">
        <v>1815</v>
      </c>
      <c r="E177" s="286">
        <v>0</v>
      </c>
      <c r="F177" s="466">
        <f t="shared" si="2"/>
        <v>6577777.7199999997</v>
      </c>
      <c r="G177" s="285" t="s">
        <v>809</v>
      </c>
      <c r="H177" s="13"/>
      <c r="I177" s="13"/>
    </row>
    <row r="178" spans="1:9" ht="40.5" customHeight="1" x14ac:dyDescent="0.2">
      <c r="A178" s="284">
        <v>45835</v>
      </c>
      <c r="B178" s="525" t="s">
        <v>810</v>
      </c>
      <c r="C178" s="285" t="s">
        <v>811</v>
      </c>
      <c r="D178" s="526">
        <v>3000</v>
      </c>
      <c r="E178" s="286">
        <v>0</v>
      </c>
      <c r="F178" s="466">
        <f t="shared" si="2"/>
        <v>6580777.7199999997</v>
      </c>
      <c r="G178" s="285" t="s">
        <v>812</v>
      </c>
      <c r="H178" s="13"/>
      <c r="I178" s="13"/>
    </row>
    <row r="179" spans="1:9" ht="33" customHeight="1" x14ac:dyDescent="0.2">
      <c r="A179" s="284">
        <v>45835</v>
      </c>
      <c r="B179" s="525" t="s">
        <v>813</v>
      </c>
      <c r="C179" s="285" t="s">
        <v>528</v>
      </c>
      <c r="D179" s="526">
        <v>1400</v>
      </c>
      <c r="E179" s="286">
        <v>0</v>
      </c>
      <c r="F179" s="466">
        <f t="shared" si="2"/>
        <v>6582177.7199999997</v>
      </c>
      <c r="G179" s="285" t="s">
        <v>529</v>
      </c>
      <c r="H179" s="13"/>
      <c r="I179" s="13"/>
    </row>
    <row r="180" spans="1:9" ht="43.5" customHeight="1" x14ac:dyDescent="0.2">
      <c r="A180" s="284">
        <v>45835</v>
      </c>
      <c r="B180" s="525" t="s">
        <v>814</v>
      </c>
      <c r="C180" s="285" t="s">
        <v>815</v>
      </c>
      <c r="D180" s="526">
        <v>4400</v>
      </c>
      <c r="E180" s="286">
        <v>0</v>
      </c>
      <c r="F180" s="466">
        <f t="shared" si="2"/>
        <v>6586577.7199999997</v>
      </c>
      <c r="G180" s="285" t="s">
        <v>816</v>
      </c>
    </row>
    <row r="181" spans="1:9" ht="43.5" customHeight="1" x14ac:dyDescent="0.2">
      <c r="A181" s="284">
        <v>45835</v>
      </c>
      <c r="B181" s="525" t="s">
        <v>817</v>
      </c>
      <c r="C181" s="285" t="s">
        <v>818</v>
      </c>
      <c r="D181" s="526">
        <v>7600</v>
      </c>
      <c r="E181" s="286">
        <v>0</v>
      </c>
      <c r="F181" s="466">
        <f t="shared" si="2"/>
        <v>6594177.7199999997</v>
      </c>
      <c r="G181" s="285" t="s">
        <v>819</v>
      </c>
    </row>
    <row r="182" spans="1:9" ht="45" customHeight="1" x14ac:dyDescent="0.2">
      <c r="A182" s="284">
        <v>45835</v>
      </c>
      <c r="B182" s="525" t="s">
        <v>820</v>
      </c>
      <c r="C182" s="285" t="s">
        <v>539</v>
      </c>
      <c r="D182" s="526">
        <v>375</v>
      </c>
      <c r="E182" s="286">
        <v>0</v>
      </c>
      <c r="F182" s="466">
        <f t="shared" si="2"/>
        <v>6594552.7199999997</v>
      </c>
      <c r="G182" s="285" t="s">
        <v>821</v>
      </c>
    </row>
    <row r="183" spans="1:9" ht="37.5" customHeight="1" x14ac:dyDescent="0.2">
      <c r="A183" s="284">
        <v>45835</v>
      </c>
      <c r="B183" s="525" t="s">
        <v>515</v>
      </c>
      <c r="C183" s="285" t="s">
        <v>516</v>
      </c>
      <c r="D183" s="526">
        <v>10400</v>
      </c>
      <c r="E183" s="286">
        <v>0</v>
      </c>
      <c r="F183" s="466">
        <f t="shared" si="2"/>
        <v>6604952.7199999997</v>
      </c>
      <c r="G183" s="285" t="s">
        <v>517</v>
      </c>
    </row>
    <row r="184" spans="1:9" ht="37.5" customHeight="1" x14ac:dyDescent="0.2">
      <c r="A184" s="284">
        <v>45835</v>
      </c>
      <c r="B184" s="525" t="s">
        <v>822</v>
      </c>
      <c r="C184" s="285" t="s">
        <v>518</v>
      </c>
      <c r="D184" s="526">
        <v>500</v>
      </c>
      <c r="E184" s="286">
        <v>0</v>
      </c>
      <c r="F184" s="466">
        <f t="shared" si="2"/>
        <v>6605452.7199999997</v>
      </c>
      <c r="G184" s="285" t="s">
        <v>823</v>
      </c>
    </row>
    <row r="185" spans="1:9" ht="37.5" customHeight="1" x14ac:dyDescent="0.2">
      <c r="A185" s="284">
        <v>45835</v>
      </c>
      <c r="B185" s="525" t="s">
        <v>824</v>
      </c>
      <c r="C185" s="285" t="s">
        <v>511</v>
      </c>
      <c r="D185" s="526">
        <v>12000</v>
      </c>
      <c r="E185" s="286">
        <v>0</v>
      </c>
      <c r="F185" s="466">
        <f t="shared" si="2"/>
        <v>6617452.7199999997</v>
      </c>
      <c r="G185" s="285" t="s">
        <v>512</v>
      </c>
    </row>
    <row r="186" spans="1:9" ht="37.5" customHeight="1" x14ac:dyDescent="0.2">
      <c r="A186" s="284">
        <v>45838</v>
      </c>
      <c r="B186" s="525" t="s">
        <v>825</v>
      </c>
      <c r="C186" s="285" t="s">
        <v>518</v>
      </c>
      <c r="D186" s="526">
        <v>500</v>
      </c>
      <c r="E186" s="286">
        <v>0</v>
      </c>
      <c r="F186" s="466">
        <f t="shared" si="2"/>
        <v>6617952.7199999997</v>
      </c>
      <c r="G186" s="285" t="s">
        <v>826</v>
      </c>
    </row>
    <row r="187" spans="1:9" ht="37.5" customHeight="1" x14ac:dyDescent="0.2">
      <c r="A187" s="284">
        <v>45838</v>
      </c>
      <c r="B187" s="525" t="s">
        <v>827</v>
      </c>
      <c r="C187" s="285" t="s">
        <v>509</v>
      </c>
      <c r="D187" s="526">
        <v>43100</v>
      </c>
      <c r="E187" s="286">
        <v>0</v>
      </c>
      <c r="F187" s="466">
        <f t="shared" si="2"/>
        <v>6661052.7199999997</v>
      </c>
      <c r="G187" s="285" t="s">
        <v>510</v>
      </c>
    </row>
    <row r="188" spans="1:9" ht="37.5" customHeight="1" x14ac:dyDescent="0.2">
      <c r="A188" s="284">
        <v>45838</v>
      </c>
      <c r="B188" s="525" t="s">
        <v>828</v>
      </c>
      <c r="C188" s="285" t="s">
        <v>528</v>
      </c>
      <c r="D188" s="526">
        <v>500</v>
      </c>
      <c r="E188" s="286">
        <v>0</v>
      </c>
      <c r="F188" s="466">
        <f t="shared" si="2"/>
        <v>6661552.7199999997</v>
      </c>
      <c r="G188" s="285" t="s">
        <v>529</v>
      </c>
    </row>
    <row r="189" spans="1:9" ht="36.75" customHeight="1" x14ac:dyDescent="0.2">
      <c r="A189" s="284">
        <v>45838</v>
      </c>
      <c r="B189" s="525" t="s">
        <v>829</v>
      </c>
      <c r="C189" s="285" t="s">
        <v>509</v>
      </c>
      <c r="D189" s="526">
        <v>3750</v>
      </c>
      <c r="E189" s="286">
        <v>0</v>
      </c>
      <c r="F189" s="466">
        <f t="shared" si="2"/>
        <v>6665302.7199999997</v>
      </c>
      <c r="G189" s="285" t="s">
        <v>510</v>
      </c>
    </row>
    <row r="190" spans="1:9" ht="42" customHeight="1" x14ac:dyDescent="0.2">
      <c r="A190" s="284">
        <v>45838</v>
      </c>
      <c r="B190" s="525" t="s">
        <v>830</v>
      </c>
      <c r="C190" s="285" t="s">
        <v>831</v>
      </c>
      <c r="D190" s="526">
        <v>76000</v>
      </c>
      <c r="E190" s="286">
        <v>0</v>
      </c>
      <c r="F190" s="466">
        <f t="shared" si="2"/>
        <v>6741302.7199999997</v>
      </c>
      <c r="G190" s="285" t="s">
        <v>832</v>
      </c>
    </row>
    <row r="191" spans="1:9" ht="36.75" customHeight="1" x14ac:dyDescent="0.2">
      <c r="A191" s="284">
        <v>45838</v>
      </c>
      <c r="B191" s="525" t="s">
        <v>525</v>
      </c>
      <c r="C191" s="285" t="s">
        <v>516</v>
      </c>
      <c r="D191" s="526">
        <v>4900</v>
      </c>
      <c r="E191" s="286">
        <v>0</v>
      </c>
      <c r="F191" s="466">
        <f t="shared" si="2"/>
        <v>6746202.7199999997</v>
      </c>
      <c r="G191" s="285" t="s">
        <v>517</v>
      </c>
    </row>
    <row r="192" spans="1:9" ht="36.75" customHeight="1" x14ac:dyDescent="0.2">
      <c r="A192" s="284">
        <v>45838</v>
      </c>
      <c r="B192" s="525" t="s">
        <v>515</v>
      </c>
      <c r="C192" s="285" t="s">
        <v>516</v>
      </c>
      <c r="D192" s="526">
        <v>4000</v>
      </c>
      <c r="E192" s="286">
        <v>0</v>
      </c>
      <c r="F192" s="466">
        <f t="shared" si="2"/>
        <v>6750202.7199999997</v>
      </c>
      <c r="G192" s="285" t="s">
        <v>517</v>
      </c>
    </row>
    <row r="193" spans="1:7" ht="36.75" customHeight="1" x14ac:dyDescent="0.2">
      <c r="A193" s="284">
        <v>45838</v>
      </c>
      <c r="B193" s="525" t="s">
        <v>833</v>
      </c>
      <c r="C193" s="285" t="s">
        <v>834</v>
      </c>
      <c r="D193" s="526">
        <v>13200</v>
      </c>
      <c r="E193" s="286">
        <v>0</v>
      </c>
      <c r="F193" s="466">
        <f t="shared" si="2"/>
        <v>6763402.7199999997</v>
      </c>
      <c r="G193" s="285" t="s">
        <v>835</v>
      </c>
    </row>
    <row r="194" spans="1:7" ht="39.75" customHeight="1" x14ac:dyDescent="0.2">
      <c r="A194" s="284">
        <v>45838</v>
      </c>
      <c r="B194" s="525" t="s">
        <v>836</v>
      </c>
      <c r="C194" s="285" t="s">
        <v>538</v>
      </c>
      <c r="D194" s="526">
        <v>120</v>
      </c>
      <c r="E194" s="286">
        <v>0</v>
      </c>
      <c r="F194" s="466">
        <f t="shared" si="2"/>
        <v>6763522.7199999997</v>
      </c>
      <c r="G194" s="285" t="s">
        <v>837</v>
      </c>
    </row>
    <row r="195" spans="1:7" ht="26.25" customHeight="1" x14ac:dyDescent="0.2">
      <c r="A195" s="284">
        <v>45838</v>
      </c>
      <c r="B195" s="525" t="s">
        <v>838</v>
      </c>
      <c r="C195" s="285" t="s">
        <v>839</v>
      </c>
      <c r="D195" s="526">
        <v>3000</v>
      </c>
      <c r="E195" s="286">
        <v>0</v>
      </c>
      <c r="F195" s="466">
        <f t="shared" si="2"/>
        <v>6766522.7199999997</v>
      </c>
      <c r="G195" s="285" t="s">
        <v>840</v>
      </c>
    </row>
    <row r="196" spans="1:7" ht="26.25" customHeight="1" x14ac:dyDescent="0.2">
      <c r="A196" s="284">
        <v>45838</v>
      </c>
      <c r="B196" s="525" t="s">
        <v>841</v>
      </c>
      <c r="C196" s="285" t="s">
        <v>842</v>
      </c>
      <c r="D196" s="526">
        <v>130000</v>
      </c>
      <c r="E196" s="286">
        <v>0</v>
      </c>
      <c r="F196" s="466">
        <f t="shared" si="2"/>
        <v>6896522.7199999997</v>
      </c>
      <c r="G196" s="285" t="s">
        <v>843</v>
      </c>
    </row>
    <row r="197" spans="1:7" ht="26.25" customHeight="1" x14ac:dyDescent="0.2">
      <c r="A197" s="284">
        <v>45838</v>
      </c>
      <c r="B197" s="367" t="s">
        <v>483</v>
      </c>
      <c r="C197" s="285" t="s">
        <v>484</v>
      </c>
      <c r="D197" s="286">
        <v>0</v>
      </c>
      <c r="E197" s="286">
        <v>324.27999999999997</v>
      </c>
      <c r="F197" s="466">
        <f t="shared" si="2"/>
        <v>6896198.4399999995</v>
      </c>
      <c r="G197" s="285" t="s">
        <v>484</v>
      </c>
    </row>
    <row r="198" spans="1:7" s="116" customFormat="1" ht="32.25" customHeight="1" x14ac:dyDescent="0.25">
      <c r="A198" s="531">
        <v>45838</v>
      </c>
      <c r="B198" s="532" t="s">
        <v>483</v>
      </c>
      <c r="C198" s="533" t="s">
        <v>844</v>
      </c>
      <c r="D198" s="534">
        <v>0</v>
      </c>
      <c r="E198" s="534"/>
      <c r="F198" s="463">
        <f>F197</f>
        <v>6896198.4399999995</v>
      </c>
      <c r="G198" s="533" t="s">
        <v>844</v>
      </c>
    </row>
    <row r="199" spans="1:7" ht="33" customHeight="1" thickBot="1" x14ac:dyDescent="0.3">
      <c r="A199" s="49"/>
      <c r="B199" s="49"/>
      <c r="C199" s="529" t="s">
        <v>845</v>
      </c>
      <c r="D199" s="530">
        <f>SUM(D16:D198)</f>
        <v>2733300</v>
      </c>
      <c r="E199" s="530">
        <f>SUM(E16:E197)</f>
        <v>2102243.5699999998</v>
      </c>
      <c r="F199" s="25"/>
      <c r="G199" s="49"/>
    </row>
    <row r="200" spans="1:7" ht="33" customHeight="1" thickTop="1" x14ac:dyDescent="0.2"/>
    <row r="201" spans="1:7" ht="33" customHeight="1" x14ac:dyDescent="0.25">
      <c r="A201" s="24"/>
      <c r="B201" s="351"/>
      <c r="C201" s="175" t="s">
        <v>7</v>
      </c>
      <c r="D201" s="173"/>
      <c r="F201" s="459"/>
      <c r="G201" s="459" t="s">
        <v>8</v>
      </c>
    </row>
    <row r="202" spans="1:7" ht="33" customHeight="1" x14ac:dyDescent="0.2">
      <c r="A202" s="24"/>
      <c r="C202" s="459"/>
      <c r="D202" s="173"/>
      <c r="E202" s="14"/>
      <c r="F202" s="14"/>
      <c r="G202" s="174"/>
    </row>
    <row r="203" spans="1:7" ht="33" customHeight="1" x14ac:dyDescent="0.25">
      <c r="A203" s="170"/>
      <c r="B203" s="175"/>
      <c r="C203" s="10"/>
      <c r="D203" s="60"/>
      <c r="E203" s="281"/>
      <c r="F203" s="282"/>
      <c r="G203" s="313"/>
    </row>
    <row r="204" spans="1:7" ht="33" customHeight="1" thickBot="1" x14ac:dyDescent="0.3">
      <c r="A204" s="170"/>
      <c r="B204" s="351"/>
      <c r="C204" s="54" t="s">
        <v>329</v>
      </c>
      <c r="D204" s="459"/>
      <c r="E204" s="15"/>
      <c r="F204" s="130"/>
      <c r="G204" s="161" t="s">
        <v>444</v>
      </c>
    </row>
    <row r="205" spans="1:7" ht="33" customHeight="1" x14ac:dyDescent="0.25">
      <c r="A205" s="170"/>
      <c r="B205" s="351"/>
      <c r="C205" s="14" t="s">
        <v>330</v>
      </c>
      <c r="G205" s="162" t="s">
        <v>430</v>
      </c>
    </row>
  </sheetData>
  <sortState xmlns:xlrd2="http://schemas.microsoft.com/office/spreadsheetml/2017/richdata2" ref="A15:I179">
    <sortCondition ref="A14:A179"/>
  </sortState>
  <mergeCells count="7">
    <mergeCell ref="A10:G10"/>
    <mergeCell ref="A11:G11"/>
    <mergeCell ref="A7:G7"/>
    <mergeCell ref="A5:G5"/>
    <mergeCell ref="A8:G8"/>
    <mergeCell ref="A9:G9"/>
    <mergeCell ref="A6:G6"/>
  </mergeCells>
  <phoneticPr fontId="56" type="noConversion"/>
  <pageMargins left="0.51" right="0.34" top="0.47" bottom="0.47" header="0.43" footer="0.3"/>
  <pageSetup scale="55" fitToWidth="0" fitToHeight="0" orientation="landscape" r:id="rId1"/>
  <ignoredErrors>
    <ignoredError sqref="B16:B196 C195" numberStoredAsText="1"/>
  </ignoredError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890E41-9073-4CB2-A1B2-950829809290}">
  <sheetPr>
    <tabColor rgb="FF0000FF"/>
    <pageSetUpPr fitToPage="1"/>
  </sheetPr>
  <dimension ref="A1:J32"/>
  <sheetViews>
    <sheetView zoomScale="66" zoomScaleNormal="66" workbookViewId="0">
      <selection activeCell="F242" sqref="F242"/>
    </sheetView>
  </sheetViews>
  <sheetFormatPr baseColWidth="10" defaultColWidth="11.42578125" defaultRowHeight="30" customHeight="1" x14ac:dyDescent="0.2"/>
  <cols>
    <col min="1" max="1" width="15.140625" style="45" customWidth="1"/>
    <col min="2" max="2" width="18.7109375" style="46" customWidth="1"/>
    <col min="3" max="3" width="23.140625" style="28" customWidth="1"/>
    <col min="4" max="4" width="28.28515625" style="46" customWidth="1"/>
    <col min="5" max="5" width="29.5703125" style="25" customWidth="1"/>
    <col min="6" max="6" width="23.5703125" style="27" customWidth="1"/>
    <col min="7" max="7" width="25" style="28" customWidth="1"/>
    <col min="8" max="8" width="19.42578125" style="28" customWidth="1"/>
    <col min="9" max="9" width="15.7109375" style="28" customWidth="1"/>
    <col min="10" max="16384" width="11.42578125" style="28"/>
  </cols>
  <sheetData>
    <row r="1" spans="1:10" ht="25.5" customHeight="1" x14ac:dyDescent="0.2">
      <c r="A1" s="3"/>
      <c r="B1" s="2"/>
      <c r="C1" s="3"/>
      <c r="D1" s="3"/>
      <c r="E1" s="3"/>
      <c r="F1" s="3"/>
      <c r="G1" s="3"/>
    </row>
    <row r="2" spans="1:10" ht="25.5" customHeight="1" x14ac:dyDescent="0.2">
      <c r="A2" s="63"/>
      <c r="B2" s="12"/>
      <c r="C2" s="99"/>
      <c r="D2" s="6"/>
      <c r="E2" s="63"/>
      <c r="F2" s="63"/>
      <c r="G2" s="63"/>
    </row>
    <row r="3" spans="1:10" ht="25.5" customHeight="1" x14ac:dyDescent="0.2">
      <c r="A3" s="63"/>
      <c r="B3" s="12"/>
      <c r="C3" s="99"/>
      <c r="D3" s="6"/>
      <c r="E3" s="63"/>
      <c r="F3" s="63"/>
      <c r="G3" s="63"/>
    </row>
    <row r="4" spans="1:10" ht="25.5" customHeight="1" x14ac:dyDescent="0.25">
      <c r="A4" s="100"/>
      <c r="B4" s="101"/>
      <c r="C4" s="102"/>
      <c r="D4" s="103"/>
      <c r="E4" s="100"/>
      <c r="F4" s="100"/>
      <c r="G4" s="100"/>
    </row>
    <row r="5" spans="1:10" ht="24" customHeight="1" x14ac:dyDescent="0.25">
      <c r="A5" s="662" t="s">
        <v>9</v>
      </c>
      <c r="B5" s="662"/>
      <c r="C5" s="662"/>
      <c r="D5" s="662"/>
      <c r="E5" s="662"/>
      <c r="F5" s="662"/>
      <c r="G5" s="662"/>
    </row>
    <row r="6" spans="1:10" ht="24" customHeight="1" x14ac:dyDescent="0.25">
      <c r="A6" s="662" t="s">
        <v>10</v>
      </c>
      <c r="B6" s="662"/>
      <c r="C6" s="662"/>
      <c r="D6" s="662"/>
      <c r="E6" s="662"/>
      <c r="F6" s="662"/>
      <c r="G6" s="662"/>
    </row>
    <row r="7" spans="1:10" ht="24" customHeight="1" x14ac:dyDescent="0.25">
      <c r="A7" s="662" t="s">
        <v>11</v>
      </c>
      <c r="B7" s="662"/>
      <c r="C7" s="662"/>
      <c r="D7" s="662"/>
      <c r="E7" s="662"/>
      <c r="F7" s="662"/>
      <c r="G7" s="662"/>
    </row>
    <row r="8" spans="1:10" ht="24" customHeight="1" x14ac:dyDescent="0.25">
      <c r="A8" s="662" t="s">
        <v>12</v>
      </c>
      <c r="B8" s="662"/>
      <c r="C8" s="662"/>
      <c r="D8" s="662"/>
      <c r="E8" s="662"/>
      <c r="F8" s="662"/>
      <c r="G8" s="662"/>
    </row>
    <row r="9" spans="1:10" ht="24" customHeight="1" x14ac:dyDescent="0.25">
      <c r="A9" s="662" t="s">
        <v>13</v>
      </c>
      <c r="B9" s="662"/>
      <c r="C9" s="662"/>
      <c r="D9" s="662"/>
      <c r="E9" s="662"/>
      <c r="F9" s="662"/>
      <c r="G9" s="662"/>
    </row>
    <row r="10" spans="1:10" ht="24" customHeight="1" x14ac:dyDescent="0.25">
      <c r="A10" s="662" t="s">
        <v>504</v>
      </c>
      <c r="B10" s="662"/>
      <c r="C10" s="662"/>
      <c r="D10" s="662"/>
      <c r="E10" s="662"/>
      <c r="F10" s="662"/>
      <c r="G10" s="662"/>
    </row>
    <row r="11" spans="1:10" ht="24" customHeight="1" x14ac:dyDescent="0.25">
      <c r="A11" s="633" t="s">
        <v>581</v>
      </c>
      <c r="B11" s="633"/>
      <c r="C11" s="633"/>
      <c r="D11" s="633"/>
      <c r="E11" s="633"/>
      <c r="F11" s="633"/>
      <c r="G11" s="633"/>
    </row>
    <row r="12" spans="1:10" ht="26.25" customHeight="1" x14ac:dyDescent="0.25">
      <c r="A12" s="98"/>
      <c r="B12" s="98"/>
      <c r="C12" s="98"/>
      <c r="D12" s="98"/>
      <c r="E12" s="98"/>
      <c r="F12" s="98"/>
      <c r="G12" s="98"/>
    </row>
    <row r="13" spans="1:10" ht="26.25" customHeight="1" x14ac:dyDescent="0.25">
      <c r="A13" s="104"/>
      <c r="B13" s="98"/>
      <c r="C13" s="98"/>
      <c r="D13" s="98"/>
      <c r="E13" s="105"/>
      <c r="F13" s="98"/>
      <c r="G13" s="98"/>
    </row>
    <row r="14" spans="1:10" ht="30" customHeight="1" x14ac:dyDescent="0.25">
      <c r="A14" s="38"/>
      <c r="B14" s="106"/>
      <c r="D14" s="270" t="s">
        <v>14</v>
      </c>
      <c r="E14" s="271" t="s">
        <v>15</v>
      </c>
      <c r="F14" s="501"/>
      <c r="G14"/>
      <c r="H14"/>
      <c r="I14" s="118"/>
      <c r="J14" s="118"/>
    </row>
    <row r="15" spans="1:10" ht="30" customHeight="1" x14ac:dyDescent="0.25">
      <c r="A15" s="38"/>
      <c r="B15" s="106"/>
      <c r="D15" s="108" t="s">
        <v>85</v>
      </c>
      <c r="E15" s="573">
        <v>760950</v>
      </c>
      <c r="F15" s="501"/>
      <c r="G15"/>
      <c r="H15" s="452"/>
      <c r="I15" s="118"/>
      <c r="J15" s="118"/>
    </row>
    <row r="16" spans="1:10" ht="30" customHeight="1" x14ac:dyDescent="0.25">
      <c r="A16" s="38"/>
      <c r="B16" s="106"/>
      <c r="D16" s="108" t="s">
        <v>64</v>
      </c>
      <c r="E16" s="573">
        <v>1367.08</v>
      </c>
      <c r="F16" s="501"/>
      <c r="G16"/>
      <c r="H16" s="452"/>
      <c r="I16" s="118"/>
      <c r="J16" s="118"/>
    </row>
    <row r="17" spans="1:10" ht="30" customHeight="1" x14ac:dyDescent="0.25">
      <c r="A17" s="38"/>
      <c r="B17" s="106"/>
      <c r="D17" s="108" t="s">
        <v>258</v>
      </c>
      <c r="E17" s="573">
        <v>80000</v>
      </c>
      <c r="F17" s="501"/>
      <c r="G17"/>
      <c r="H17" s="452"/>
      <c r="I17" s="118"/>
      <c r="J17" s="118"/>
    </row>
    <row r="18" spans="1:10" ht="30" customHeight="1" x14ac:dyDescent="0.25">
      <c r="A18" s="38"/>
      <c r="B18" s="106"/>
      <c r="D18" s="490" t="s">
        <v>318</v>
      </c>
      <c r="E18" s="573">
        <v>80000</v>
      </c>
      <c r="F18" s="501"/>
      <c r="G18"/>
      <c r="H18"/>
      <c r="I18" s="118"/>
      <c r="J18" s="118"/>
    </row>
    <row r="19" spans="1:10" ht="39" customHeight="1" thickBot="1" x14ac:dyDescent="0.3">
      <c r="A19" s="38"/>
      <c r="B19" s="38"/>
      <c r="D19" s="121" t="s">
        <v>457</v>
      </c>
      <c r="E19" s="122">
        <f>SUM(E15:E18)</f>
        <v>922317.08</v>
      </c>
      <c r="F19" s="366"/>
      <c r="G19" s="137"/>
      <c r="H19" s="159"/>
    </row>
    <row r="20" spans="1:10" ht="24.75" customHeight="1" thickTop="1" x14ac:dyDescent="0.2">
      <c r="A20" s="38"/>
      <c r="B20" s="38"/>
      <c r="C20" s="107"/>
      <c r="D20" s="115"/>
      <c r="E20" s="38"/>
      <c r="F20" s="38"/>
      <c r="G20" s="137"/>
      <c r="H20" s="159"/>
    </row>
    <row r="21" spans="1:10" ht="24.75" customHeight="1" x14ac:dyDescent="0.25">
      <c r="A21" s="38"/>
      <c r="B21" s="106"/>
      <c r="C21" s="109"/>
      <c r="D21" s="110"/>
      <c r="E21" s="111"/>
      <c r="F21" s="38"/>
      <c r="G21" s="137"/>
      <c r="H21" s="159"/>
    </row>
    <row r="22" spans="1:10" ht="80.25" customHeight="1" x14ac:dyDescent="0.25">
      <c r="A22" s="38"/>
      <c r="B22" s="663" t="s">
        <v>995</v>
      </c>
      <c r="C22" s="663"/>
      <c r="D22" s="119">
        <f>E19</f>
        <v>922317.08</v>
      </c>
      <c r="E22" s="123"/>
      <c r="F22" s="38"/>
      <c r="G22" s="137"/>
      <c r="H22" s="159"/>
    </row>
    <row r="23" spans="1:10" ht="24.75" customHeight="1" x14ac:dyDescent="0.2">
      <c r="A23" s="44"/>
      <c r="B23" s="112"/>
      <c r="C23" s="44"/>
      <c r="D23" s="53"/>
      <c r="E23" s="44"/>
      <c r="F23" s="44"/>
      <c r="G23" s="137"/>
      <c r="H23" s="115"/>
    </row>
    <row r="24" spans="1:10" ht="24.75" customHeight="1" x14ac:dyDescent="0.2">
      <c r="C24" s="44"/>
      <c r="D24" s="44"/>
      <c r="E24" s="44"/>
    </row>
    <row r="25" spans="1:10" ht="24.75" customHeight="1" x14ac:dyDescent="0.2">
      <c r="A25" s="10"/>
      <c r="B25" s="664" t="s">
        <v>7</v>
      </c>
      <c r="C25" s="664"/>
      <c r="D25" s="113"/>
      <c r="E25" s="113"/>
      <c r="F25" s="668" t="s">
        <v>8</v>
      </c>
      <c r="G25" s="668"/>
    </row>
    <row r="26" spans="1:10" ht="24.75" customHeight="1" x14ac:dyDescent="0.2">
      <c r="A26" s="10"/>
      <c r="B26" s="10"/>
      <c r="C26" s="14"/>
      <c r="D26" s="113"/>
      <c r="E26" s="113"/>
      <c r="F26" s="44"/>
      <c r="G26" s="44"/>
    </row>
    <row r="27" spans="1:10" ht="24.75" customHeight="1" x14ac:dyDescent="0.2">
      <c r="A27" s="10"/>
      <c r="B27" s="10"/>
      <c r="C27" s="14"/>
      <c r="D27" s="113"/>
      <c r="E27" s="113"/>
      <c r="F27" s="44"/>
      <c r="G27" s="44"/>
    </row>
    <row r="28" spans="1:10" ht="24.75" customHeight="1" thickBot="1" x14ac:dyDescent="0.25">
      <c r="A28" s="114"/>
      <c r="B28" s="669"/>
      <c r="C28" s="669"/>
      <c r="D28" s="114"/>
      <c r="E28" s="114"/>
      <c r="F28" s="44"/>
      <c r="G28" s="44"/>
    </row>
    <row r="29" spans="1:10" ht="24.75" customHeight="1" x14ac:dyDescent="0.2">
      <c r="A29" s="44"/>
      <c r="B29" s="664" t="s">
        <v>329</v>
      </c>
      <c r="C29" s="664"/>
      <c r="D29" s="44"/>
      <c r="E29" s="44"/>
      <c r="F29" s="665" t="s">
        <v>458</v>
      </c>
      <c r="G29" s="665"/>
    </row>
    <row r="30" spans="1:10" ht="24" customHeight="1" x14ac:dyDescent="0.2">
      <c r="A30" s="44"/>
      <c r="B30" s="666" t="s">
        <v>330</v>
      </c>
      <c r="C30" s="666"/>
      <c r="D30" s="44"/>
      <c r="E30" s="44"/>
      <c r="F30" s="667" t="s">
        <v>459</v>
      </c>
      <c r="G30" s="667"/>
    </row>
    <row r="31" spans="1:10" ht="30" customHeight="1" x14ac:dyDescent="0.2">
      <c r="A31" s="44"/>
      <c r="B31" s="112"/>
      <c r="C31" s="44"/>
      <c r="D31" s="44"/>
      <c r="E31" s="44"/>
      <c r="F31" s="44"/>
      <c r="G31" s="44"/>
    </row>
    <row r="32" spans="1:10" ht="30" customHeight="1" x14ac:dyDescent="0.2">
      <c r="A32" s="3"/>
      <c r="B32" s="2"/>
      <c r="C32" s="3"/>
      <c r="D32" s="3"/>
      <c r="E32" s="3"/>
      <c r="F32" s="3"/>
      <c r="G32" s="3"/>
    </row>
  </sheetData>
  <mergeCells count="15">
    <mergeCell ref="B25:C25"/>
    <mergeCell ref="B29:C29"/>
    <mergeCell ref="F29:G29"/>
    <mergeCell ref="B30:C30"/>
    <mergeCell ref="F30:G30"/>
    <mergeCell ref="F25:G25"/>
    <mergeCell ref="B28:C28"/>
    <mergeCell ref="A8:G8"/>
    <mergeCell ref="A9:G9"/>
    <mergeCell ref="A11:G11"/>
    <mergeCell ref="B22:C22"/>
    <mergeCell ref="A5:G5"/>
    <mergeCell ref="A6:G6"/>
    <mergeCell ref="A7:G7"/>
    <mergeCell ref="A10:G10"/>
  </mergeCells>
  <conditionalFormatting sqref="C21">
    <cfRule type="duplicateValues" dxfId="1" priority="1"/>
  </conditionalFormatting>
  <pageMargins left="0.59" right="0.44" top="0.86" bottom="0.46" header="0.3" footer="0.12"/>
  <pageSetup scale="59" fitToHeight="0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6D86A7-3373-4190-A4F0-97C12CA4F72B}">
  <sheetPr>
    <tabColor rgb="FF0000FF"/>
    <pageSetUpPr fitToPage="1"/>
  </sheetPr>
  <dimension ref="A1:J40"/>
  <sheetViews>
    <sheetView topLeftCell="A28" zoomScale="55" zoomScaleNormal="55" workbookViewId="0">
      <selection activeCell="F242" sqref="F242"/>
    </sheetView>
  </sheetViews>
  <sheetFormatPr baseColWidth="10" defaultColWidth="11.42578125" defaultRowHeight="45.75" customHeight="1" x14ac:dyDescent="0.2"/>
  <cols>
    <col min="1" max="1" width="24.140625" style="45" customWidth="1"/>
    <col min="2" max="2" width="34.5703125" style="46" customWidth="1"/>
    <col min="3" max="3" width="58.140625" style="28" customWidth="1"/>
    <col min="4" max="4" width="23" style="275" customWidth="1"/>
    <col min="5" max="5" width="23.140625" style="25" customWidth="1"/>
    <col min="6" max="6" width="26.85546875" style="27" customWidth="1"/>
    <col min="7" max="7" width="93.140625" style="28" customWidth="1"/>
    <col min="8" max="16384" width="11.42578125" style="28"/>
  </cols>
  <sheetData>
    <row r="1" spans="1:10" ht="33.75" customHeight="1" x14ac:dyDescent="0.2">
      <c r="A1" s="47"/>
      <c r="B1" s="24"/>
      <c r="C1" s="48"/>
      <c r="D1" s="37"/>
      <c r="E1" s="18"/>
      <c r="F1" s="26"/>
      <c r="G1" s="49"/>
    </row>
    <row r="2" spans="1:10" ht="33.75" customHeight="1" x14ac:dyDescent="0.2">
      <c r="A2" s="47"/>
      <c r="B2" s="24"/>
      <c r="C2" s="48"/>
      <c r="D2" s="37"/>
      <c r="E2" s="18"/>
      <c r="F2" s="26"/>
      <c r="G2" s="49"/>
    </row>
    <row r="3" spans="1:10" ht="33.75" customHeight="1" x14ac:dyDescent="0.2">
      <c r="A3" s="47"/>
      <c r="B3" s="24"/>
      <c r="C3" s="48"/>
      <c r="D3" s="37"/>
      <c r="E3" s="18"/>
      <c r="F3" s="26"/>
      <c r="G3" s="49"/>
    </row>
    <row r="4" spans="1:10" ht="30.75" customHeight="1" x14ac:dyDescent="0.25">
      <c r="A4" s="650" t="s">
        <v>9</v>
      </c>
      <c r="B4" s="650"/>
      <c r="C4" s="650"/>
      <c r="D4" s="650"/>
      <c r="E4" s="650"/>
      <c r="F4" s="650"/>
      <c r="G4" s="650"/>
    </row>
    <row r="5" spans="1:10" s="287" customFormat="1" ht="30.75" customHeight="1" x14ac:dyDescent="0.25">
      <c r="A5" s="651" t="s">
        <v>10</v>
      </c>
      <c r="B5" s="651"/>
      <c r="C5" s="651"/>
      <c r="D5" s="651"/>
      <c r="E5" s="651"/>
      <c r="F5" s="651"/>
      <c r="G5" s="651"/>
    </row>
    <row r="6" spans="1:10" s="287" customFormat="1" ht="30.75" customHeight="1" x14ac:dyDescent="0.25">
      <c r="A6" s="652" t="s">
        <v>11</v>
      </c>
      <c r="B6" s="652"/>
      <c r="C6" s="652"/>
      <c r="D6" s="652"/>
      <c r="E6" s="652"/>
      <c r="F6" s="652"/>
      <c r="G6" s="652"/>
    </row>
    <row r="7" spans="1:10" s="287" customFormat="1" ht="30.75" customHeight="1" x14ac:dyDescent="0.25">
      <c r="A7" s="651" t="s">
        <v>12</v>
      </c>
      <c r="B7" s="651"/>
      <c r="C7" s="651"/>
      <c r="D7" s="651"/>
      <c r="E7" s="651"/>
      <c r="F7" s="651"/>
      <c r="G7" s="651"/>
    </row>
    <row r="8" spans="1:10" s="287" customFormat="1" ht="30.75" customHeight="1" x14ac:dyDescent="0.25">
      <c r="A8" s="652" t="s">
        <v>13</v>
      </c>
      <c r="B8" s="652"/>
      <c r="C8" s="652"/>
      <c r="D8" s="652"/>
      <c r="E8" s="652"/>
      <c r="F8" s="652"/>
      <c r="G8" s="652"/>
    </row>
    <row r="9" spans="1:10" s="287" customFormat="1" ht="30.75" customHeight="1" x14ac:dyDescent="0.25">
      <c r="A9" s="652" t="s">
        <v>410</v>
      </c>
      <c r="B9" s="652"/>
      <c r="C9" s="652"/>
      <c r="D9" s="652"/>
      <c r="E9" s="652"/>
      <c r="F9" s="652"/>
      <c r="G9" s="652"/>
    </row>
    <row r="10" spans="1:10" s="287" customFormat="1" ht="30.75" customHeight="1" x14ac:dyDescent="0.25">
      <c r="A10" s="651" t="s">
        <v>427</v>
      </c>
      <c r="B10" s="651"/>
      <c r="C10" s="651"/>
      <c r="D10" s="651"/>
      <c r="E10" s="651"/>
      <c r="F10" s="651"/>
      <c r="G10" s="651"/>
    </row>
    <row r="11" spans="1:10" s="287" customFormat="1" ht="30.75" customHeight="1" x14ac:dyDescent="0.25">
      <c r="A11" s="644" t="s">
        <v>992</v>
      </c>
      <c r="B11" s="644"/>
      <c r="C11" s="644"/>
      <c r="D11" s="644"/>
      <c r="E11" s="644"/>
      <c r="F11" s="644"/>
      <c r="G11" s="644"/>
    </row>
    <row r="12" spans="1:10" ht="30.75" customHeight="1" x14ac:dyDescent="0.2">
      <c r="A12" s="495"/>
      <c r="B12" s="495"/>
      <c r="C12" s="495"/>
      <c r="D12" s="491"/>
      <c r="E12" s="491"/>
      <c r="F12" s="491"/>
      <c r="G12" s="495"/>
    </row>
    <row r="13" spans="1:10" ht="30.75" customHeight="1" x14ac:dyDescent="0.2">
      <c r="A13" s="495"/>
      <c r="B13" s="495"/>
      <c r="C13" s="495"/>
      <c r="D13" s="491"/>
      <c r="E13" s="491"/>
      <c r="F13" s="491"/>
      <c r="G13" s="495"/>
    </row>
    <row r="14" spans="1:10" ht="39.75" customHeight="1" x14ac:dyDescent="0.25">
      <c r="A14" s="461" t="s">
        <v>0</v>
      </c>
      <c r="B14" s="462" t="s">
        <v>1</v>
      </c>
      <c r="C14" s="461" t="s">
        <v>2</v>
      </c>
      <c r="D14" s="463" t="s">
        <v>4</v>
      </c>
      <c r="E14" s="464" t="s">
        <v>5</v>
      </c>
      <c r="F14" s="465" t="s">
        <v>6</v>
      </c>
      <c r="G14" s="461" t="s">
        <v>3</v>
      </c>
      <c r="H14" s="17"/>
      <c r="I14" s="17"/>
      <c r="J14" s="17"/>
    </row>
    <row r="15" spans="1:10" s="17" customFormat="1" ht="69.75" customHeight="1" x14ac:dyDescent="0.2">
      <c r="A15" s="447">
        <v>45834</v>
      </c>
      <c r="B15" s="484">
        <v>16116</v>
      </c>
      <c r="C15" s="448" t="s">
        <v>916</v>
      </c>
      <c r="D15" s="496" t="s">
        <v>993</v>
      </c>
      <c r="E15" s="449">
        <v>40000</v>
      </c>
      <c r="F15" s="449">
        <v>80000</v>
      </c>
      <c r="G15" s="497" t="s">
        <v>917</v>
      </c>
    </row>
    <row r="16" spans="1:10" s="17" customFormat="1" ht="69.75" customHeight="1" x14ac:dyDescent="0.2">
      <c r="A16" s="447">
        <v>45834</v>
      </c>
      <c r="B16" s="484">
        <v>16116</v>
      </c>
      <c r="C16" s="448" t="s">
        <v>916</v>
      </c>
      <c r="D16" s="496" t="s">
        <v>994</v>
      </c>
      <c r="E16" s="449">
        <v>40000</v>
      </c>
      <c r="F16" s="449">
        <v>0</v>
      </c>
      <c r="G16" s="497" t="s">
        <v>917</v>
      </c>
    </row>
    <row r="17" spans="1:10" ht="70.5" customHeight="1" x14ac:dyDescent="0.2">
      <c r="A17" s="447">
        <v>45834</v>
      </c>
      <c r="B17" s="484">
        <v>16117</v>
      </c>
      <c r="C17" s="448" t="s">
        <v>918</v>
      </c>
      <c r="D17" s="496" t="s">
        <v>993</v>
      </c>
      <c r="E17" s="449">
        <v>40000</v>
      </c>
      <c r="F17" s="449">
        <v>80000</v>
      </c>
      <c r="G17" s="497" t="s">
        <v>919</v>
      </c>
    </row>
    <row r="18" spans="1:10" ht="70.5" customHeight="1" x14ac:dyDescent="0.2">
      <c r="A18" s="447">
        <v>45834</v>
      </c>
      <c r="B18" s="484">
        <v>16117</v>
      </c>
      <c r="C18" s="448" t="s">
        <v>918</v>
      </c>
      <c r="D18" s="496" t="s">
        <v>994</v>
      </c>
      <c r="E18" s="449">
        <v>40000</v>
      </c>
      <c r="F18" s="449">
        <v>0</v>
      </c>
      <c r="G18" s="497" t="s">
        <v>919</v>
      </c>
    </row>
    <row r="19" spans="1:10" s="17" customFormat="1" ht="48.75" customHeight="1" x14ac:dyDescent="0.2">
      <c r="A19" s="323">
        <v>45833</v>
      </c>
      <c r="B19" s="483" t="s">
        <v>880</v>
      </c>
      <c r="C19" s="324" t="s">
        <v>478</v>
      </c>
      <c r="D19" s="325" t="s">
        <v>468</v>
      </c>
      <c r="E19" s="325">
        <v>1200</v>
      </c>
      <c r="F19" s="325">
        <v>1200</v>
      </c>
      <c r="G19" s="266" t="s">
        <v>881</v>
      </c>
    </row>
    <row r="20" spans="1:10" ht="63.75" customHeight="1" x14ac:dyDescent="0.2">
      <c r="A20" s="323">
        <v>45834</v>
      </c>
      <c r="B20" s="483" t="s">
        <v>906</v>
      </c>
      <c r="C20" s="324" t="s">
        <v>478</v>
      </c>
      <c r="D20" s="325" t="s">
        <v>468</v>
      </c>
      <c r="E20" s="325">
        <v>127200</v>
      </c>
      <c r="F20" s="325">
        <v>127200</v>
      </c>
      <c r="G20" s="324" t="s">
        <v>907</v>
      </c>
    </row>
    <row r="21" spans="1:10" ht="60" customHeight="1" x14ac:dyDescent="0.2">
      <c r="A21" s="323">
        <v>45835</v>
      </c>
      <c r="B21" s="483" t="s">
        <v>908</v>
      </c>
      <c r="C21" s="324" t="s">
        <v>478</v>
      </c>
      <c r="D21" s="325" t="s">
        <v>468</v>
      </c>
      <c r="E21" s="325">
        <v>127200</v>
      </c>
      <c r="F21" s="325">
        <v>127200</v>
      </c>
      <c r="G21" s="324" t="s">
        <v>909</v>
      </c>
    </row>
    <row r="22" spans="1:10" ht="61.5" customHeight="1" x14ac:dyDescent="0.2">
      <c r="A22" s="323">
        <v>45838</v>
      </c>
      <c r="B22" s="483" t="s">
        <v>934</v>
      </c>
      <c r="C22" s="324" t="s">
        <v>478</v>
      </c>
      <c r="D22" s="325" t="s">
        <v>468</v>
      </c>
      <c r="E22" s="325">
        <v>127200</v>
      </c>
      <c r="F22" s="325">
        <v>127200</v>
      </c>
      <c r="G22" s="266" t="s">
        <v>935</v>
      </c>
    </row>
    <row r="23" spans="1:10" ht="60" customHeight="1" x14ac:dyDescent="0.2">
      <c r="A23" s="323">
        <v>45838</v>
      </c>
      <c r="B23" s="483" t="s">
        <v>901</v>
      </c>
      <c r="C23" s="324" t="s">
        <v>478</v>
      </c>
      <c r="D23" s="325" t="s">
        <v>468</v>
      </c>
      <c r="E23" s="325">
        <v>136500</v>
      </c>
      <c r="F23" s="325">
        <v>136500</v>
      </c>
      <c r="G23" s="266" t="s">
        <v>902</v>
      </c>
    </row>
    <row r="24" spans="1:10" ht="60" customHeight="1" x14ac:dyDescent="0.2">
      <c r="A24" s="323">
        <v>45834</v>
      </c>
      <c r="B24" s="483" t="s">
        <v>914</v>
      </c>
      <c r="C24" s="324" t="s">
        <v>478</v>
      </c>
      <c r="D24" s="325" t="s">
        <v>468</v>
      </c>
      <c r="E24" s="325">
        <v>53650</v>
      </c>
      <c r="F24" s="325">
        <v>53650</v>
      </c>
      <c r="G24" s="266" t="s">
        <v>915</v>
      </c>
    </row>
    <row r="25" spans="1:10" ht="73.5" customHeight="1" x14ac:dyDescent="0.2">
      <c r="A25" s="323">
        <v>45833</v>
      </c>
      <c r="B25" s="483" t="s">
        <v>912</v>
      </c>
      <c r="C25" s="324" t="s">
        <v>478</v>
      </c>
      <c r="D25" s="325" t="s">
        <v>468</v>
      </c>
      <c r="E25" s="325">
        <v>15750</v>
      </c>
      <c r="F25" s="325">
        <v>15750</v>
      </c>
      <c r="G25" s="324" t="s">
        <v>913</v>
      </c>
    </row>
    <row r="26" spans="1:10" ht="60" customHeight="1" x14ac:dyDescent="0.2">
      <c r="A26" s="323">
        <v>45833</v>
      </c>
      <c r="B26" s="483" t="s">
        <v>940</v>
      </c>
      <c r="C26" s="324" t="s">
        <v>478</v>
      </c>
      <c r="D26" s="325" t="s">
        <v>468</v>
      </c>
      <c r="E26" s="325">
        <v>7300</v>
      </c>
      <c r="F26" s="325">
        <v>7300</v>
      </c>
      <c r="G26" s="266" t="s">
        <v>941</v>
      </c>
    </row>
    <row r="27" spans="1:10" ht="61.5" customHeight="1" x14ac:dyDescent="0.2">
      <c r="A27" s="447">
        <v>45833</v>
      </c>
      <c r="B27" s="484" t="s">
        <v>938</v>
      </c>
      <c r="C27" s="448" t="s">
        <v>478</v>
      </c>
      <c r="D27" s="449" t="s">
        <v>468</v>
      </c>
      <c r="E27" s="449">
        <v>23350</v>
      </c>
      <c r="F27" s="449">
        <v>23350</v>
      </c>
      <c r="G27" s="497" t="s">
        <v>939</v>
      </c>
    </row>
    <row r="28" spans="1:10" ht="49.5" customHeight="1" x14ac:dyDescent="0.2">
      <c r="A28" s="323">
        <v>45838</v>
      </c>
      <c r="B28" s="483" t="s">
        <v>936</v>
      </c>
      <c r="C28" s="324" t="s">
        <v>478</v>
      </c>
      <c r="D28" s="325" t="s">
        <v>468</v>
      </c>
      <c r="E28" s="325">
        <v>136500</v>
      </c>
      <c r="F28" s="325">
        <v>136500</v>
      </c>
      <c r="G28" s="324" t="s">
        <v>937</v>
      </c>
      <c r="H28" s="498"/>
      <c r="I28" s="498"/>
      <c r="J28" s="498"/>
    </row>
    <row r="29" spans="1:10" ht="61.5" customHeight="1" x14ac:dyDescent="0.2">
      <c r="A29" s="323">
        <v>45833</v>
      </c>
      <c r="B29" s="483" t="s">
        <v>963</v>
      </c>
      <c r="C29" s="324" t="s">
        <v>478</v>
      </c>
      <c r="D29" s="325" t="s">
        <v>468</v>
      </c>
      <c r="E29" s="325">
        <v>5100</v>
      </c>
      <c r="F29" s="325">
        <v>5100</v>
      </c>
      <c r="G29" s="266" t="s">
        <v>964</v>
      </c>
    </row>
    <row r="30" spans="1:10" ht="44.25" customHeight="1" x14ac:dyDescent="0.25">
      <c r="A30" s="570">
        <v>45838</v>
      </c>
      <c r="B30" s="571" t="s">
        <v>483</v>
      </c>
      <c r="C30" s="572" t="s">
        <v>571</v>
      </c>
      <c r="D30" s="381" t="s">
        <v>482</v>
      </c>
      <c r="E30" s="325">
        <v>1367.08</v>
      </c>
      <c r="F30" s="325">
        <v>1367.08</v>
      </c>
      <c r="G30" s="572" t="s">
        <v>989</v>
      </c>
      <c r="H30" s="8"/>
      <c r="I30" s="500"/>
      <c r="J30" s="498"/>
    </row>
    <row r="31" spans="1:10" ht="37.5" customHeight="1" thickBot="1" x14ac:dyDescent="0.3">
      <c r="A31" s="326"/>
      <c r="B31" s="276"/>
      <c r="C31" s="514" t="s">
        <v>558</v>
      </c>
      <c r="D31" s="515"/>
      <c r="E31" s="516">
        <f>SUM(E15:E30)</f>
        <v>922317.08</v>
      </c>
      <c r="F31" s="516">
        <f>SUM(F15:F30)</f>
        <v>922317.08</v>
      </c>
      <c r="G31" s="517" t="s">
        <v>991</v>
      </c>
      <c r="H31" s="494"/>
      <c r="I31" s="500"/>
      <c r="J31" s="498"/>
    </row>
    <row r="32" spans="1:10" ht="37.5" customHeight="1" thickTop="1" x14ac:dyDescent="0.25">
      <c r="A32" s="124"/>
      <c r="B32" s="499"/>
      <c r="C32" s="116"/>
      <c r="D32" s="444"/>
      <c r="E32" s="492"/>
      <c r="F32" s="493"/>
      <c r="G32" s="445"/>
      <c r="H32" s="498"/>
      <c r="I32" s="498"/>
      <c r="J32" s="498"/>
    </row>
    <row r="33" spans="1:10" ht="37.5" customHeight="1" x14ac:dyDescent="0.2">
      <c r="A33" s="10"/>
      <c r="B33" s="664" t="s">
        <v>7</v>
      </c>
      <c r="C33" s="664"/>
      <c r="E33" s="278"/>
      <c r="F33" s="668" t="s">
        <v>8</v>
      </c>
      <c r="G33" s="668"/>
      <c r="H33" s="498"/>
      <c r="I33" s="498"/>
      <c r="J33" s="498"/>
    </row>
    <row r="34" spans="1:10" ht="37.5" customHeight="1" x14ac:dyDescent="0.2">
      <c r="A34" s="10"/>
      <c r="B34" s="10"/>
      <c r="C34" s="10"/>
      <c r="E34" s="278"/>
      <c r="F34" s="440"/>
      <c r="G34" s="440"/>
      <c r="H34" s="17"/>
      <c r="I34" s="17"/>
      <c r="J34" s="17"/>
    </row>
    <row r="35" spans="1:10" ht="37.5" customHeight="1" x14ac:dyDescent="0.2">
      <c r="A35" s="10"/>
      <c r="B35" s="10"/>
      <c r="C35" s="14"/>
      <c r="D35" s="278"/>
      <c r="E35" s="278"/>
      <c r="F35" s="8"/>
      <c r="G35" s="44"/>
      <c r="H35" s="17"/>
      <c r="I35" s="17"/>
      <c r="J35" s="17"/>
    </row>
    <row r="36" spans="1:10" ht="37.5" customHeight="1" thickBot="1" x14ac:dyDescent="0.25">
      <c r="A36" s="173"/>
      <c r="B36" s="670"/>
      <c r="C36" s="670"/>
      <c r="D36" s="173"/>
      <c r="E36" s="173"/>
      <c r="F36" s="8"/>
      <c r="G36" s="44"/>
      <c r="H36" s="17"/>
      <c r="I36" s="17"/>
      <c r="J36" s="17"/>
    </row>
    <row r="37" spans="1:10" ht="37.5" customHeight="1" x14ac:dyDescent="0.2">
      <c r="A37" s="44"/>
      <c r="B37" s="664" t="s">
        <v>329</v>
      </c>
      <c r="C37" s="664"/>
      <c r="D37" s="8"/>
      <c r="E37" s="8"/>
      <c r="F37" s="665" t="s">
        <v>458</v>
      </c>
      <c r="G37" s="665"/>
      <c r="H37" s="17"/>
      <c r="I37" s="17"/>
      <c r="J37" s="17"/>
    </row>
    <row r="38" spans="1:10" ht="37.5" customHeight="1" x14ac:dyDescent="0.2">
      <c r="A38" s="44"/>
      <c r="B38" s="666" t="s">
        <v>330</v>
      </c>
      <c r="C38" s="666"/>
      <c r="D38" s="8"/>
      <c r="E38" s="8"/>
      <c r="F38" s="667" t="s">
        <v>459</v>
      </c>
      <c r="G38" s="667"/>
      <c r="H38" s="17"/>
      <c r="I38" s="17"/>
      <c r="J38" s="17"/>
    </row>
    <row r="39" spans="1:10" ht="36" customHeight="1" x14ac:dyDescent="0.2">
      <c r="A39" s="44"/>
      <c r="B39" s="14"/>
      <c r="C39" s="14"/>
      <c r="D39" s="8"/>
      <c r="E39" s="8"/>
      <c r="F39" s="486"/>
      <c r="G39" s="486"/>
      <c r="H39" s="17"/>
      <c r="I39" s="17"/>
      <c r="J39" s="17"/>
    </row>
    <row r="40" spans="1:10" ht="36" customHeight="1" x14ac:dyDescent="0.2">
      <c r="A40" s="44"/>
      <c r="B40" s="14"/>
      <c r="C40" s="14"/>
      <c r="D40" s="8"/>
      <c r="E40" s="8"/>
      <c r="F40" s="486"/>
      <c r="G40" s="486"/>
      <c r="H40" s="17"/>
      <c r="I40" s="17"/>
      <c r="J40" s="17"/>
    </row>
  </sheetData>
  <sortState xmlns:xlrd2="http://schemas.microsoft.com/office/spreadsheetml/2017/richdata2" ref="A15:G29">
    <sortCondition ref="B15:B29"/>
  </sortState>
  <mergeCells count="15">
    <mergeCell ref="A9:G9"/>
    <mergeCell ref="A4:G4"/>
    <mergeCell ref="A5:G5"/>
    <mergeCell ref="A6:G6"/>
    <mergeCell ref="A7:G7"/>
    <mergeCell ref="A8:G8"/>
    <mergeCell ref="B38:C38"/>
    <mergeCell ref="F38:G38"/>
    <mergeCell ref="A10:G10"/>
    <mergeCell ref="A11:G11"/>
    <mergeCell ref="B33:C33"/>
    <mergeCell ref="F33:G33"/>
    <mergeCell ref="B36:C36"/>
    <mergeCell ref="B37:C37"/>
    <mergeCell ref="F37:G37"/>
  </mergeCells>
  <printOptions horizontalCentered="1" verticalCentered="1"/>
  <pageMargins left="0.45" right="0.4" top="0.52" bottom="0.3" header="0.28999999999999998" footer="0.12"/>
  <pageSetup scale="46" fitToHeight="0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0000FF"/>
  </sheetPr>
  <dimension ref="A1:I97"/>
  <sheetViews>
    <sheetView showGridLines="0" topLeftCell="A80" zoomScale="62" zoomScaleNormal="62" zoomScalePageLayoutView="48" workbookViewId="0">
      <selection sqref="A1:G95"/>
    </sheetView>
  </sheetViews>
  <sheetFormatPr baseColWidth="10" defaultColWidth="35.28515625" defaultRowHeight="35.1" customHeight="1" x14ac:dyDescent="0.25"/>
  <cols>
    <col min="1" max="1" width="19.140625" style="107" customWidth="1"/>
    <col min="2" max="2" width="28.85546875" style="351" customWidth="1"/>
    <col min="3" max="3" width="58.42578125" style="352" customWidth="1"/>
    <col min="4" max="4" width="21.140625" style="353" customWidth="1"/>
    <col min="5" max="5" width="21.5703125" style="353" customWidth="1"/>
    <col min="6" max="6" width="23.28515625" style="353" customWidth="1"/>
    <col min="7" max="7" width="63.28515625" style="313" customWidth="1"/>
    <col min="8" max="9" width="35.28515625" style="312"/>
    <col min="10" max="16384" width="35.28515625" style="137"/>
  </cols>
  <sheetData>
    <row r="1" spans="1:7" ht="30" customHeight="1" x14ac:dyDescent="0.25">
      <c r="B1" s="310"/>
      <c r="C1" s="178"/>
      <c r="D1" s="311"/>
      <c r="E1" s="312"/>
      <c r="F1" s="312"/>
    </row>
    <row r="2" spans="1:7" ht="30" customHeight="1" x14ac:dyDescent="0.25">
      <c r="B2" s="310"/>
      <c r="C2" s="178"/>
      <c r="D2" s="311"/>
      <c r="E2" s="312"/>
      <c r="F2" s="312"/>
    </row>
    <row r="3" spans="1:7" ht="30" customHeight="1" x14ac:dyDescent="0.25">
      <c r="B3" s="310"/>
      <c r="C3" s="178"/>
      <c r="D3" s="311"/>
      <c r="E3" s="312"/>
      <c r="F3" s="312"/>
    </row>
    <row r="4" spans="1:7" ht="30" customHeight="1" x14ac:dyDescent="0.25">
      <c r="A4" s="671" t="s">
        <v>9</v>
      </c>
      <c r="B4" s="671"/>
      <c r="C4" s="671"/>
      <c r="D4" s="671"/>
      <c r="E4" s="671"/>
      <c r="F4" s="671"/>
      <c r="G4" s="671"/>
    </row>
    <row r="5" spans="1:7" ht="30" customHeight="1" x14ac:dyDescent="0.2">
      <c r="A5" s="672" t="s">
        <v>10</v>
      </c>
      <c r="B5" s="672"/>
      <c r="C5" s="672"/>
      <c r="D5" s="672"/>
      <c r="E5" s="672"/>
      <c r="F5" s="672"/>
      <c r="G5" s="672"/>
    </row>
    <row r="6" spans="1:7" ht="30" customHeight="1" x14ac:dyDescent="0.25">
      <c r="A6" s="671" t="s">
        <v>11</v>
      </c>
      <c r="B6" s="671"/>
      <c r="C6" s="671"/>
      <c r="D6" s="671"/>
      <c r="E6" s="671"/>
      <c r="F6" s="671"/>
      <c r="G6" s="671"/>
    </row>
    <row r="7" spans="1:7" ht="30" customHeight="1" x14ac:dyDescent="0.2">
      <c r="A7" s="672" t="s">
        <v>12</v>
      </c>
      <c r="B7" s="672"/>
      <c r="C7" s="672"/>
      <c r="D7" s="672"/>
      <c r="E7" s="672"/>
      <c r="F7" s="672"/>
      <c r="G7" s="672"/>
    </row>
    <row r="8" spans="1:7" ht="30" customHeight="1" x14ac:dyDescent="0.2">
      <c r="A8" s="672" t="s">
        <v>13</v>
      </c>
      <c r="B8" s="672"/>
      <c r="C8" s="672"/>
      <c r="D8" s="672"/>
      <c r="E8" s="672"/>
      <c r="F8" s="672"/>
      <c r="G8" s="672"/>
    </row>
    <row r="9" spans="1:7" ht="30" customHeight="1" x14ac:dyDescent="0.2">
      <c r="A9" s="672" t="s">
        <v>410</v>
      </c>
      <c r="B9" s="672"/>
      <c r="C9" s="672"/>
      <c r="D9" s="672"/>
      <c r="E9" s="672"/>
      <c r="F9" s="672"/>
      <c r="G9" s="672"/>
    </row>
    <row r="10" spans="1:7" ht="30" customHeight="1" x14ac:dyDescent="0.2">
      <c r="A10" s="672" t="s">
        <v>404</v>
      </c>
      <c r="B10" s="672"/>
      <c r="C10" s="672"/>
      <c r="D10" s="672"/>
      <c r="E10" s="672"/>
      <c r="F10" s="672"/>
      <c r="G10" s="672"/>
    </row>
    <row r="11" spans="1:7" ht="30" customHeight="1" x14ac:dyDescent="0.25">
      <c r="A11" s="633" t="s">
        <v>581</v>
      </c>
      <c r="B11" s="633"/>
      <c r="C11" s="633"/>
      <c r="D11" s="633"/>
      <c r="E11" s="633"/>
      <c r="F11" s="633"/>
      <c r="G11" s="633"/>
    </row>
    <row r="12" spans="1:7" ht="30" customHeight="1" x14ac:dyDescent="0.2">
      <c r="A12" s="314"/>
      <c r="B12" s="314"/>
      <c r="C12" s="273"/>
      <c r="D12" s="273"/>
      <c r="E12" s="273"/>
      <c r="F12" s="273"/>
      <c r="G12" s="273"/>
    </row>
    <row r="13" spans="1:7" ht="30" customHeight="1" x14ac:dyDescent="0.25">
      <c r="A13" s="315"/>
      <c r="B13" s="316"/>
      <c r="C13" s="178"/>
      <c r="D13" s="178"/>
      <c r="E13" s="178"/>
      <c r="F13" s="178"/>
      <c r="G13" s="265"/>
    </row>
    <row r="14" spans="1:7" ht="35.1" customHeight="1" thickBot="1" x14ac:dyDescent="0.3">
      <c r="A14" s="318" t="s">
        <v>389</v>
      </c>
      <c r="B14" s="318" t="s">
        <v>45</v>
      </c>
      <c r="C14" s="319" t="s">
        <v>453</v>
      </c>
      <c r="D14" s="320" t="s">
        <v>397</v>
      </c>
      <c r="E14" s="321" t="s">
        <v>388</v>
      </c>
      <c r="F14" s="321" t="s">
        <v>398</v>
      </c>
      <c r="G14" s="322" t="s">
        <v>3</v>
      </c>
    </row>
    <row r="15" spans="1:7" ht="35.1" customHeight="1" x14ac:dyDescent="0.25">
      <c r="A15" s="574"/>
      <c r="B15" s="561"/>
      <c r="C15" s="588"/>
      <c r="D15" s="589" t="s">
        <v>863</v>
      </c>
      <c r="E15" s="590"/>
      <c r="F15" s="591">
        <v>10238043.07</v>
      </c>
      <c r="G15" s="592" t="s">
        <v>990</v>
      </c>
    </row>
    <row r="16" spans="1:7" ht="35.1" customHeight="1" x14ac:dyDescent="0.2">
      <c r="A16" s="284">
        <v>45810</v>
      </c>
      <c r="B16" s="562" t="s">
        <v>864</v>
      </c>
      <c r="C16" s="285" t="s">
        <v>865</v>
      </c>
      <c r="D16" s="526">
        <v>40000</v>
      </c>
      <c r="E16" s="526">
        <v>0</v>
      </c>
      <c r="F16" s="563">
        <f>+F15+D16-E16</f>
        <v>10278043.07</v>
      </c>
      <c r="G16" s="285" t="s">
        <v>866</v>
      </c>
    </row>
    <row r="17" spans="1:7" ht="35.1" customHeight="1" x14ac:dyDescent="0.2">
      <c r="A17" s="284">
        <v>45810</v>
      </c>
      <c r="B17" s="562" t="s">
        <v>867</v>
      </c>
      <c r="C17" s="285" t="s">
        <v>530</v>
      </c>
      <c r="D17" s="526">
        <v>7000</v>
      </c>
      <c r="E17" s="526">
        <v>0</v>
      </c>
      <c r="F17" s="563">
        <f t="shared" ref="F17:F80" si="0">+F16+D17-E17</f>
        <v>10285043.07</v>
      </c>
      <c r="G17" s="285" t="s">
        <v>530</v>
      </c>
    </row>
    <row r="18" spans="1:7" ht="35.1" customHeight="1" x14ac:dyDescent="0.2">
      <c r="A18" s="284">
        <v>45810</v>
      </c>
      <c r="B18" s="562" t="s">
        <v>868</v>
      </c>
      <c r="C18" s="285" t="s">
        <v>560</v>
      </c>
      <c r="D18" s="526">
        <v>3965</v>
      </c>
      <c r="E18" s="526">
        <v>0</v>
      </c>
      <c r="F18" s="563">
        <f t="shared" si="0"/>
        <v>10289008.07</v>
      </c>
      <c r="G18" s="285" t="s">
        <v>869</v>
      </c>
    </row>
    <row r="19" spans="1:7" ht="35.1" customHeight="1" x14ac:dyDescent="0.2">
      <c r="A19" s="284">
        <v>45810</v>
      </c>
      <c r="B19" s="562" t="s">
        <v>870</v>
      </c>
      <c r="C19" s="285" t="s">
        <v>530</v>
      </c>
      <c r="D19" s="526">
        <v>8500</v>
      </c>
      <c r="E19" s="526">
        <v>0</v>
      </c>
      <c r="F19" s="563">
        <f t="shared" si="0"/>
        <v>10297508.07</v>
      </c>
      <c r="G19" s="285" t="s">
        <v>530</v>
      </c>
    </row>
    <row r="20" spans="1:7" ht="35.1" customHeight="1" x14ac:dyDescent="0.2">
      <c r="A20" s="284">
        <v>45811</v>
      </c>
      <c r="B20" s="562" t="s">
        <v>871</v>
      </c>
      <c r="C20" s="285" t="s">
        <v>530</v>
      </c>
      <c r="D20" s="526">
        <v>400</v>
      </c>
      <c r="E20" s="526">
        <v>0</v>
      </c>
      <c r="F20" s="563">
        <f t="shared" si="0"/>
        <v>10297908.07</v>
      </c>
      <c r="G20" s="285" t="s">
        <v>530</v>
      </c>
    </row>
    <row r="21" spans="1:7" ht="35.1" customHeight="1" x14ac:dyDescent="0.2">
      <c r="A21" s="284">
        <v>45812</v>
      </c>
      <c r="B21" s="562" t="s">
        <v>872</v>
      </c>
      <c r="C21" s="285" t="s">
        <v>530</v>
      </c>
      <c r="D21" s="526">
        <v>3000</v>
      </c>
      <c r="E21" s="526">
        <v>0</v>
      </c>
      <c r="F21" s="563">
        <f t="shared" si="0"/>
        <v>10300908.07</v>
      </c>
      <c r="G21" s="285" t="s">
        <v>530</v>
      </c>
    </row>
    <row r="22" spans="1:7" ht="35.1" customHeight="1" x14ac:dyDescent="0.2">
      <c r="A22" s="284">
        <v>45812</v>
      </c>
      <c r="B22" s="562" t="s">
        <v>873</v>
      </c>
      <c r="C22" s="285" t="s">
        <v>530</v>
      </c>
      <c r="D22" s="526">
        <v>150</v>
      </c>
      <c r="E22" s="526">
        <v>0</v>
      </c>
      <c r="F22" s="563">
        <f t="shared" si="0"/>
        <v>10301058.07</v>
      </c>
      <c r="G22" s="285" t="s">
        <v>530</v>
      </c>
    </row>
    <row r="23" spans="1:7" ht="35.1" customHeight="1" x14ac:dyDescent="0.2">
      <c r="A23" s="284">
        <v>45812</v>
      </c>
      <c r="B23" s="562" t="s">
        <v>874</v>
      </c>
      <c r="C23" s="285" t="s">
        <v>563</v>
      </c>
      <c r="D23" s="526">
        <v>4000</v>
      </c>
      <c r="E23" s="526">
        <v>0</v>
      </c>
      <c r="F23" s="563">
        <f t="shared" si="0"/>
        <v>10305058.07</v>
      </c>
      <c r="G23" s="285" t="s">
        <v>564</v>
      </c>
    </row>
    <row r="24" spans="1:7" ht="35.1" customHeight="1" x14ac:dyDescent="0.2">
      <c r="A24" s="284">
        <v>45812</v>
      </c>
      <c r="B24" s="562" t="s">
        <v>875</v>
      </c>
      <c r="C24" s="285" t="s">
        <v>876</v>
      </c>
      <c r="D24" s="526">
        <v>2500</v>
      </c>
      <c r="E24" s="526">
        <v>0</v>
      </c>
      <c r="F24" s="563">
        <f t="shared" si="0"/>
        <v>10307558.07</v>
      </c>
      <c r="G24" s="285" t="s">
        <v>877</v>
      </c>
    </row>
    <row r="25" spans="1:7" ht="35.1" customHeight="1" x14ac:dyDescent="0.2">
      <c r="A25" s="284">
        <v>45813</v>
      </c>
      <c r="B25" s="562" t="s">
        <v>878</v>
      </c>
      <c r="C25" s="285" t="s">
        <v>530</v>
      </c>
      <c r="D25" s="526">
        <v>1250</v>
      </c>
      <c r="E25" s="526">
        <v>0</v>
      </c>
      <c r="F25" s="563">
        <f t="shared" si="0"/>
        <v>10308808.07</v>
      </c>
      <c r="G25" s="285" t="s">
        <v>879</v>
      </c>
    </row>
    <row r="26" spans="1:7" ht="56.25" customHeight="1" x14ac:dyDescent="0.2">
      <c r="A26" s="284">
        <v>45814</v>
      </c>
      <c r="B26" s="562" t="s">
        <v>880</v>
      </c>
      <c r="C26" s="285" t="s">
        <v>478</v>
      </c>
      <c r="D26" s="526">
        <v>0</v>
      </c>
      <c r="E26" s="526">
        <v>1200</v>
      </c>
      <c r="F26" s="563">
        <f t="shared" si="0"/>
        <v>10307608.07</v>
      </c>
      <c r="G26" s="527" t="s">
        <v>881</v>
      </c>
    </row>
    <row r="27" spans="1:7" ht="35.1" customHeight="1" x14ac:dyDescent="0.2">
      <c r="A27" s="284">
        <v>45814</v>
      </c>
      <c r="B27" s="562" t="s">
        <v>882</v>
      </c>
      <c r="C27" s="285" t="s">
        <v>530</v>
      </c>
      <c r="D27" s="526">
        <v>500</v>
      </c>
      <c r="E27" s="526">
        <v>0</v>
      </c>
      <c r="F27" s="563">
        <f t="shared" si="0"/>
        <v>10308108.07</v>
      </c>
      <c r="G27" s="285" t="s">
        <v>530</v>
      </c>
    </row>
    <row r="28" spans="1:7" ht="35.1" customHeight="1" x14ac:dyDescent="0.2">
      <c r="A28" s="284">
        <v>45814</v>
      </c>
      <c r="B28" s="562" t="s">
        <v>883</v>
      </c>
      <c r="C28" s="285" t="s">
        <v>884</v>
      </c>
      <c r="D28" s="526">
        <v>24910</v>
      </c>
      <c r="E28" s="526">
        <v>0</v>
      </c>
      <c r="F28" s="563">
        <f t="shared" si="0"/>
        <v>10333018.07</v>
      </c>
      <c r="G28" s="527" t="s">
        <v>885</v>
      </c>
    </row>
    <row r="29" spans="1:7" ht="35.1" customHeight="1" x14ac:dyDescent="0.2">
      <c r="A29" s="284">
        <v>45814</v>
      </c>
      <c r="B29" s="562" t="s">
        <v>886</v>
      </c>
      <c r="C29" s="285" t="s">
        <v>887</v>
      </c>
      <c r="D29" s="526">
        <v>70000</v>
      </c>
      <c r="E29" s="526">
        <v>0</v>
      </c>
      <c r="F29" s="563">
        <f t="shared" si="0"/>
        <v>10403018.07</v>
      </c>
      <c r="G29" s="527" t="s">
        <v>888</v>
      </c>
    </row>
    <row r="30" spans="1:7" ht="35.1" customHeight="1" x14ac:dyDescent="0.2">
      <c r="A30" s="284">
        <v>45814</v>
      </c>
      <c r="B30" s="562" t="s">
        <v>889</v>
      </c>
      <c r="C30" s="285" t="s">
        <v>530</v>
      </c>
      <c r="D30" s="526">
        <v>35000</v>
      </c>
      <c r="E30" s="526">
        <v>0</v>
      </c>
      <c r="F30" s="563">
        <f t="shared" si="0"/>
        <v>10438018.07</v>
      </c>
      <c r="G30" s="285" t="s">
        <v>530</v>
      </c>
    </row>
    <row r="31" spans="1:7" ht="35.1" customHeight="1" x14ac:dyDescent="0.2">
      <c r="A31" s="284">
        <v>45817</v>
      </c>
      <c r="B31" s="562" t="s">
        <v>890</v>
      </c>
      <c r="C31" s="285" t="s">
        <v>891</v>
      </c>
      <c r="D31" s="526">
        <v>100000</v>
      </c>
      <c r="E31" s="526">
        <v>0</v>
      </c>
      <c r="F31" s="563">
        <f t="shared" si="0"/>
        <v>10538018.07</v>
      </c>
      <c r="G31" s="527" t="s">
        <v>892</v>
      </c>
    </row>
    <row r="32" spans="1:7" ht="35.1" customHeight="1" x14ac:dyDescent="0.2">
      <c r="A32" s="284">
        <v>45817</v>
      </c>
      <c r="B32" s="562" t="s">
        <v>893</v>
      </c>
      <c r="C32" s="285" t="s">
        <v>894</v>
      </c>
      <c r="D32" s="526">
        <v>3000</v>
      </c>
      <c r="E32" s="526">
        <v>0</v>
      </c>
      <c r="F32" s="563">
        <f t="shared" si="0"/>
        <v>10541018.07</v>
      </c>
      <c r="G32" s="527" t="s">
        <v>895</v>
      </c>
    </row>
    <row r="33" spans="1:7" ht="35.1" customHeight="1" x14ac:dyDescent="0.2">
      <c r="A33" s="284">
        <v>45817</v>
      </c>
      <c r="B33" s="562" t="s">
        <v>896</v>
      </c>
      <c r="C33" s="285" t="s">
        <v>897</v>
      </c>
      <c r="D33" s="526">
        <v>7000</v>
      </c>
      <c r="E33" s="526">
        <v>0</v>
      </c>
      <c r="F33" s="563">
        <f t="shared" si="0"/>
        <v>10548018.07</v>
      </c>
      <c r="G33" s="527" t="s">
        <v>892</v>
      </c>
    </row>
    <row r="34" spans="1:7" ht="35.1" customHeight="1" x14ac:dyDescent="0.2">
      <c r="A34" s="284">
        <v>45817</v>
      </c>
      <c r="B34" s="562" t="s">
        <v>898</v>
      </c>
      <c r="C34" s="285" t="s">
        <v>565</v>
      </c>
      <c r="D34" s="526">
        <v>1479140</v>
      </c>
      <c r="E34" s="526">
        <v>0</v>
      </c>
      <c r="F34" s="563">
        <f t="shared" si="0"/>
        <v>12027158.07</v>
      </c>
      <c r="G34" s="527" t="s">
        <v>899</v>
      </c>
    </row>
    <row r="35" spans="1:7" ht="35.1" customHeight="1" x14ac:dyDescent="0.2">
      <c r="A35" s="284">
        <v>45817</v>
      </c>
      <c r="B35" s="562" t="s">
        <v>900</v>
      </c>
      <c r="C35" s="285" t="s">
        <v>530</v>
      </c>
      <c r="D35" s="526">
        <v>6000</v>
      </c>
      <c r="E35" s="526">
        <v>0</v>
      </c>
      <c r="F35" s="563">
        <f t="shared" si="0"/>
        <v>12033158.07</v>
      </c>
      <c r="G35" s="285" t="s">
        <v>879</v>
      </c>
    </row>
    <row r="36" spans="1:7" ht="68.25" customHeight="1" x14ac:dyDescent="0.2">
      <c r="A36" s="284">
        <v>45818</v>
      </c>
      <c r="B36" s="562" t="s">
        <v>901</v>
      </c>
      <c r="C36" s="285" t="s">
        <v>478</v>
      </c>
      <c r="D36" s="526">
        <v>0</v>
      </c>
      <c r="E36" s="526">
        <v>136500</v>
      </c>
      <c r="F36" s="563">
        <f t="shared" si="0"/>
        <v>11896658.07</v>
      </c>
      <c r="G36" s="527" t="s">
        <v>902</v>
      </c>
    </row>
    <row r="37" spans="1:7" ht="35.1" customHeight="1" x14ac:dyDescent="0.2">
      <c r="A37" s="284">
        <v>45818</v>
      </c>
      <c r="B37" s="562" t="s">
        <v>903</v>
      </c>
      <c r="C37" s="285" t="s">
        <v>891</v>
      </c>
      <c r="D37" s="526">
        <v>100000</v>
      </c>
      <c r="E37" s="526">
        <v>0</v>
      </c>
      <c r="F37" s="563">
        <f t="shared" si="0"/>
        <v>11996658.07</v>
      </c>
      <c r="G37" s="527" t="s">
        <v>892</v>
      </c>
    </row>
    <row r="38" spans="1:7" ht="35.1" customHeight="1" x14ac:dyDescent="0.2">
      <c r="A38" s="284">
        <v>45818</v>
      </c>
      <c r="B38" s="562" t="s">
        <v>904</v>
      </c>
      <c r="C38" s="285" t="s">
        <v>561</v>
      </c>
      <c r="D38" s="526">
        <v>2020</v>
      </c>
      <c r="E38" s="526">
        <v>0</v>
      </c>
      <c r="F38" s="563">
        <f t="shared" si="0"/>
        <v>11998678.07</v>
      </c>
      <c r="G38" s="527" t="s">
        <v>562</v>
      </c>
    </row>
    <row r="39" spans="1:7" ht="35.1" customHeight="1" x14ac:dyDescent="0.2">
      <c r="A39" s="284">
        <v>45818</v>
      </c>
      <c r="B39" s="562" t="s">
        <v>905</v>
      </c>
      <c r="C39" s="285" t="s">
        <v>530</v>
      </c>
      <c r="D39" s="526">
        <v>1550</v>
      </c>
      <c r="E39" s="526">
        <v>0</v>
      </c>
      <c r="F39" s="563">
        <f t="shared" si="0"/>
        <v>12000228.07</v>
      </c>
      <c r="G39" s="285" t="s">
        <v>530</v>
      </c>
    </row>
    <row r="40" spans="1:7" ht="67.5" customHeight="1" x14ac:dyDescent="0.2">
      <c r="A40" s="284">
        <v>45819</v>
      </c>
      <c r="B40" s="562" t="s">
        <v>906</v>
      </c>
      <c r="C40" s="285" t="s">
        <v>478</v>
      </c>
      <c r="D40" s="526">
        <v>0</v>
      </c>
      <c r="E40" s="526">
        <v>127200</v>
      </c>
      <c r="F40" s="563">
        <f t="shared" si="0"/>
        <v>11873028.07</v>
      </c>
      <c r="G40" s="285" t="s">
        <v>907</v>
      </c>
    </row>
    <row r="41" spans="1:7" ht="67.5" customHeight="1" x14ac:dyDescent="0.2">
      <c r="A41" s="284">
        <v>45819</v>
      </c>
      <c r="B41" s="562" t="s">
        <v>908</v>
      </c>
      <c r="C41" s="285" t="s">
        <v>478</v>
      </c>
      <c r="D41" s="526">
        <v>0</v>
      </c>
      <c r="E41" s="526">
        <v>127200</v>
      </c>
      <c r="F41" s="563">
        <f t="shared" si="0"/>
        <v>11745828.07</v>
      </c>
      <c r="G41" s="285" t="s">
        <v>909</v>
      </c>
    </row>
    <row r="42" spans="1:7" ht="38.25" customHeight="1" x14ac:dyDescent="0.2">
      <c r="A42" s="284">
        <v>45819</v>
      </c>
      <c r="B42" s="562" t="s">
        <v>910</v>
      </c>
      <c r="C42" s="285" t="s">
        <v>530</v>
      </c>
      <c r="D42" s="526">
        <v>2600</v>
      </c>
      <c r="E42" s="564">
        <v>0</v>
      </c>
      <c r="F42" s="563">
        <f t="shared" si="0"/>
        <v>11748428.07</v>
      </c>
      <c r="G42" s="527" t="s">
        <v>911</v>
      </c>
    </row>
    <row r="43" spans="1:7" ht="81.75" customHeight="1" x14ac:dyDescent="0.2">
      <c r="A43" s="284">
        <v>45820</v>
      </c>
      <c r="B43" s="562" t="s">
        <v>912</v>
      </c>
      <c r="C43" s="285" t="s">
        <v>478</v>
      </c>
      <c r="D43" s="565">
        <v>0</v>
      </c>
      <c r="E43" s="526">
        <v>15750</v>
      </c>
      <c r="F43" s="563">
        <f t="shared" si="0"/>
        <v>11732678.07</v>
      </c>
      <c r="G43" s="285" t="s">
        <v>913</v>
      </c>
    </row>
    <row r="44" spans="1:7" ht="67.5" customHeight="1" x14ac:dyDescent="0.2">
      <c r="A44" s="284">
        <v>45820</v>
      </c>
      <c r="B44" s="562" t="s">
        <v>914</v>
      </c>
      <c r="C44" s="285" t="s">
        <v>478</v>
      </c>
      <c r="D44" s="564">
        <v>0</v>
      </c>
      <c r="E44" s="526">
        <v>53650</v>
      </c>
      <c r="F44" s="563">
        <f t="shared" si="0"/>
        <v>11679028.07</v>
      </c>
      <c r="G44" s="527" t="s">
        <v>915</v>
      </c>
    </row>
    <row r="45" spans="1:7" ht="67.5" customHeight="1" x14ac:dyDescent="0.2">
      <c r="A45" s="284">
        <v>45821</v>
      </c>
      <c r="B45" s="562">
        <v>16116</v>
      </c>
      <c r="C45" s="285" t="s">
        <v>916</v>
      </c>
      <c r="D45" s="564">
        <v>0</v>
      </c>
      <c r="E45" s="526">
        <v>80000</v>
      </c>
      <c r="F45" s="563">
        <f t="shared" si="0"/>
        <v>11599028.07</v>
      </c>
      <c r="G45" s="527" t="s">
        <v>917</v>
      </c>
    </row>
    <row r="46" spans="1:7" ht="67.5" customHeight="1" x14ac:dyDescent="0.2">
      <c r="A46" s="284">
        <v>45821</v>
      </c>
      <c r="B46" s="562">
        <v>16117</v>
      </c>
      <c r="C46" s="285" t="s">
        <v>918</v>
      </c>
      <c r="D46" s="564">
        <v>0</v>
      </c>
      <c r="E46" s="526">
        <v>80000</v>
      </c>
      <c r="F46" s="563">
        <f t="shared" si="0"/>
        <v>11519028.07</v>
      </c>
      <c r="G46" s="527" t="s">
        <v>919</v>
      </c>
    </row>
    <row r="47" spans="1:7" ht="35.1" customHeight="1" x14ac:dyDescent="0.2">
      <c r="A47" s="284">
        <v>45821</v>
      </c>
      <c r="B47" s="562" t="s">
        <v>920</v>
      </c>
      <c r="C47" s="285" t="s">
        <v>530</v>
      </c>
      <c r="D47" s="526">
        <v>4600</v>
      </c>
      <c r="E47" s="564">
        <v>0</v>
      </c>
      <c r="F47" s="563">
        <f t="shared" si="0"/>
        <v>11523628.07</v>
      </c>
      <c r="G47" s="527" t="s">
        <v>911</v>
      </c>
    </row>
    <row r="48" spans="1:7" ht="35.1" customHeight="1" x14ac:dyDescent="0.2">
      <c r="A48" s="284">
        <v>45821</v>
      </c>
      <c r="B48" s="562" t="s">
        <v>921</v>
      </c>
      <c r="C48" s="285" t="s">
        <v>530</v>
      </c>
      <c r="D48" s="526">
        <v>2500</v>
      </c>
      <c r="E48" s="564">
        <v>0</v>
      </c>
      <c r="F48" s="563">
        <f t="shared" si="0"/>
        <v>11526128.07</v>
      </c>
      <c r="G48" s="527" t="s">
        <v>911</v>
      </c>
    </row>
    <row r="49" spans="1:7" ht="35.1" customHeight="1" x14ac:dyDescent="0.2">
      <c r="A49" s="284">
        <v>45821</v>
      </c>
      <c r="B49" s="562" t="s">
        <v>922</v>
      </c>
      <c r="C49" s="285" t="s">
        <v>565</v>
      </c>
      <c r="D49" s="526">
        <v>31315</v>
      </c>
      <c r="E49" s="564">
        <v>0</v>
      </c>
      <c r="F49" s="563">
        <f t="shared" si="0"/>
        <v>11557443.07</v>
      </c>
      <c r="G49" s="527" t="s">
        <v>565</v>
      </c>
    </row>
    <row r="50" spans="1:7" ht="35.1" customHeight="1" x14ac:dyDescent="0.2">
      <c r="A50" s="284">
        <v>45824</v>
      </c>
      <c r="B50" s="562" t="s">
        <v>923</v>
      </c>
      <c r="C50" s="285" t="s">
        <v>561</v>
      </c>
      <c r="D50" s="526">
        <v>1845</v>
      </c>
      <c r="E50" s="564">
        <v>0</v>
      </c>
      <c r="F50" s="563">
        <f t="shared" si="0"/>
        <v>11559288.07</v>
      </c>
      <c r="G50" s="527" t="s">
        <v>568</v>
      </c>
    </row>
    <row r="51" spans="1:7" ht="35.1" customHeight="1" x14ac:dyDescent="0.2">
      <c r="A51" s="284">
        <v>45824</v>
      </c>
      <c r="B51" s="562" t="s">
        <v>924</v>
      </c>
      <c r="C51" s="285" t="s">
        <v>530</v>
      </c>
      <c r="D51" s="526">
        <v>1275</v>
      </c>
      <c r="E51" s="564">
        <v>0</v>
      </c>
      <c r="F51" s="563">
        <f t="shared" si="0"/>
        <v>11560563.07</v>
      </c>
      <c r="G51" s="285" t="s">
        <v>530</v>
      </c>
    </row>
    <row r="52" spans="1:7" ht="35.1" customHeight="1" x14ac:dyDescent="0.2">
      <c r="A52" s="284">
        <v>45825</v>
      </c>
      <c r="B52" s="562" t="s">
        <v>925</v>
      </c>
      <c r="C52" s="285" t="s">
        <v>530</v>
      </c>
      <c r="D52" s="526">
        <v>300</v>
      </c>
      <c r="E52" s="564">
        <v>0</v>
      </c>
      <c r="F52" s="563">
        <f t="shared" si="0"/>
        <v>11560863.07</v>
      </c>
      <c r="G52" s="285" t="s">
        <v>530</v>
      </c>
    </row>
    <row r="53" spans="1:7" ht="35.1" customHeight="1" x14ac:dyDescent="0.2">
      <c r="A53" s="284">
        <v>45825</v>
      </c>
      <c r="B53" s="562" t="s">
        <v>926</v>
      </c>
      <c r="C53" s="285" t="s">
        <v>530</v>
      </c>
      <c r="D53" s="526">
        <v>295</v>
      </c>
      <c r="E53" s="564">
        <v>0</v>
      </c>
      <c r="F53" s="563">
        <f t="shared" si="0"/>
        <v>11561158.07</v>
      </c>
      <c r="G53" s="285" t="s">
        <v>530</v>
      </c>
    </row>
    <row r="54" spans="1:7" ht="35.1" customHeight="1" x14ac:dyDescent="0.2">
      <c r="A54" s="284">
        <v>45825</v>
      </c>
      <c r="B54" s="562" t="s">
        <v>927</v>
      </c>
      <c r="C54" s="285" t="s">
        <v>530</v>
      </c>
      <c r="D54" s="526">
        <v>2500</v>
      </c>
      <c r="E54" s="564">
        <v>0</v>
      </c>
      <c r="F54" s="563">
        <f t="shared" si="0"/>
        <v>11563658.07</v>
      </c>
      <c r="G54" s="285" t="s">
        <v>530</v>
      </c>
    </row>
    <row r="55" spans="1:7" ht="35.1" customHeight="1" x14ac:dyDescent="0.2">
      <c r="A55" s="284">
        <v>45826</v>
      </c>
      <c r="B55" s="562" t="s">
        <v>928</v>
      </c>
      <c r="C55" s="285" t="s">
        <v>530</v>
      </c>
      <c r="D55" s="526">
        <v>3750</v>
      </c>
      <c r="E55" s="564">
        <v>0</v>
      </c>
      <c r="F55" s="563">
        <f t="shared" si="0"/>
        <v>11567408.07</v>
      </c>
      <c r="G55" s="285" t="s">
        <v>530</v>
      </c>
    </row>
    <row r="56" spans="1:7" ht="35.1" customHeight="1" x14ac:dyDescent="0.2">
      <c r="A56" s="284">
        <v>45826</v>
      </c>
      <c r="B56" s="562" t="s">
        <v>929</v>
      </c>
      <c r="C56" s="285" t="s">
        <v>565</v>
      </c>
      <c r="D56" s="526">
        <v>7730</v>
      </c>
      <c r="E56" s="564">
        <v>0</v>
      </c>
      <c r="F56" s="563">
        <f t="shared" si="0"/>
        <v>11575138.07</v>
      </c>
      <c r="G56" s="285" t="s">
        <v>565</v>
      </c>
    </row>
    <row r="57" spans="1:7" ht="35.1" customHeight="1" x14ac:dyDescent="0.2">
      <c r="A57" s="284">
        <v>45826</v>
      </c>
      <c r="B57" s="562" t="s">
        <v>930</v>
      </c>
      <c r="C57" s="285" t="s">
        <v>565</v>
      </c>
      <c r="D57" s="526">
        <v>7790</v>
      </c>
      <c r="E57" s="564">
        <v>0</v>
      </c>
      <c r="F57" s="563">
        <f t="shared" si="0"/>
        <v>11582928.07</v>
      </c>
      <c r="G57" s="285" t="s">
        <v>565</v>
      </c>
    </row>
    <row r="58" spans="1:7" ht="35.1" customHeight="1" x14ac:dyDescent="0.2">
      <c r="A58" s="284">
        <v>45826</v>
      </c>
      <c r="B58" s="562" t="s">
        <v>931</v>
      </c>
      <c r="C58" s="285" t="s">
        <v>932</v>
      </c>
      <c r="D58" s="526">
        <v>3000</v>
      </c>
      <c r="E58" s="564">
        <v>0</v>
      </c>
      <c r="F58" s="563">
        <f t="shared" si="0"/>
        <v>11585928.07</v>
      </c>
      <c r="G58" s="527" t="s">
        <v>933</v>
      </c>
    </row>
    <row r="59" spans="1:7" ht="72.75" customHeight="1" x14ac:dyDescent="0.2">
      <c r="A59" s="284">
        <v>45828</v>
      </c>
      <c r="B59" s="562" t="s">
        <v>934</v>
      </c>
      <c r="C59" s="285" t="s">
        <v>478</v>
      </c>
      <c r="D59" s="526">
        <v>0</v>
      </c>
      <c r="E59" s="526">
        <v>127200</v>
      </c>
      <c r="F59" s="563">
        <f t="shared" si="0"/>
        <v>11458728.07</v>
      </c>
      <c r="G59" s="527" t="s">
        <v>935</v>
      </c>
    </row>
    <row r="60" spans="1:7" ht="72.75" customHeight="1" x14ac:dyDescent="0.2">
      <c r="A60" s="284">
        <v>45828</v>
      </c>
      <c r="B60" s="562" t="s">
        <v>936</v>
      </c>
      <c r="C60" s="285" t="s">
        <v>478</v>
      </c>
      <c r="D60" s="526">
        <v>0</v>
      </c>
      <c r="E60" s="526">
        <v>136500</v>
      </c>
      <c r="F60" s="563">
        <f t="shared" si="0"/>
        <v>11322228.07</v>
      </c>
      <c r="G60" s="285" t="s">
        <v>937</v>
      </c>
    </row>
    <row r="61" spans="1:7" ht="72.75" customHeight="1" x14ac:dyDescent="0.2">
      <c r="A61" s="284">
        <v>45828</v>
      </c>
      <c r="B61" s="562" t="s">
        <v>938</v>
      </c>
      <c r="C61" s="285" t="s">
        <v>478</v>
      </c>
      <c r="D61" s="564">
        <v>0</v>
      </c>
      <c r="E61" s="526">
        <v>23350</v>
      </c>
      <c r="F61" s="563">
        <f t="shared" si="0"/>
        <v>11298878.07</v>
      </c>
      <c r="G61" s="527" t="s">
        <v>939</v>
      </c>
    </row>
    <row r="62" spans="1:7" ht="86.25" customHeight="1" x14ac:dyDescent="0.2">
      <c r="A62" s="284">
        <v>45828</v>
      </c>
      <c r="B62" s="562" t="s">
        <v>940</v>
      </c>
      <c r="C62" s="285" t="s">
        <v>478</v>
      </c>
      <c r="D62" s="564">
        <v>0</v>
      </c>
      <c r="E62" s="526">
        <v>7300</v>
      </c>
      <c r="F62" s="563">
        <f t="shared" si="0"/>
        <v>11291578.07</v>
      </c>
      <c r="G62" s="527" t="s">
        <v>941</v>
      </c>
    </row>
    <row r="63" spans="1:7" ht="35.1" customHeight="1" x14ac:dyDescent="0.2">
      <c r="A63" s="284">
        <v>45828</v>
      </c>
      <c r="B63" s="562" t="s">
        <v>942</v>
      </c>
      <c r="C63" s="285" t="s">
        <v>943</v>
      </c>
      <c r="D63" s="526">
        <v>6500</v>
      </c>
      <c r="E63" s="526">
        <v>0</v>
      </c>
      <c r="F63" s="563">
        <f t="shared" si="0"/>
        <v>11298078.07</v>
      </c>
      <c r="G63" s="527" t="s">
        <v>944</v>
      </c>
    </row>
    <row r="64" spans="1:7" ht="35.1" customHeight="1" x14ac:dyDescent="0.2">
      <c r="A64" s="284">
        <v>45828</v>
      </c>
      <c r="B64" s="562" t="s">
        <v>945</v>
      </c>
      <c r="C64" s="285" t="s">
        <v>567</v>
      </c>
      <c r="D64" s="526">
        <v>1445</v>
      </c>
      <c r="E64" s="526">
        <v>0</v>
      </c>
      <c r="F64" s="563">
        <f t="shared" si="0"/>
        <v>11299523.07</v>
      </c>
      <c r="G64" s="527" t="s">
        <v>946</v>
      </c>
    </row>
    <row r="65" spans="1:7" ht="35.1" customHeight="1" x14ac:dyDescent="0.2">
      <c r="A65" s="284">
        <v>45828</v>
      </c>
      <c r="B65" s="562" t="s">
        <v>947</v>
      </c>
      <c r="C65" s="285" t="s">
        <v>559</v>
      </c>
      <c r="D65" s="526">
        <v>1160</v>
      </c>
      <c r="E65" s="526">
        <v>0</v>
      </c>
      <c r="F65" s="563">
        <f t="shared" si="0"/>
        <v>11300683.07</v>
      </c>
      <c r="G65" s="527" t="s">
        <v>948</v>
      </c>
    </row>
    <row r="66" spans="1:7" ht="35.1" customHeight="1" x14ac:dyDescent="0.2">
      <c r="A66" s="284">
        <v>45831</v>
      </c>
      <c r="B66" s="562" t="s">
        <v>949</v>
      </c>
      <c r="C66" s="285" t="s">
        <v>530</v>
      </c>
      <c r="D66" s="526">
        <v>2500</v>
      </c>
      <c r="E66" s="526">
        <v>0</v>
      </c>
      <c r="F66" s="563">
        <f t="shared" si="0"/>
        <v>11303183.07</v>
      </c>
      <c r="G66" s="285" t="s">
        <v>530</v>
      </c>
    </row>
    <row r="67" spans="1:7" ht="35.1" customHeight="1" x14ac:dyDescent="0.2">
      <c r="A67" s="284">
        <v>45831</v>
      </c>
      <c r="B67" s="562" t="s">
        <v>950</v>
      </c>
      <c r="C67" s="285" t="s">
        <v>518</v>
      </c>
      <c r="D67" s="526">
        <v>7320</v>
      </c>
      <c r="E67" s="526">
        <v>0</v>
      </c>
      <c r="F67" s="563">
        <f t="shared" si="0"/>
        <v>11310503.07</v>
      </c>
      <c r="G67" s="527" t="s">
        <v>951</v>
      </c>
    </row>
    <row r="68" spans="1:7" ht="35.1" customHeight="1" x14ac:dyDescent="0.2">
      <c r="A68" s="284">
        <v>45831</v>
      </c>
      <c r="B68" s="562" t="s">
        <v>952</v>
      </c>
      <c r="C68" s="285" t="s">
        <v>953</v>
      </c>
      <c r="D68" s="526">
        <v>1000</v>
      </c>
      <c r="E68" s="526">
        <v>0</v>
      </c>
      <c r="F68" s="563">
        <f t="shared" si="0"/>
        <v>11311503.07</v>
      </c>
      <c r="G68" s="527" t="s">
        <v>954</v>
      </c>
    </row>
    <row r="69" spans="1:7" ht="35.1" customHeight="1" x14ac:dyDescent="0.2">
      <c r="A69" s="284">
        <v>45831</v>
      </c>
      <c r="B69" s="562" t="s">
        <v>955</v>
      </c>
      <c r="C69" s="285" t="s">
        <v>956</v>
      </c>
      <c r="D69" s="526">
        <v>2000</v>
      </c>
      <c r="E69" s="526">
        <v>0</v>
      </c>
      <c r="F69" s="563">
        <f t="shared" si="0"/>
        <v>11313503.07</v>
      </c>
      <c r="G69" s="527" t="s">
        <v>957</v>
      </c>
    </row>
    <row r="70" spans="1:7" ht="35.1" customHeight="1" x14ac:dyDescent="0.2">
      <c r="A70" s="284">
        <v>45831</v>
      </c>
      <c r="B70" s="562" t="s">
        <v>958</v>
      </c>
      <c r="C70" s="285" t="s">
        <v>959</v>
      </c>
      <c r="D70" s="526">
        <v>10000</v>
      </c>
      <c r="E70" s="526">
        <v>0</v>
      </c>
      <c r="F70" s="563">
        <f t="shared" si="0"/>
        <v>11323503.07</v>
      </c>
      <c r="G70" s="527" t="s">
        <v>960</v>
      </c>
    </row>
    <row r="71" spans="1:7" ht="35.1" customHeight="1" x14ac:dyDescent="0.2">
      <c r="A71" s="284">
        <v>45832</v>
      </c>
      <c r="B71" s="562" t="s">
        <v>961</v>
      </c>
      <c r="C71" s="285" t="s">
        <v>561</v>
      </c>
      <c r="D71" s="526">
        <v>1135</v>
      </c>
      <c r="E71" s="526">
        <v>0</v>
      </c>
      <c r="F71" s="563">
        <f t="shared" si="0"/>
        <v>11324638.07</v>
      </c>
      <c r="G71" s="527" t="s">
        <v>569</v>
      </c>
    </row>
    <row r="72" spans="1:7" ht="35.1" customHeight="1" x14ac:dyDescent="0.2">
      <c r="A72" s="284">
        <v>45832</v>
      </c>
      <c r="B72" s="562" t="s">
        <v>962</v>
      </c>
      <c r="C72" s="285" t="s">
        <v>530</v>
      </c>
      <c r="D72" s="526">
        <v>3365</v>
      </c>
      <c r="E72" s="526">
        <v>0</v>
      </c>
      <c r="F72" s="563">
        <f t="shared" si="0"/>
        <v>11328003.07</v>
      </c>
      <c r="G72" s="285" t="s">
        <v>530</v>
      </c>
    </row>
    <row r="73" spans="1:7" ht="72.75" customHeight="1" x14ac:dyDescent="0.2">
      <c r="A73" s="284">
        <v>45833</v>
      </c>
      <c r="B73" s="562" t="s">
        <v>963</v>
      </c>
      <c r="C73" s="285" t="s">
        <v>478</v>
      </c>
      <c r="D73" s="526">
        <v>0</v>
      </c>
      <c r="E73" s="526">
        <v>5100</v>
      </c>
      <c r="F73" s="563">
        <f t="shared" si="0"/>
        <v>11322903.07</v>
      </c>
      <c r="G73" s="527" t="s">
        <v>964</v>
      </c>
    </row>
    <row r="74" spans="1:7" ht="35.1" customHeight="1" x14ac:dyDescent="0.2">
      <c r="A74" s="284">
        <v>45833</v>
      </c>
      <c r="B74" s="562" t="s">
        <v>965</v>
      </c>
      <c r="C74" s="285" t="s">
        <v>966</v>
      </c>
      <c r="D74" s="526">
        <v>10000</v>
      </c>
      <c r="E74" s="526">
        <v>0</v>
      </c>
      <c r="F74" s="563">
        <f t="shared" si="0"/>
        <v>11332903.07</v>
      </c>
      <c r="G74" s="527" t="s">
        <v>967</v>
      </c>
    </row>
    <row r="75" spans="1:7" ht="35.1" customHeight="1" x14ac:dyDescent="0.2">
      <c r="A75" s="284">
        <v>45833</v>
      </c>
      <c r="B75" s="562" t="s">
        <v>968</v>
      </c>
      <c r="C75" s="285" t="s">
        <v>966</v>
      </c>
      <c r="D75" s="526">
        <v>30000</v>
      </c>
      <c r="E75" s="526">
        <v>0</v>
      </c>
      <c r="F75" s="563">
        <f t="shared" si="0"/>
        <v>11362903.07</v>
      </c>
      <c r="G75" s="527" t="s">
        <v>967</v>
      </c>
    </row>
    <row r="76" spans="1:7" ht="35.1" customHeight="1" x14ac:dyDescent="0.2">
      <c r="A76" s="284">
        <v>45833</v>
      </c>
      <c r="B76" s="562" t="s">
        <v>969</v>
      </c>
      <c r="C76" s="285" t="s">
        <v>970</v>
      </c>
      <c r="D76" s="526">
        <v>15000</v>
      </c>
      <c r="E76" s="526">
        <v>0</v>
      </c>
      <c r="F76" s="563">
        <f t="shared" si="0"/>
        <v>11377903.07</v>
      </c>
      <c r="G76" s="527" t="s">
        <v>971</v>
      </c>
    </row>
    <row r="77" spans="1:7" ht="35.1" customHeight="1" x14ac:dyDescent="0.2">
      <c r="A77" s="284">
        <v>45833</v>
      </c>
      <c r="B77" s="562" t="s">
        <v>972</v>
      </c>
      <c r="C77" s="285" t="s">
        <v>530</v>
      </c>
      <c r="D77" s="526">
        <v>25000</v>
      </c>
      <c r="E77" s="526">
        <v>0</v>
      </c>
      <c r="F77" s="563">
        <f t="shared" si="0"/>
        <v>11402903.07</v>
      </c>
      <c r="G77" s="285" t="s">
        <v>530</v>
      </c>
    </row>
    <row r="78" spans="1:7" ht="35.1" customHeight="1" x14ac:dyDescent="0.2">
      <c r="A78" s="284">
        <v>45833</v>
      </c>
      <c r="B78" s="562" t="s">
        <v>973</v>
      </c>
      <c r="C78" s="285" t="s">
        <v>530</v>
      </c>
      <c r="D78" s="526">
        <v>2500</v>
      </c>
      <c r="E78" s="526">
        <v>0</v>
      </c>
      <c r="F78" s="563">
        <f t="shared" si="0"/>
        <v>11405403.07</v>
      </c>
      <c r="G78" s="285" t="s">
        <v>530</v>
      </c>
    </row>
    <row r="79" spans="1:7" ht="35.1" customHeight="1" x14ac:dyDescent="0.2">
      <c r="A79" s="284">
        <v>45834</v>
      </c>
      <c r="B79" s="562" t="s">
        <v>974</v>
      </c>
      <c r="C79" s="285" t="s">
        <v>975</v>
      </c>
      <c r="D79" s="526">
        <v>50000</v>
      </c>
      <c r="E79" s="526">
        <v>0</v>
      </c>
      <c r="F79" s="563">
        <f t="shared" si="0"/>
        <v>11455403.07</v>
      </c>
      <c r="G79" s="527" t="s">
        <v>976</v>
      </c>
    </row>
    <row r="80" spans="1:7" ht="35.1" customHeight="1" x14ac:dyDescent="0.2">
      <c r="A80" s="284">
        <v>45834</v>
      </c>
      <c r="B80" s="562" t="s">
        <v>977</v>
      </c>
      <c r="C80" s="285" t="s">
        <v>530</v>
      </c>
      <c r="D80" s="526">
        <v>2500</v>
      </c>
      <c r="E80" s="526">
        <v>0</v>
      </c>
      <c r="F80" s="563">
        <f t="shared" si="0"/>
        <v>11457903.07</v>
      </c>
      <c r="G80" s="285" t="s">
        <v>530</v>
      </c>
    </row>
    <row r="81" spans="1:7" ht="35.1" customHeight="1" x14ac:dyDescent="0.2">
      <c r="A81" s="284">
        <v>45834</v>
      </c>
      <c r="B81" s="562" t="s">
        <v>978</v>
      </c>
      <c r="C81" s="285" t="s">
        <v>570</v>
      </c>
      <c r="D81" s="526">
        <v>8015</v>
      </c>
      <c r="E81" s="526">
        <v>0</v>
      </c>
      <c r="F81" s="563">
        <f t="shared" ref="F81:F86" si="1">+F80+D81-E81</f>
        <v>11465918.07</v>
      </c>
      <c r="G81" s="527" t="s">
        <v>979</v>
      </c>
    </row>
    <row r="82" spans="1:7" ht="35.1" customHeight="1" x14ac:dyDescent="0.2">
      <c r="A82" s="284">
        <v>45834</v>
      </c>
      <c r="B82" s="562" t="s">
        <v>980</v>
      </c>
      <c r="C82" s="285" t="s">
        <v>981</v>
      </c>
      <c r="D82" s="526">
        <v>375</v>
      </c>
      <c r="E82" s="526">
        <v>0</v>
      </c>
      <c r="F82" s="563">
        <f t="shared" si="1"/>
        <v>11466293.07</v>
      </c>
      <c r="G82" s="527" t="s">
        <v>982</v>
      </c>
    </row>
    <row r="83" spans="1:7" ht="35.1" customHeight="1" x14ac:dyDescent="0.2">
      <c r="A83" s="284">
        <v>45835</v>
      </c>
      <c r="B83" s="562" t="s">
        <v>983</v>
      </c>
      <c r="C83" s="285" t="s">
        <v>984</v>
      </c>
      <c r="D83" s="526">
        <v>45000</v>
      </c>
      <c r="E83" s="526">
        <v>0</v>
      </c>
      <c r="F83" s="563">
        <f t="shared" si="1"/>
        <v>11511293.07</v>
      </c>
      <c r="G83" s="527" t="s">
        <v>985</v>
      </c>
    </row>
    <row r="84" spans="1:7" ht="35.1" customHeight="1" x14ac:dyDescent="0.2">
      <c r="A84" s="284">
        <v>45838</v>
      </c>
      <c r="B84" s="562" t="s">
        <v>986</v>
      </c>
      <c r="C84" s="285" t="s">
        <v>530</v>
      </c>
      <c r="D84" s="526">
        <v>1300</v>
      </c>
      <c r="E84" s="526">
        <v>0</v>
      </c>
      <c r="F84" s="563">
        <f t="shared" si="1"/>
        <v>11512593.07</v>
      </c>
      <c r="G84" s="285" t="s">
        <v>530</v>
      </c>
    </row>
    <row r="85" spans="1:7" ht="35.1" customHeight="1" x14ac:dyDescent="0.2">
      <c r="A85" s="284">
        <v>45838</v>
      </c>
      <c r="B85" s="562" t="s">
        <v>987</v>
      </c>
      <c r="C85" s="285" t="s">
        <v>566</v>
      </c>
      <c r="D85" s="526">
        <v>850</v>
      </c>
      <c r="E85" s="526">
        <v>0</v>
      </c>
      <c r="F85" s="563">
        <f t="shared" si="1"/>
        <v>11513443.07</v>
      </c>
      <c r="G85" s="527" t="s">
        <v>988</v>
      </c>
    </row>
    <row r="86" spans="1:7" ht="35.1" customHeight="1" x14ac:dyDescent="0.2">
      <c r="A86" s="284">
        <v>45838</v>
      </c>
      <c r="B86" s="566" t="s">
        <v>483</v>
      </c>
      <c r="C86" s="285" t="s">
        <v>571</v>
      </c>
      <c r="D86" s="526">
        <v>0</v>
      </c>
      <c r="E86" s="526">
        <v>1367.08</v>
      </c>
      <c r="F86" s="563">
        <f t="shared" si="1"/>
        <v>11512075.99</v>
      </c>
      <c r="G86" s="285" t="s">
        <v>989</v>
      </c>
    </row>
    <row r="87" spans="1:7" ht="35.1" customHeight="1" x14ac:dyDescent="0.25">
      <c r="A87" s="531">
        <v>45838</v>
      </c>
      <c r="B87" s="567" t="s">
        <v>483</v>
      </c>
      <c r="C87" s="533" t="s">
        <v>844</v>
      </c>
      <c r="D87" s="568">
        <v>0</v>
      </c>
      <c r="E87" s="568">
        <v>0</v>
      </c>
      <c r="F87" s="569">
        <f>F86</f>
        <v>11512075.99</v>
      </c>
      <c r="G87" s="533" t="s">
        <v>844</v>
      </c>
    </row>
    <row r="88" spans="1:7" ht="35.1" customHeight="1" thickBot="1" x14ac:dyDescent="0.3">
      <c r="A88" s="186"/>
      <c r="B88"/>
      <c r="C88" s="328" t="s">
        <v>845</v>
      </c>
      <c r="D88" s="593">
        <f>SUM(D16:D87)</f>
        <v>2196350</v>
      </c>
      <c r="E88" s="593">
        <f>SUM(E16:E87)</f>
        <v>922317.08</v>
      </c>
      <c r="F88" s="537"/>
      <c r="G88" s="536">
        <f>F87-[2]LIBRO!$F$85</f>
        <v>0</v>
      </c>
    </row>
    <row r="89" spans="1:7" ht="28.5" customHeight="1" thickTop="1" x14ac:dyDescent="0.25">
      <c r="B89" s="137"/>
      <c r="C89" s="594"/>
      <c r="D89" s="595"/>
      <c r="E89" s="595"/>
      <c r="F89" s="279"/>
    </row>
    <row r="90" spans="1:7" ht="28.5" customHeight="1" x14ac:dyDescent="0.25">
      <c r="A90" s="24"/>
      <c r="C90" s="175" t="s">
        <v>7</v>
      </c>
      <c r="D90" s="173"/>
      <c r="E90" s="25"/>
      <c r="F90" s="459"/>
      <c r="G90" s="459" t="s">
        <v>8</v>
      </c>
    </row>
    <row r="91" spans="1:7" ht="28.5" customHeight="1" x14ac:dyDescent="0.2">
      <c r="A91" s="24"/>
      <c r="B91" s="57"/>
      <c r="C91" s="459"/>
      <c r="D91" s="173"/>
      <c r="E91" s="14"/>
      <c r="F91" s="14"/>
      <c r="G91" s="174"/>
    </row>
    <row r="92" spans="1:7" ht="28.5" customHeight="1" x14ac:dyDescent="0.25">
      <c r="A92" s="57"/>
      <c r="B92" s="175"/>
      <c r="C92" s="10"/>
      <c r="D92" s="596"/>
      <c r="E92" s="281"/>
      <c r="F92" s="430"/>
    </row>
    <row r="93" spans="1:7" ht="28.5" customHeight="1" thickBot="1" x14ac:dyDescent="0.3">
      <c r="A93" s="57"/>
      <c r="C93" s="54" t="s">
        <v>329</v>
      </c>
      <c r="D93" s="459"/>
      <c r="E93" s="15"/>
      <c r="F93" s="13"/>
      <c r="G93" s="161" t="s">
        <v>444</v>
      </c>
    </row>
    <row r="94" spans="1:7" ht="28.5" customHeight="1" x14ac:dyDescent="0.25">
      <c r="A94" s="57"/>
      <c r="C94" s="14" t="s">
        <v>330</v>
      </c>
      <c r="D94" s="13"/>
      <c r="E94" s="25"/>
      <c r="F94" s="27"/>
      <c r="G94" s="162" t="s">
        <v>430</v>
      </c>
    </row>
    <row r="95" spans="1:7" ht="28.5" customHeight="1" x14ac:dyDescent="0.2">
      <c r="B95" s="57"/>
    </row>
    <row r="96" spans="1:7" ht="28.5" customHeight="1" x14ac:dyDescent="0.25"/>
    <row r="97" ht="28.5" customHeight="1" x14ac:dyDescent="0.25"/>
  </sheetData>
  <mergeCells count="8">
    <mergeCell ref="A11:G11"/>
    <mergeCell ref="A4:G4"/>
    <mergeCell ref="A5:G5"/>
    <mergeCell ref="A6:G6"/>
    <mergeCell ref="A7:G7"/>
    <mergeCell ref="A10:G10"/>
    <mergeCell ref="A8:G8"/>
    <mergeCell ref="A9:G9"/>
  </mergeCells>
  <phoneticPr fontId="78" type="noConversion"/>
  <printOptions horizontalCentered="1"/>
  <pageMargins left="0.51" right="0.3" top="0.56999999999999995" bottom="0.75" header="0.3" footer="0.3"/>
  <pageSetup scale="55" orientation="landscape" r:id="rId1"/>
  <headerFooter differentOddEven="1" differentFirst="1" alignWithMargins="0">
    <oddHeader>&amp;A</oddHeader>
  </headerFooter>
  <ignoredErrors>
    <ignoredError sqref="B16:B86 C74:C75" numberStoredAsText="1"/>
  </ignoredError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0C00C4-152A-4B39-855E-9F369DA51A12}">
  <sheetPr>
    <tabColor rgb="FF0000FF"/>
  </sheetPr>
  <dimension ref="A4:G48"/>
  <sheetViews>
    <sheetView topLeftCell="A31" zoomScaleNormal="100" zoomScalePageLayoutView="66" workbookViewId="0">
      <selection activeCell="D37" sqref="D37"/>
    </sheetView>
  </sheetViews>
  <sheetFormatPr baseColWidth="10" defaultColWidth="9.140625" defaultRowHeight="20.25" customHeight="1" x14ac:dyDescent="0.2"/>
  <cols>
    <col min="1" max="1" width="12" customWidth="1"/>
    <col min="2" max="2" width="14.85546875" customWidth="1"/>
    <col min="3" max="3" width="16.7109375" customWidth="1"/>
    <col min="4" max="4" width="12.5703125" customWidth="1"/>
    <col min="5" max="5" width="11.5703125" customWidth="1"/>
    <col min="6" max="6" width="16.42578125" customWidth="1"/>
    <col min="7" max="7" width="18.28515625" customWidth="1"/>
  </cols>
  <sheetData>
    <row r="4" spans="1:7" ht="20.25" customHeight="1" x14ac:dyDescent="0.2">
      <c r="D4" s="307" t="s">
        <v>488</v>
      </c>
    </row>
    <row r="5" spans="1:7" ht="20.25" customHeight="1" x14ac:dyDescent="0.2">
      <c r="D5" s="308" t="s">
        <v>10</v>
      </c>
    </row>
    <row r="6" spans="1:7" ht="20.25" customHeight="1" x14ac:dyDescent="0.25">
      <c r="A6" s="674" t="s">
        <v>489</v>
      </c>
      <c r="B6" s="674"/>
      <c r="C6" s="674"/>
      <c r="D6" s="674"/>
      <c r="E6" s="674"/>
      <c r="F6" s="674"/>
      <c r="G6" s="674"/>
    </row>
    <row r="7" spans="1:7" ht="20.25" customHeight="1" x14ac:dyDescent="0.25">
      <c r="A7" s="675" t="s">
        <v>12</v>
      </c>
      <c r="B7" s="675"/>
      <c r="C7" s="675"/>
      <c r="D7" s="675"/>
      <c r="E7" s="675"/>
      <c r="F7" s="675"/>
      <c r="G7" s="675"/>
    </row>
    <row r="8" spans="1:7" ht="20.25" customHeight="1" x14ac:dyDescent="0.25">
      <c r="A8" s="676" t="s">
        <v>490</v>
      </c>
      <c r="B8" s="676"/>
      <c r="C8" s="676"/>
      <c r="D8" s="676"/>
      <c r="E8" s="676"/>
      <c r="F8" s="676"/>
      <c r="G8" s="676"/>
    </row>
    <row r="9" spans="1:7" ht="20.25" customHeight="1" x14ac:dyDescent="0.25">
      <c r="A9" s="673" t="s">
        <v>491</v>
      </c>
      <c r="B9" s="673"/>
      <c r="C9" s="673"/>
      <c r="D9" s="673"/>
      <c r="E9" s="673"/>
      <c r="F9" s="673"/>
      <c r="G9" s="673"/>
    </row>
    <row r="10" spans="1:7" ht="20.25" customHeight="1" x14ac:dyDescent="0.25">
      <c r="A10" s="673" t="s">
        <v>492</v>
      </c>
      <c r="B10" s="673"/>
      <c r="C10" s="673"/>
      <c r="D10" s="673"/>
      <c r="E10" s="673"/>
      <c r="F10" s="673"/>
      <c r="G10" s="673"/>
    </row>
    <row r="11" spans="1:7" ht="20.25" customHeight="1" x14ac:dyDescent="0.25">
      <c r="A11" s="673" t="s">
        <v>587</v>
      </c>
      <c r="B11" s="673"/>
      <c r="C11" s="673"/>
      <c r="D11" s="673"/>
      <c r="E11" s="673"/>
      <c r="F11" s="673"/>
      <c r="G11" s="673"/>
    </row>
    <row r="12" spans="1:7" ht="20.25" customHeight="1" x14ac:dyDescent="0.25">
      <c r="A12" s="309"/>
      <c r="B12" s="309"/>
      <c r="C12" s="309"/>
      <c r="D12" s="309"/>
      <c r="E12" s="309"/>
      <c r="F12" s="309"/>
      <c r="G12" s="309"/>
    </row>
    <row r="13" spans="1:7" ht="20.25" customHeight="1" x14ac:dyDescent="0.25">
      <c r="A13" s="309"/>
      <c r="B13" s="309"/>
      <c r="C13" s="309"/>
      <c r="D13" s="309"/>
      <c r="E13" s="309"/>
      <c r="F13" s="309"/>
      <c r="G13" s="309"/>
    </row>
    <row r="14" spans="1:7" ht="20.25" customHeight="1" x14ac:dyDescent="0.25">
      <c r="A14" s="309"/>
      <c r="B14" s="309"/>
      <c r="C14" s="309"/>
      <c r="D14" s="309"/>
      <c r="E14" s="309"/>
      <c r="F14" s="309"/>
      <c r="G14" s="309"/>
    </row>
    <row r="15" spans="1:7" ht="20.25" customHeight="1" x14ac:dyDescent="0.25">
      <c r="A15" s="472" t="s">
        <v>851</v>
      </c>
      <c r="B15" s="467"/>
      <c r="C15" s="467"/>
      <c r="D15" s="467"/>
      <c r="E15" s="468"/>
      <c r="F15" s="469" t="s">
        <v>542</v>
      </c>
      <c r="G15" s="470">
        <v>237439.67</v>
      </c>
    </row>
    <row r="16" spans="1:7" ht="20.25" customHeight="1" x14ac:dyDescent="0.2">
      <c r="A16" s="467"/>
      <c r="B16" s="467"/>
      <c r="C16" s="467"/>
      <c r="D16" s="467"/>
      <c r="E16" s="469"/>
      <c r="F16" s="469"/>
      <c r="G16" s="469"/>
    </row>
    <row r="17" spans="1:7" ht="20.25" customHeight="1" x14ac:dyDescent="0.2">
      <c r="A17" s="49" t="s">
        <v>543</v>
      </c>
      <c r="B17" s="467"/>
      <c r="C17" s="467"/>
      <c r="D17" s="467"/>
      <c r="E17" s="469"/>
      <c r="F17" s="469"/>
      <c r="G17" s="471">
        <v>0</v>
      </c>
    </row>
    <row r="18" spans="1:7" ht="20.25" customHeight="1" x14ac:dyDescent="0.2">
      <c r="A18" s="467"/>
      <c r="B18" s="467"/>
      <c r="C18" s="467"/>
      <c r="D18" s="467"/>
      <c r="E18" s="469"/>
      <c r="F18" s="469"/>
      <c r="G18" s="469"/>
    </row>
    <row r="19" spans="1:7" ht="20.25" customHeight="1" x14ac:dyDescent="0.2">
      <c r="A19" s="467"/>
      <c r="B19" s="467"/>
      <c r="C19" s="467"/>
      <c r="D19" s="467"/>
      <c r="E19" s="469"/>
      <c r="F19" s="469" t="s">
        <v>43</v>
      </c>
      <c r="G19" s="469"/>
    </row>
    <row r="20" spans="1:7" ht="20.25" customHeight="1" thickBot="1" x14ac:dyDescent="0.25">
      <c r="A20" s="472" t="s">
        <v>852</v>
      </c>
      <c r="B20" s="467"/>
      <c r="C20" s="467"/>
      <c r="D20" s="467"/>
      <c r="E20" s="469"/>
      <c r="F20" s="469"/>
      <c r="G20" s="473">
        <f>+G15-G17</f>
        <v>237439.67</v>
      </c>
    </row>
    <row r="21" spans="1:7" ht="20.25" customHeight="1" thickTop="1" x14ac:dyDescent="0.2">
      <c r="A21" s="467"/>
      <c r="B21" s="467"/>
      <c r="C21" s="467"/>
      <c r="D21" s="467"/>
      <c r="E21" s="469"/>
      <c r="F21" s="469"/>
      <c r="G21" s="469"/>
    </row>
    <row r="22" spans="1:7" ht="20.25" customHeight="1" x14ac:dyDescent="0.2">
      <c r="A22" s="467"/>
      <c r="B22" s="467"/>
      <c r="C22" s="467"/>
      <c r="D22" s="467"/>
      <c r="E22" s="469"/>
      <c r="F22" s="469"/>
      <c r="G22" s="469"/>
    </row>
    <row r="23" spans="1:7" ht="20.25" customHeight="1" x14ac:dyDescent="0.25">
      <c r="A23" s="49" t="s">
        <v>853</v>
      </c>
      <c r="B23" s="529"/>
      <c r="C23" s="529"/>
      <c r="D23" s="529"/>
      <c r="E23" s="538"/>
      <c r="F23" s="538"/>
      <c r="G23" s="471">
        <v>294430.71999999997</v>
      </c>
    </row>
    <row r="24" spans="1:7" ht="20.25" customHeight="1" x14ac:dyDescent="0.25">
      <c r="A24" s="49" t="s">
        <v>544</v>
      </c>
      <c r="B24" s="49"/>
      <c r="C24" s="49"/>
      <c r="D24" s="529"/>
      <c r="E24" s="538"/>
      <c r="F24" s="538"/>
      <c r="G24" s="474">
        <v>0</v>
      </c>
    </row>
    <row r="25" spans="1:7" ht="20.25" customHeight="1" x14ac:dyDescent="0.25">
      <c r="A25" s="49" t="s">
        <v>545</v>
      </c>
      <c r="B25" s="49"/>
      <c r="C25" s="49"/>
      <c r="D25" s="529"/>
      <c r="E25" s="538"/>
      <c r="F25" s="538"/>
      <c r="G25" s="475"/>
    </row>
    <row r="26" spans="1:7" ht="20.25" customHeight="1" x14ac:dyDescent="0.25">
      <c r="A26" s="49"/>
      <c r="B26" s="49"/>
      <c r="C26" s="49"/>
      <c r="D26" s="529"/>
      <c r="E26" s="538"/>
      <c r="F26" s="538"/>
      <c r="G26" s="475"/>
    </row>
    <row r="27" spans="1:7" ht="20.25" customHeight="1" x14ac:dyDescent="0.25">
      <c r="A27" s="49" t="s">
        <v>546</v>
      </c>
      <c r="B27" s="49"/>
      <c r="C27" s="49"/>
      <c r="D27" s="529"/>
      <c r="E27" s="538"/>
      <c r="F27" s="538"/>
      <c r="G27" s="476">
        <f>G23+G24</f>
        <v>294430.71999999997</v>
      </c>
    </row>
    <row r="28" spans="1:7" ht="20.25" customHeight="1" x14ac:dyDescent="0.25">
      <c r="A28" s="49"/>
      <c r="B28" s="49"/>
      <c r="C28" s="49"/>
      <c r="D28" s="529"/>
      <c r="E28" s="538"/>
      <c r="F28" s="538"/>
      <c r="G28" s="476"/>
    </row>
    <row r="29" spans="1:7" ht="20.25" customHeight="1" x14ac:dyDescent="0.25">
      <c r="A29" s="49" t="s">
        <v>547</v>
      </c>
      <c r="B29" s="49"/>
      <c r="C29" s="49"/>
      <c r="D29" s="529"/>
      <c r="E29" s="538"/>
      <c r="F29" s="538"/>
      <c r="G29" s="539"/>
    </row>
    <row r="30" spans="1:7" ht="20.25" customHeight="1" x14ac:dyDescent="0.25">
      <c r="A30" s="49" t="s">
        <v>548</v>
      </c>
      <c r="B30" s="49"/>
      <c r="C30" s="49"/>
      <c r="D30" s="529"/>
      <c r="E30" s="538"/>
      <c r="F30" s="538"/>
      <c r="G30" s="471">
        <v>56730.95</v>
      </c>
    </row>
    <row r="31" spans="1:7" ht="20.25" customHeight="1" x14ac:dyDescent="0.25">
      <c r="A31" s="49" t="s">
        <v>549</v>
      </c>
      <c r="B31" s="49"/>
      <c r="C31" s="49"/>
      <c r="D31" s="529"/>
      <c r="E31" s="538"/>
      <c r="F31" s="538"/>
      <c r="G31" s="540">
        <v>260.10000000000002</v>
      </c>
    </row>
    <row r="32" spans="1:7" ht="20.25" customHeight="1" x14ac:dyDescent="0.25">
      <c r="A32" s="49" t="s">
        <v>550</v>
      </c>
      <c r="B32" s="49"/>
      <c r="C32" s="49"/>
      <c r="D32" s="529"/>
      <c r="E32" s="538"/>
      <c r="F32" s="538"/>
      <c r="G32" s="476">
        <f>+G30+G31</f>
        <v>56991.049999999996</v>
      </c>
    </row>
    <row r="33" spans="1:7" ht="20.25" customHeight="1" x14ac:dyDescent="0.2">
      <c r="A33" s="472"/>
      <c r="B33" s="472"/>
      <c r="C33" s="472"/>
      <c r="D33" s="472"/>
      <c r="E33" s="469"/>
      <c r="G33" s="477"/>
    </row>
    <row r="34" spans="1:7" ht="20.25" customHeight="1" x14ac:dyDescent="0.2">
      <c r="A34" s="472"/>
      <c r="B34" s="472"/>
      <c r="C34" s="472"/>
      <c r="D34" s="472"/>
      <c r="E34" s="469"/>
      <c r="F34" s="469"/>
      <c r="G34" s="471"/>
    </row>
    <row r="35" spans="1:7" ht="20.25" customHeight="1" thickBot="1" x14ac:dyDescent="0.25">
      <c r="A35" s="472" t="s">
        <v>854</v>
      </c>
      <c r="B35" s="472"/>
      <c r="C35" s="472"/>
      <c r="D35" s="472"/>
      <c r="E35" s="469"/>
      <c r="F35" s="469"/>
      <c r="G35" s="478">
        <f>G27-G32</f>
        <v>237439.66999999998</v>
      </c>
    </row>
    <row r="36" spans="1:7" ht="20.25" customHeight="1" thickTop="1" x14ac:dyDescent="0.2">
      <c r="A36" s="472"/>
      <c r="B36" s="472"/>
      <c r="C36" s="472"/>
      <c r="D36" s="472"/>
      <c r="E36" s="469"/>
      <c r="F36" s="469"/>
      <c r="G36" s="477"/>
    </row>
    <row r="37" spans="1:7" ht="20.25" customHeight="1" x14ac:dyDescent="0.2">
      <c r="A37" s="469"/>
      <c r="B37" s="469"/>
      <c r="C37" s="469"/>
      <c r="D37" s="469"/>
      <c r="E37" s="469"/>
      <c r="F37" s="469"/>
      <c r="G37" s="477"/>
    </row>
    <row r="38" spans="1:7" ht="20.25" customHeight="1" x14ac:dyDescent="0.2">
      <c r="A38" s="469"/>
      <c r="B38" s="469"/>
      <c r="C38" s="469"/>
      <c r="D38" s="469"/>
      <c r="E38" s="469"/>
      <c r="F38" s="469"/>
      <c r="G38" s="469"/>
    </row>
    <row r="39" spans="1:7" ht="20.25" customHeight="1" x14ac:dyDescent="0.2">
      <c r="A39" s="469"/>
      <c r="B39" s="469"/>
      <c r="C39" s="469"/>
      <c r="D39" s="469"/>
      <c r="E39" s="469"/>
      <c r="F39" s="469"/>
      <c r="G39" s="469"/>
    </row>
    <row r="40" spans="1:7" ht="20.25" customHeight="1" x14ac:dyDescent="0.35">
      <c r="A40" s="677" t="s">
        <v>551</v>
      </c>
      <c r="B40" s="677"/>
      <c r="C40" s="677"/>
      <c r="D40" s="479" t="s">
        <v>552</v>
      </c>
      <c r="E40" s="479"/>
      <c r="F40" s="677" t="s">
        <v>553</v>
      </c>
      <c r="G40" s="677"/>
    </row>
    <row r="41" spans="1:7" ht="20.25" customHeight="1" x14ac:dyDescent="0.2">
      <c r="A41" s="678" t="s">
        <v>554</v>
      </c>
      <c r="B41" s="678"/>
      <c r="C41" s="678"/>
      <c r="D41" t="s">
        <v>555</v>
      </c>
      <c r="E41" s="480"/>
      <c r="F41" s="678" t="s">
        <v>556</v>
      </c>
      <c r="G41" s="678"/>
    </row>
    <row r="45" spans="1:7" ht="20.25" customHeight="1" x14ac:dyDescent="0.35">
      <c r="C45" s="677" t="s">
        <v>855</v>
      </c>
      <c r="D45" s="677"/>
      <c r="E45" s="677"/>
      <c r="F45" s="677"/>
    </row>
    <row r="46" spans="1:7" ht="20.25" customHeight="1" x14ac:dyDescent="0.2">
      <c r="G46" s="536"/>
    </row>
    <row r="47" spans="1:7" ht="20.25" customHeight="1" x14ac:dyDescent="0.2">
      <c r="G47" s="536"/>
    </row>
    <row r="48" spans="1:7" ht="20.25" customHeight="1" x14ac:dyDescent="0.2">
      <c r="G48" s="541"/>
    </row>
  </sheetData>
  <mergeCells count="11">
    <mergeCell ref="C45:F45"/>
    <mergeCell ref="A40:C40"/>
    <mergeCell ref="F40:G40"/>
    <mergeCell ref="A41:C41"/>
    <mergeCell ref="F41:G41"/>
    <mergeCell ref="A11:G11"/>
    <mergeCell ref="A6:G6"/>
    <mergeCell ref="A7:G7"/>
    <mergeCell ref="A8:G8"/>
    <mergeCell ref="A9:G9"/>
    <mergeCell ref="A10:G10"/>
  </mergeCells>
  <pageMargins left="0.84" right="0.7" top="0.75" bottom="0.75" header="0.3" footer="0.3"/>
  <pageSetup scale="75" orientation="portrait" r:id="rId1"/>
  <drawing r:id="rId2"/>
  <legacyDrawing r:id="rId3"/>
  <oleObjects>
    <mc:AlternateContent xmlns:mc="http://schemas.openxmlformats.org/markup-compatibility/2006">
      <mc:Choice Requires="x14">
        <oleObject progId="Word.Picture.8" shapeId="11265" r:id="rId4">
          <objectPr defaultSize="0" autoPict="0" r:id="rId5">
            <anchor moveWithCells="1" sizeWithCells="1">
              <from>
                <xdr:col>3</xdr:col>
                <xdr:colOff>114300</xdr:colOff>
                <xdr:row>0</xdr:row>
                <xdr:rowOff>0</xdr:rowOff>
              </from>
              <to>
                <xdr:col>4</xdr:col>
                <xdr:colOff>19050</xdr:colOff>
                <xdr:row>3</xdr:row>
                <xdr:rowOff>66675</xdr:rowOff>
              </to>
            </anchor>
          </objectPr>
        </oleObject>
      </mc:Choice>
      <mc:Fallback>
        <oleObject progId="Word.Picture.8" shapeId="11265" r:id="rId4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15</vt:i4>
      </vt:variant>
      <vt:variant>
        <vt:lpstr>Rangos con nombre</vt:lpstr>
      </vt:variant>
      <vt:variant>
        <vt:i4>8</vt:i4>
      </vt:variant>
    </vt:vector>
  </HeadingPairs>
  <TitlesOfParts>
    <vt:vector size="23" baseType="lpstr">
      <vt:lpstr>Estado G Y P </vt:lpstr>
      <vt:lpstr>RESUMEN UNIFIC. DE GASTOS</vt:lpstr>
      <vt:lpstr>RES. CODF .MEGAL. </vt:lpstr>
      <vt:lpstr>DESEM. CODIF. SANIDAD</vt:lpstr>
      <vt:lpstr>LIBRO GRAL. MEGAL. </vt:lpstr>
      <vt:lpstr>RESumen. CODIF.  PPC </vt:lpstr>
      <vt:lpstr>LIBRO CODIF. GASTOS PPC</vt:lpstr>
      <vt:lpstr>LIBRO BCO. CTA. PPC. </vt:lpstr>
      <vt:lpstr>CONC. NOM. ELECT.</vt:lpstr>
      <vt:lpstr>IMPUTACION </vt:lpstr>
      <vt:lpstr>INGRESOS DEL MES</vt:lpstr>
      <vt:lpstr>EGRESOS  MEG. 2025</vt:lpstr>
      <vt:lpstr>RES. CODIF. F. REP. ANT.FIN</vt:lpstr>
      <vt:lpstr>DESEM. COD. F. Rep. AF</vt:lpstr>
      <vt:lpstr>LIBRO BCO. CTA. F .REPON.</vt:lpstr>
      <vt:lpstr>'DESEM. CODIF. SANIDAD'!Área_de_impresión</vt:lpstr>
      <vt:lpstr>'LIBRO BCO. CTA. F .REPON.'!Área_de_impresión</vt:lpstr>
      <vt:lpstr>'LIBRO BCO. CTA. PPC. '!Área_de_impresión</vt:lpstr>
      <vt:lpstr>'LIBRO CODIF. GASTOS PPC'!Área_de_impresión</vt:lpstr>
      <vt:lpstr>'LIBRO GRAL. MEGAL. '!Área_de_impresión</vt:lpstr>
      <vt:lpstr>'RESUMEN UNIFIC. DE GASTOS'!Área_de_impresión</vt:lpstr>
      <vt:lpstr>'LIBRO GRAL. MEGAL. '!Títulos_a_imprimir</vt:lpstr>
      <vt:lpstr>'RESUMEN UNIFIC. DE GASTOS'!Títulos_a_imprimir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Contabilidad</dc:creator>
  <cp:lastModifiedBy>Marcos Cabral</cp:lastModifiedBy>
  <cp:revision/>
  <cp:lastPrinted>2025-07-08T19:31:35Z</cp:lastPrinted>
  <dcterms:created xsi:type="dcterms:W3CDTF">2007-03-20T14:00:55Z</dcterms:created>
  <dcterms:modified xsi:type="dcterms:W3CDTF">2025-07-10T19:55:46Z</dcterms:modified>
</cp:coreProperties>
</file>