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8 Agosto\Informe Financiero AGOSTO 2025\"/>
    </mc:Choice>
  </mc:AlternateContent>
  <xr:revisionPtr revIDLastSave="0" documentId="8_{0AD1A16F-B4E2-497C-9385-46E24B36B2F2}" xr6:coauthVersionLast="47" xr6:coauthVersionMax="47" xr10:uidLastSave="{00000000-0000-0000-0000-000000000000}"/>
  <bookViews>
    <workbookView xWindow="14265" yWindow="2010" windowWidth="18090" windowHeight="14040" tabRatio="605" xr2:uid="{00000000-000D-0000-FFFF-FFFF00000000}"/>
  </bookViews>
  <sheets>
    <sheet name="Estado G Y P " sheetId="234" r:id="rId1"/>
    <sheet name="RESUMEN UNIFIC. DE GASTOS" sheetId="57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CONC. NOM. ELECT." sheetId="245" r:id="rId9"/>
    <sheet name="IMPUTACION " sheetId="238" r:id="rId10"/>
    <sheet name="INGRESOS DEL MES Y DISPON." sheetId="260" r:id="rId11"/>
    <sheet name="EGRESOS  MEG. 2025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SANIDAD'!$A$13:$G$19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PPC'!$A$13:$G$36</definedName>
    <definedName name="_xlnm._FilterDatabase" localSheetId="2" hidden="1">'RES. CODF .MEGAL. '!#REF!</definedName>
    <definedName name="_xlnm._FilterDatabase" localSheetId="12" hidden="1">'RES. CODIF. F. REP. ANT.FIN'!#REF!</definedName>
    <definedName name="_xlnm._FilterDatabase" localSheetId="5" hidden="1">'RESumen. CODIF.  PPC '!#REF!</definedName>
    <definedName name="_xlnm.Print_Area" localSheetId="3">'DESEM. CODIF. SANIDAD'!#REF!</definedName>
    <definedName name="_xlnm.Print_Area" localSheetId="14">'LIBRO BCO. CTA. F .REPON.'!$A$15:$G$15</definedName>
    <definedName name="_xlnm.Print_Area" localSheetId="7">'LIBRO BCO. CTA. PPC. '!$A$1:$G$84</definedName>
    <definedName name="_xlnm.Print_Area" localSheetId="6">'LIBRO CODIF. GASTOS PPC'!#REF!</definedName>
    <definedName name="_xlnm.Print_Area" localSheetId="4">'LIBRO GRAL. MEGAL. '!$A$2:$G$14</definedName>
    <definedName name="_xlnm.Print_Area" localSheetId="2">'RES. CODF .MEGAL. '!#REF!</definedName>
    <definedName name="_xlnm.Print_Area" localSheetId="1">'RESUMEN UNIFIC. DE GASTOS'!$A$1:$G$211</definedName>
    <definedName name="_xlnm.Print_Titles" localSheetId="4">'LIBRO GRAL. MEGAL. '!$13:$13</definedName>
    <definedName name="_xlnm.Print_Titles" localSheetId="1">'RESUMEN UNIFIC. DE GASTOS'!$12:$12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9" i="234" l="1"/>
  <c r="E185" i="234"/>
  <c r="G179" i="57" a="1"/>
  <c r="G179" i="57" s="1"/>
  <c r="G178" i="57" a="1"/>
  <c r="G178" i="57" s="1"/>
  <c r="E177" i="57"/>
  <c r="G177" i="57" s="1" a="1"/>
  <c r="G177" i="57" s="1"/>
  <c r="F177" i="57"/>
  <c r="D177" i="57"/>
  <c r="C177" i="57"/>
  <c r="D95" i="238" l="1"/>
  <c r="C95" i="238"/>
  <c r="F17" i="262" l="1"/>
  <c r="E21" i="256" l="1"/>
  <c r="F21" i="256" s="1"/>
  <c r="E36" i="268"/>
  <c r="F36" i="268"/>
  <c r="D76" i="46"/>
  <c r="E76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16" i="205" l="1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D36" i="268"/>
  <c r="D24" i="256" l="1"/>
  <c r="E21" i="234" l="1"/>
  <c r="E71" i="234"/>
  <c r="E63" i="234"/>
  <c r="E188" i="234"/>
  <c r="E189" i="234"/>
  <c r="E155" i="57"/>
  <c r="E78" i="57"/>
  <c r="E88" i="57"/>
  <c r="D17" i="264" l="1"/>
  <c r="E19" i="262"/>
  <c r="F18" i="262"/>
  <c r="D17" i="246" l="1"/>
  <c r="E19" i="224" l="1"/>
  <c r="F19" i="224"/>
  <c r="G79" i="57" l="1"/>
  <c r="G80" i="57"/>
  <c r="G82" i="57"/>
  <c r="G30" i="57"/>
  <c r="D27" i="260" l="1"/>
  <c r="E150" i="57" l="1"/>
  <c r="E126" i="234" l="1"/>
  <c r="E125" i="234" s="1"/>
  <c r="D83" i="57"/>
  <c r="D107" i="57" l="1"/>
  <c r="C107" i="57"/>
  <c r="G73" i="57"/>
  <c r="F17" i="267"/>
  <c r="E17" i="267"/>
  <c r="D20" i="264"/>
  <c r="D18" i="260" l="1"/>
  <c r="E116" i="234" l="1"/>
  <c r="E107" i="234"/>
  <c r="G40" i="57"/>
  <c r="G39" i="57"/>
  <c r="G38" i="57"/>
  <c r="G37" i="57"/>
  <c r="G36" i="57"/>
  <c r="C19" i="261"/>
  <c r="E34" i="57"/>
  <c r="D24" i="57" l="1"/>
  <c r="E16" i="234" l="1"/>
  <c r="E65" i="57" l="1"/>
  <c r="E15" i="57"/>
  <c r="G41" i="57"/>
  <c r="G182" i="57" l="1"/>
  <c r="F181" i="57"/>
  <c r="F180" i="57" s="1"/>
  <c r="E181" i="57"/>
  <c r="E180" i="57" s="1"/>
  <c r="D181" i="57"/>
  <c r="D180" i="57" s="1"/>
  <c r="C181" i="57"/>
  <c r="C180" i="57" s="1"/>
  <c r="E112" i="57"/>
  <c r="G72" i="57"/>
  <c r="D45" i="57"/>
  <c r="E40" i="234" l="1"/>
  <c r="E84" i="234"/>
  <c r="E80" i="234"/>
  <c r="E153" i="234" l="1"/>
  <c r="G55" i="57" l="1"/>
  <c r="E94" i="234"/>
  <c r="E167" i="234"/>
  <c r="E163" i="234"/>
  <c r="E138" i="234"/>
  <c r="E136" i="234" s="1"/>
  <c r="E135" i="234"/>
  <c r="D78" i="57" l="1"/>
  <c r="G92" i="57"/>
  <c r="G174" i="57" l="1" a="1"/>
  <c r="G174" i="57" s="1"/>
  <c r="G175" i="57" a="1"/>
  <c r="G175" i="57" s="1"/>
  <c r="G176" i="57" a="1"/>
  <c r="G176" i="57" s="1"/>
  <c r="E180" i="234" l="1"/>
  <c r="E170" i="234"/>
  <c r="E100" i="234"/>
  <c r="E112" i="234"/>
  <c r="E83" i="234" s="1"/>
  <c r="E103" i="234"/>
  <c r="G67" i="57" l="1"/>
  <c r="G66" i="57"/>
  <c r="E68" i="234"/>
  <c r="E52" i="57"/>
  <c r="G54" i="57"/>
  <c r="G46" i="57"/>
  <c r="D52" i="57"/>
  <c r="C52" i="57"/>
  <c r="G52" i="57" l="1"/>
  <c r="E57" i="57"/>
  <c r="D57" i="57"/>
  <c r="G35" i="57"/>
  <c r="G34" i="57" s="1"/>
  <c r="G31" i="57"/>
  <c r="D102" i="57"/>
  <c r="C102" i="57"/>
  <c r="G43" i="57" l="1"/>
  <c r="D48" i="57"/>
  <c r="D20" i="246" l="1"/>
  <c r="G71" i="57" l="1"/>
  <c r="D74" i="57" l="1"/>
  <c r="D42" i="57"/>
  <c r="C112" i="57"/>
  <c r="D112" i="57"/>
  <c r="G114" i="57" l="1"/>
  <c r="G113" i="57"/>
  <c r="G154" i="57"/>
  <c r="E170" i="57"/>
  <c r="E144" i="57"/>
  <c r="E97" i="57"/>
  <c r="C97" i="57"/>
  <c r="D97" i="57"/>
  <c r="D150" i="57"/>
  <c r="E45" i="57"/>
  <c r="E133" i="234" l="1"/>
  <c r="E29" i="57" l="1"/>
  <c r="D122" i="57"/>
  <c r="C42" i="57"/>
  <c r="C132" i="57"/>
  <c r="C122" i="57"/>
  <c r="D65" i="57"/>
  <c r="C65" i="57"/>
  <c r="C170" i="57"/>
  <c r="D144" i="57"/>
  <c r="E51" i="234" l="1"/>
  <c r="G26" i="57"/>
  <c r="G47" i="57"/>
  <c r="G45" i="57" s="1"/>
  <c r="C45" i="57"/>
  <c r="E30" i="234" l="1"/>
  <c r="D170" i="57"/>
  <c r="C124" i="57"/>
  <c r="G125" i="57"/>
  <c r="F124" i="57"/>
  <c r="E124" i="57"/>
  <c r="D124" i="57"/>
  <c r="D159" i="57"/>
  <c r="G170" i="57" l="1"/>
  <c r="G124" i="57"/>
  <c r="E48" i="234" l="1"/>
  <c r="C74" i="57" l="1"/>
  <c r="B113" i="57"/>
  <c r="B114" i="57"/>
  <c r="E58" i="234" l="1"/>
  <c r="E54" i="234"/>
  <c r="C134" i="57"/>
  <c r="E39" i="234" l="1"/>
  <c r="E35" i="234"/>
  <c r="E28" i="234"/>
  <c r="E129" i="234"/>
  <c r="E183" i="234"/>
  <c r="E152" i="234" s="1"/>
  <c r="E20" i="234" l="1"/>
  <c r="G133" i="57"/>
  <c r="D132" i="57"/>
  <c r="E207" i="234" l="1"/>
  <c r="E208" i="234" s="1"/>
  <c r="E19" i="234"/>
  <c r="E159" i="57"/>
  <c r="G169" i="57" l="1"/>
  <c r="E162" i="57"/>
  <c r="G173" i="57" a="1"/>
  <c r="G173" i="57" s="1"/>
  <c r="G168" i="57"/>
  <c r="E102" i="57"/>
  <c r="G106" i="57"/>
  <c r="E107" i="57"/>
  <c r="E172" i="57" l="1"/>
  <c r="G172" i="57" s="1"/>
  <c r="E143" i="57" l="1"/>
  <c r="E94" i="57"/>
  <c r="E77" i="57" s="1"/>
  <c r="E74" i="57"/>
  <c r="C48" i="57"/>
  <c r="C34" i="57"/>
  <c r="G166" i="57" l="1"/>
  <c r="D34" i="57"/>
  <c r="C88" i="57"/>
  <c r="C62" i="57"/>
  <c r="C22" i="57"/>
  <c r="C15" i="57" s="1"/>
  <c r="C29" i="57"/>
  <c r="G99" i="57" l="1"/>
  <c r="E22" i="57" l="1"/>
  <c r="G25" i="57" l="1"/>
  <c r="G60" i="57" l="1"/>
  <c r="G61" i="57"/>
  <c r="C57" i="57"/>
  <c r="C33" i="57" s="1"/>
  <c r="C83" i="57"/>
  <c r="C81" i="57" s="1"/>
  <c r="C24" i="57"/>
  <c r="C78" i="57" l="1"/>
  <c r="G81" i="57"/>
  <c r="G183" i="57"/>
  <c r="G184" i="57"/>
  <c r="G84" i="57" l="1"/>
  <c r="C162" i="57" l="1"/>
  <c r="E62" i="57" l="1"/>
  <c r="E42" i="57" l="1"/>
  <c r="D62" i="57"/>
  <c r="D33" i="57" s="1"/>
  <c r="C94" i="57"/>
  <c r="C27" i="57" l="1"/>
  <c r="C14" i="57" s="1"/>
  <c r="G44" i="57" l="1"/>
  <c r="G42" i="57" s="1"/>
  <c r="E24" i="57"/>
  <c r="E48" i="57"/>
  <c r="E33" i="57" s="1"/>
  <c r="G69" i="57" l="1"/>
  <c r="G56" i="57"/>
  <c r="G64" i="57" l="1"/>
  <c r="G180" i="57"/>
  <c r="G181" i="57"/>
  <c r="G75" i="57"/>
  <c r="F83" i="57" l="1"/>
  <c r="F65" i="57" l="1"/>
  <c r="G123" i="57" l="1"/>
  <c r="G126" i="57"/>
  <c r="C129" i="57"/>
  <c r="C121" i="57" s="1"/>
  <c r="G165" i="57"/>
  <c r="G167" i="57"/>
  <c r="G164" i="57"/>
  <c r="G23" i="57"/>
  <c r="G22" i="57" s="1"/>
  <c r="G21" i="57"/>
  <c r="G53" i="57"/>
  <c r="G98" i="57"/>
  <c r="F129" i="57"/>
  <c r="E129" i="57"/>
  <c r="D155" i="57"/>
  <c r="C155" i="57"/>
  <c r="D129" i="57"/>
  <c r="D121" i="57" s="1"/>
  <c r="E27" i="57"/>
  <c r="E14" i="57" s="1"/>
  <c r="D29" i="57"/>
  <c r="G129" i="57" l="1"/>
  <c r="G163" i="57" l="1"/>
  <c r="F162" i="57"/>
  <c r="G161" i="57"/>
  <c r="G160" i="57"/>
  <c r="F159" i="57"/>
  <c r="F158" i="57" s="1"/>
  <c r="C159" i="57"/>
  <c r="G137" i="57"/>
  <c r="G136" i="57"/>
  <c r="G135" i="57" s="1"/>
  <c r="G134" i="57" s="1"/>
  <c r="F134" i="57"/>
  <c r="E134" i="57"/>
  <c r="E193" i="57" s="1"/>
  <c r="D134" i="57"/>
  <c r="E132" i="57"/>
  <c r="G131" i="57"/>
  <c r="G128" i="57"/>
  <c r="G127" i="57"/>
  <c r="F122" i="57"/>
  <c r="F121" i="57" s="1"/>
  <c r="G120" i="57"/>
  <c r="G119" i="57"/>
  <c r="G118" i="57"/>
  <c r="G117" i="57"/>
  <c r="G116" i="57"/>
  <c r="G115" i="57"/>
  <c r="F112" i="57"/>
  <c r="C110" i="57"/>
  <c r="C77" i="57" s="1"/>
  <c r="G109" i="57"/>
  <c r="G108" i="57"/>
  <c r="F107" i="57"/>
  <c r="G105" i="57"/>
  <c r="G104" i="57"/>
  <c r="G103" i="57"/>
  <c r="F102" i="57"/>
  <c r="G101" i="57"/>
  <c r="G100" i="57"/>
  <c r="G96" i="57"/>
  <c r="G95" i="57"/>
  <c r="D94" i="57"/>
  <c r="G93" i="57"/>
  <c r="G91" i="57"/>
  <c r="G90" i="57"/>
  <c r="G89" i="57"/>
  <c r="F88" i="57"/>
  <c r="D88" i="57"/>
  <c r="G87" i="57"/>
  <c r="G86" i="57"/>
  <c r="G85" i="57"/>
  <c r="F78" i="57"/>
  <c r="F74" i="57"/>
  <c r="G70" i="57"/>
  <c r="G68" i="57"/>
  <c r="G63" i="57"/>
  <c r="F62" i="57"/>
  <c r="G62" i="57" s="1"/>
  <c r="G59" i="57"/>
  <c r="G58" i="57"/>
  <c r="F57" i="57"/>
  <c r="G51" i="57"/>
  <c r="G50" i="57"/>
  <c r="G49" i="57"/>
  <c r="F48" i="57"/>
  <c r="F45" i="57"/>
  <c r="F42" i="57"/>
  <c r="G32" i="57"/>
  <c r="G29" i="57" s="1"/>
  <c r="F29" i="57"/>
  <c r="G28" i="57"/>
  <c r="G27" i="57" s="1"/>
  <c r="F27" i="57"/>
  <c r="F24" i="57"/>
  <c r="G24" i="57"/>
  <c r="F22" i="57"/>
  <c r="D22" i="57"/>
  <c r="G48" i="57" l="1"/>
  <c r="G65" i="57"/>
  <c r="E204" i="57"/>
  <c r="D77" i="57"/>
  <c r="G112" i="57"/>
  <c r="E122" i="57"/>
  <c r="E121" i="57" s="1"/>
  <c r="E13" i="57" s="1"/>
  <c r="G132" i="57"/>
  <c r="G102" i="57"/>
  <c r="G97" i="57"/>
  <c r="G57" i="57"/>
  <c r="F157" i="57"/>
  <c r="G158" i="57"/>
  <c r="G83" i="57"/>
  <c r="F19" i="57"/>
  <c r="G19" i="57" s="1"/>
  <c r="G162" i="57"/>
  <c r="G94" i="57"/>
  <c r="G88" i="57"/>
  <c r="G159" i="57"/>
  <c r="G78" i="57"/>
  <c r="F20" i="57"/>
  <c r="C152" i="57"/>
  <c r="F77" i="57"/>
  <c r="G107" i="57"/>
  <c r="D15" i="57" l="1"/>
  <c r="D14" i="57" s="1"/>
  <c r="D193" i="57" s="1"/>
  <c r="G122" i="57"/>
  <c r="G77" i="57"/>
  <c r="C150" i="57"/>
  <c r="G121" i="57"/>
  <c r="F156" i="57"/>
  <c r="F153" i="57" s="1"/>
  <c r="G153" i="57" s="1"/>
  <c r="G157" i="57"/>
  <c r="G76" i="57"/>
  <c r="F18" i="57"/>
  <c r="G20" i="57"/>
  <c r="D13" i="57" l="1"/>
  <c r="D204" i="57"/>
  <c r="G156" i="57"/>
  <c r="F155" i="57"/>
  <c r="G74" i="57"/>
  <c r="F17" i="57"/>
  <c r="G18" i="57"/>
  <c r="G147" i="57"/>
  <c r="G33" i="57" l="1"/>
  <c r="G155" i="57"/>
  <c r="F152" i="57"/>
  <c r="G17" i="57"/>
  <c r="F16" i="57"/>
  <c r="G16" i="57" s="1"/>
  <c r="C144" i="57"/>
  <c r="C143" i="57" s="1"/>
  <c r="C13" i="57" s="1"/>
  <c r="F149" i="57" l="1"/>
  <c r="G149" i="57" s="1"/>
  <c r="G152" i="57"/>
  <c r="G150" i="57" s="1"/>
  <c r="C193" i="57"/>
  <c r="F150" i="57"/>
  <c r="F148" i="57" s="1"/>
  <c r="G148" i="57" s="1"/>
  <c r="F34" i="57"/>
  <c r="F33" i="57" s="1"/>
  <c r="G146" i="57"/>
  <c r="F15" i="57"/>
  <c r="F14" i="57" s="1"/>
  <c r="G145" i="57"/>
  <c r="F13" i="57" l="1"/>
  <c r="C204" i="57"/>
  <c r="G15" i="57"/>
  <c r="G14" i="57" s="1"/>
  <c r="G144" i="57"/>
  <c r="F193" i="57"/>
  <c r="F204" i="57" l="1"/>
  <c r="G143" i="57" l="1"/>
  <c r="G193" i="57" s="1"/>
  <c r="G13" i="57" l="1"/>
  <c r="G204" i="57"/>
  <c r="D191" i="205"/>
  <c r="E191" i="20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<sst xmlns="http://schemas.openxmlformats.org/spreadsheetml/2006/main" count="2256" uniqueCount="998">
  <si>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</si>
  <si>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</si>
  <si>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</si>
  <si>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</si>
  <si>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</si>
  <si>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</si>
  <si>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</si>
  <si>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</si>
  <si>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</si>
  <si>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</si>
  <si>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</si>
  <si>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</si>
  <si>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</si>
  <si>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</si>
  <si>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</si>
  <si>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</si>
  <si>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</si>
  <si>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</si>
  <si>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</si>
  <si>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</si>
  <si>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</si>
  <si>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</si>
  <si>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</si>
  <si>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</si>
  <si>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</si>
  <si>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</si>
  <si>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</si>
  <si>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</si>
  <si>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</si>
  <si>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</si>
  <si>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</si>
  <si>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</si>
  <si>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</si>
  <si>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</si>
  <si>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</si>
  <si>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</si>
  <si>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</si>
  <si>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</si>
  <si>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</si>
  <si>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</si>
  <si>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</si>
  <si>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</si>
  <si>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</si>
  <si>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</si>
  <si>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</si>
  <si>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</si>
  <si>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</si>
  <si>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</si>
  <si>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</si>
  <si>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</si>
  <si>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</si>
  <si>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</si>
  <si>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</si>
  <si>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</si>
  <si>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</si>
  <si>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</si>
  <si>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</si>
  <si>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</si>
  <si>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</si>
  <si>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</si>
  <si>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</si>
  <si>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</si>
  <si>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</si>
  <si>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</si>
  <si>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</si>
  <si>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</si>
  <si>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</si>
  <si>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</si>
  <si>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</si>
  <si>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</si>
  <si>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</si>
  <si>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</si>
  <si>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</si>
  <si>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</si>
  <si>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</si>
  <si>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</si>
  <si>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</si>
  <si>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</si>
  <si>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</si>
  <si>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</si>
  <si>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</si>
  <si>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</si>
  <si>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</si>
  <si>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</si>
  <si>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</si>
  <si>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</si>
  <si>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</si>
  <si>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</si>
  <si>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</si>
  <si>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</si>
  <si>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</si>
  <si>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</si>
  <si>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</si>
  <si>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</si>
  <si>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</si>
  <si>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</si>
  <si>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</si>
  <si>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</si>
  <si>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</si>
  <si>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</si>
  <si>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</si>
  <si>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</si>
  <si>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</si>
  <si>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</si>
  <si>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</si>
  <si>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</si>
  <si>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</si>
  <si>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</si>
  <si>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</si>
  <si>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</si>
  <si>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</si>
  <si>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</si>
  <si>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</si>
  <si>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</si>
  <si>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</si>
  <si>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</si>
  <si>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</si>
  <si>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</si>
  <si>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</si>
  <si>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</si>
  <si>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</si>
  <si>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</si>
  <si>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</si>
  <si>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</si>
  <si>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</si>
  <si>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</si>
  <si>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</si>
  <si>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</si>
  <si>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</si>
  <si>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</si>
  <si>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</si>
  <si>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</si>
  <si>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</si>
  <si>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</si>
  <si>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</si>
  <si>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</si>
  <si>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</si>
  <si>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</si>
  <si>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</si>
  <si>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</si>
  <si>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</si>
  <si>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</si>
  <si>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</si>
  <si>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</si>
  <si>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</si>
  <si>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</si>
  <si>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</si>
  <si>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</si>
  <si>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</si>
  <si>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</si>
  <si>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</si>
  <si>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</si>
  <si>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</si>
  <si>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</si>
  <si>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</si>
  <si>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</si>
  <si>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</si>
  <si>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</si>
  <si>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</si>
  <si>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</si>
  <si>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</si>
  <si>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</si>
  <si>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</si>
  <si>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</si>
  <si>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</si>
  <si>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</si>
  <si>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</si>
  <si>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</si>
  <si>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</si>
  <si>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</si>
  <si>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</si>
  <si>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</si>
  <si>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</si>
  <si>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</si>
  <si>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</si>
  <si>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</si>
  <si>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</si>
  <si>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</si>
  <si>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</si>
  <si>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</si>
  <si>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</si>
  <si>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</si>
  <si>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</si>
  <si>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</si>
  <si>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</si>
  <si>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</si>
  <si>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</si>
  <si>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</si>
  <si>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</si>
  <si>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</si>
  <si>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</si>
  <si>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</si>
  <si>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</si>
  <si>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</si>
  <si>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</si>
  <si>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</si>
  <si>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</si>
  <si>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</si>
  <si>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</si>
  <si>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</si>
  <si>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</si>
  <si>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</si>
  <si>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</si>
  <si>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</si>
  <si>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</si>
  <si>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</si>
  <si>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</si>
  <si>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</si>
  <si>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</si>
  <si>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</si>
  <si>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</si>
  <si>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</si>
  <si>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</si>
  <si>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</si>
  <si>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</si>
  <si>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</si>
  <si>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</si>
  <si>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</si>
  <si>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</si>
  <si>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</si>
  <si>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</si>
  <si>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</si>
  <si>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</si>
  <si>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</si>
  <si>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</si>
  <si>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</si>
  <si>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</si>
  <si>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</si>
  <si>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</si>
  <si>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</si>
  <si>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</si>
  <si>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</si>
  <si>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</si>
  <si>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</si>
  <si>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</si>
  <si>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</si>
  <si>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</si>
  <si>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</si>
  <si>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</si>
  <si>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</si>
  <si>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</si>
  <si>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</si>
  <si>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</si>
  <si>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</si>
  <si>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</si>
  <si>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</si>
  <si>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</si>
  <si>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</si>
  <si>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</si>
  <si>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</si>
  <si>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</si>
  <si>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</si>
  <si>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</si>
  <si>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</si>
  <si>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</si>
  <si>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</si>
  <si>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</si>
  <si>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</si>
  <si>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</si>
  <si>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</si>
  <si>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</si>
  <si>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</si>
  <si>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</si>
  <si>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</si>
  <si>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</si>
  <si>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</si>
  <si>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</si>
  <si>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</si>
  <si>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</si>
  <si>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</si>
  <si>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</si>
  <si>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</si>
  <si>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</si>
  <si>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</si>
  <si>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</si>
  <si>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</si>
  <si>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</si>
  <si>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</si>
  <si>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</si>
  <si>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</si>
  <si>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</si>
  <si>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</si>
  <si>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</si>
  <si>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</si>
  <si>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</si>
  <si>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</si>
  <si>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</si>
  <si>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</si>
  <si>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</si>
  <si>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</si>
  <si>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</si>
  <si>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</si>
  <si>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</si>
  <si>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</si>
  <si>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</si>
  <si>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</si>
  <si>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</si>
  <si>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</si>
  <si>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</si>
  <si>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</si>
  <si>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</si>
  <si>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</si>
  <si>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</si>
  <si>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</si>
  <si>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</si>
  <si>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</si>
  <si>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</si>
  <si>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</si>
  <si>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</si>
  <si>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</si>
  <si>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</si>
  <si>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</si>
  <si>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</si>
  <si>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</si>
  <si>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</si>
  <si>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</si>
  <si>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</si>
  <si>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</si>
  <si>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</si>
  <si>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</si>
  <si>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</si>
  <si>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</si>
  <si>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</si>
  <si>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</si>
  <si>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</si>
  <si>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</si>
  <si>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</si>
  <si>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</si>
  <si>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</si>
  <si>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</si>
  <si>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</si>
  <si>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</si>
  <si>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</si>
  <si>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</si>
  <si>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</si>
  <si>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</si>
  <si>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</si>
  <si>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</si>
  <si>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</si>
  <si>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</si>
  <si>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</si>
  <si>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</si>
  <si>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</si>
  <si>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</si>
  <si>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</si>
  <si>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</si>
  <si>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</si>
  <si>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</si>
  <si>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</si>
  <si>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</si>
  <si>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</si>
  <si>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</si>
  <si>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</si>
  <si>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</si>
  <si>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</si>
  <si>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</si>
  <si>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</si>
  <si>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</si>
  <si>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</si>
  <si>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</si>
  <si>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</si>
  <si>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</si>
  <si>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</si>
  <si>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</si>
  <si>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</si>
  <si>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</si>
  <si>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</si>
  <si>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</si>
  <si>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</si>
  <si>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</si>
  <si>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</si>
  <si>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</si>
  <si>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</si>
  <si>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</si>
  <si>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</si>
  <si>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</si>
  <si>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</si>
  <si>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</si>
  <si>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</si>
  <si>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</si>
  <si>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</si>
  <si>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</si>
  <si>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</si>
  <si>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</si>
  <si>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</si>
  <si>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</si>
  <si>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</si>
  <si>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</si>
  <si>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</si>
  <si>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</si>
  <si>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</si>
  <si>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</si>
  <si>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</si>
  <si>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</si>
  <si>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</si>
  <si>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</si>
  <si>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</si>
  <si>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</si>
  <si>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</si>
  <si>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</si>
  <si>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</si>
  <si>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</si>
  <si>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</si>
  <si>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</si>
  <si>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</si>
  <si>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</si>
  <si>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</si>
  <si>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</si>
  <si>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</si>
  <si>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</si>
  <si>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</si>
  <si>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</si>
  <si>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</si>
  <si>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</si>
  <si>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</si>
  <si>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</si>
  <si>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</si>
  <si>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</si>
  <si>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</si>
  <si>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</si>
  <si>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</si>
  <si>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</si>
  <si>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</si>
  <si>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</si>
  <si>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</si>
  <si>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</si>
  <si>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</si>
  <si>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LIBRO BANCO DE RESERVAS CODIFICADOS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</si>
  <si>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</si>
  <si>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</si>
  <si>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</si>
  <si>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</si>
  <si>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</si>
  <si>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</si>
  <si>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</si>
  <si>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</si>
  <si>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</si>
  <si>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</si>
  <si>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</si>
  <si>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</si>
  <si>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</si>
  <si>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</si>
  <si>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</si>
  <si>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</si>
  <si>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</si>
  <si>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</si>
  <si>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</si>
  <si>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</si>
  <si>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</si>
  <si>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</si>
  <si>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</si>
  <si>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</si>
  <si>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</si>
  <si>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</si>
  <si>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</si>
  <si>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</si>
  <si>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</si>
  <si>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</si>
  <si>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</si>
  <si>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</si>
  <si>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</si>
  <si>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</si>
  <si>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CUENTA NOMINA ELECTRONICA O DIRECCION GENERAL DE GANADERIA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</si>
  <si>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</si>
  <si>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</si>
  <si>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</si>
  <si>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</si>
  <si>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</si>
  <si>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</si>
  <si>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</si>
  <si>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</si>
  <si>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</si>
  <si>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r>
      <rPr>
        <b/>
        <sz val="13"/>
        <color rgb="FF000000"/>
        <rFont val="Arial"/>
        <family val="2"/>
      </rPr>
      <t xml:space="preserve"> Compensación </t>
    </r>
    <r>
      <rPr>
        <sz val="13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</si>
  <si>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3"/>
        <rFont val="Arial"/>
        <family val="2"/>
      </rPr>
      <t>SECTOR PRIVADO</t>
    </r>
  </si>
  <si>
    <t>OBRAS EN EDIFICACIONES NO RESIDENCIALES</t>
  </si>
  <si>
    <t>TESORERIA NACIONAL (EJEC. PRESUESTARIA)</t>
  </si>
  <si>
    <t>2.2.8.8.01</t>
  </si>
  <si>
    <t>2.2.8.2.01</t>
  </si>
  <si>
    <t>N/A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</si>
  <si>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</si>
  <si>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</si>
  <si>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</si>
  <si>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</si>
  <si>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</si>
  <si>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</si>
  <si>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</si>
  <si>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</si>
  <si>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</si>
  <si>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</si>
  <si>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</si>
  <si>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</si>
  <si>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</si>
  <si>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</si>
  <si>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</si>
  <si>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</si>
  <si>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</si>
  <si>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</si>
  <si>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</si>
  <si>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 xml:space="preserve">TOTAL GENERAL DE GASTOS </t>
  </si>
  <si>
    <t>TRANSFERENCIA ACH DE CR A CTA  DE DIRECCION GENERAL</t>
  </si>
  <si>
    <t>PAGOS ACH CTA CTE CR A CTA  DE DIRECCION GENERAL 115       -IBANKING</t>
  </si>
  <si>
    <t>TRANSFERENCIA ACH DE DIRECCION GENERA</t>
  </si>
  <si>
    <t>PAGOS ACH CTA CTE DIRECCION GENERA 0000936878-DIRECCION GENERA</t>
  </si>
  <si>
    <t>4524000000001</t>
  </si>
  <si>
    <t>PAGOS SUPLIDORES</t>
  </si>
  <si>
    <t>PAGOS SUPLIDORES CTA DEB: 2400165127     DE:DIR 424002029</t>
  </si>
  <si>
    <t>CR TRANSFERENCIA A CTA CTE</t>
  </si>
  <si>
    <t>TRANSFERENCIA ACH DE 0060571007**INVOICE NUMBER INV</t>
  </si>
  <si>
    <t>PAGOS ACH CTA CTE 0060571007**INVOICE NUMBER INV 0000060571-UNITED AIRLINES,</t>
  </si>
  <si>
    <t>TRANSFERENCIA DE JORGE LUIS ROSARIO MEJIA</t>
  </si>
  <si>
    <t>TRANSFERENCIA ACH DE ARTICULOS DE PIE</t>
  </si>
  <si>
    <t>PAGOS ACH CTA CTE ARTICULOS DE PIE 0000889771-ARTICULOS DE PIE</t>
  </si>
  <si>
    <t>4524000000003</t>
  </si>
  <si>
    <t>4524000000002</t>
  </si>
  <si>
    <t>TRANSFERENCIA ACH DE TRANSFERENCIA ACH DESDE PROMER</t>
  </si>
  <si>
    <t>PAGOS ACH CTA CTE TRANSFERENCIA ACH DESDE PROMER 101117842 -INTERNET</t>
  </si>
  <si>
    <t>DEPOSITO</t>
  </si>
  <si>
    <t>TRANSFERENCIA DE CARLOS JULIO RODRIGUEZ VE</t>
  </si>
  <si>
    <t>TRANSFERENCIA ACH DE 0059090011</t>
  </si>
  <si>
    <t>PAGOS ACH CTA CTE 0059090011 0000059090-AMERICAN AIRLINE</t>
  </si>
  <si>
    <t>TRANSFERENCIA ACH DE 0061770003</t>
  </si>
  <si>
    <t>PAGOS ACH CTA CTE 0061770003 0000061770-AVIANCA</t>
  </si>
  <si>
    <t>TRANSFERENCIA DE RAY JOSE SILVERIO JAQUEZ</t>
  </si>
  <si>
    <t>RD$</t>
  </si>
  <si>
    <t>Menos: Cheques en Transito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</si>
  <si>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</si>
  <si>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</si>
  <si>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</si>
  <si>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</si>
  <si>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</si>
  <si>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</si>
  <si>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</si>
  <si>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</si>
  <si>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</si>
  <si>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</si>
  <si>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</si>
  <si>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</si>
  <si>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</si>
  <si>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>COMISIONES Y CARGOS BANCARIOS</t>
  </si>
  <si>
    <t>TOTAL GENERAL GASTOS DB/CR.</t>
  </si>
  <si>
    <t>DEPOSITO CK</t>
  </si>
  <si>
    <t>CARGOS Y COMISIONES BANCARIOS</t>
  </si>
  <si>
    <t>Mantenim. y reparación  de maquinarias y equipos</t>
  </si>
  <si>
    <t>TOTAL DB/CR</t>
  </si>
  <si>
    <t>2.1.2.2.07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</si>
  <si>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</si>
  <si>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</si>
  <si>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</si>
  <si>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</si>
  <si>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</si>
  <si>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</si>
  <si>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</si>
  <si>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t>TRANSFERENCIA DE LUIGI  SBRIZ ZEITUN</t>
  </si>
  <si>
    <t>4524000034705</t>
  </si>
  <si>
    <t xml:space="preserve">OFICINA DE COORDINACION PRESIDENCIAL </t>
  </si>
  <si>
    <t>TRANSFERENCIA DE ENMANUEL  GRULLON GARCIA</t>
  </si>
  <si>
    <t>TOTAL BCES. CONCILIADOS AL 31/07/2025</t>
  </si>
  <si>
    <t xml:space="preserve">CARGOS Y COMISIONES BANCARIAS. </t>
  </si>
  <si>
    <t>TRANSFERENCIA DE JULIO ANDRES CEDEµO TORRE</t>
  </si>
  <si>
    <t>FORMULARIOS ANTERIOR</t>
  </si>
  <si>
    <t>TRANSFERENCIA DE DIONISIO  MELO RUIZ</t>
  </si>
  <si>
    <t>TRANSFERENCIA DE DANIA  MOTA PAREDES</t>
  </si>
  <si>
    <t xml:space="preserve"> PAGO COMPENSACION POR DISTANCIA A EXTENSIONISTAS POR USO DE VEHICULOS PRIVADOS CORRESP. AL MES DE NOVIEMBRE 2024</t>
  </si>
  <si>
    <t xml:space="preserve"> PAGO COMPENSACION POR DISTANCIA A EXTENSIONISTAS POR USO DE VEHICULOS PRIVADOS CORRESP. AL MES DE DICIEMBRE 2024</t>
  </si>
  <si>
    <t>TRANSFERENCIA DE NORMA  HERNANDEZ RODRIGUE</t>
  </si>
  <si>
    <t xml:space="preserve">  NORMA HERNNDEZ: INFORME DE SA</t>
  </si>
  <si>
    <t xml:space="preserve">  CATALINO ERASME OBISPO</t>
  </si>
  <si>
    <t>2.2.4.4.01</t>
  </si>
  <si>
    <t>2.2.3.1.01</t>
  </si>
  <si>
    <t>2.2.4.1.01</t>
  </si>
  <si>
    <r>
      <rPr>
        <sz val="12"/>
        <rFont val="Arial"/>
        <family val="2"/>
      </rPr>
      <t>TRANSFERENCIAS DE CAPITAL A
OTRAS INSTITUCIONES PÚBLICAS</t>
    </r>
  </si>
  <si>
    <t xml:space="preserve"> DEL 1RO. AL 31 DE AGOSTO  2025</t>
  </si>
  <si>
    <t>19/08/2025</t>
  </si>
  <si>
    <t xml:space="preserve">COLECTOR DE IMPUESTOS INTERNOS </t>
  </si>
  <si>
    <t>PAGO RETENCION ISR DE LA NOM. DE COMPENSAC. (VUCE) A ENCARGS.E INSPECTORES DE CUARENTENA EN PUERTOS Y AEROP., CORRESP. AL MES DE MARZO 2025.</t>
  </si>
  <si>
    <t>DEL 1RO. AL 31  DE AGOSTO 2025</t>
  </si>
  <si>
    <t>1808/2025</t>
  </si>
  <si>
    <t>CUENTA NOMINA ELECTRONICA O DIRECCION GRAL. DE GANADERIA.</t>
  </si>
  <si>
    <t>2.1.2.2.04</t>
  </si>
  <si>
    <t>PAGO COMPENSACION POR DISTANCIA A EXTENSIONISTAS POR USO DE VEHICULOS PRIVADOS, CORRESP. AL MES DE DICIEMBRE 2025.</t>
  </si>
  <si>
    <t>PAGO  RETENCION DEL ISR DE LA NOMINA COMPENS. POR DISTANCIA A EXTENSIONISTAS POR USO DE VEHS. PRIVADS, CORRESP. AL MES DE DIC. 2025.</t>
  </si>
  <si>
    <t>RESUMEN POR CUENTA DEL 1RO. AL 31 DE AGOSTO 2025</t>
  </si>
  <si>
    <t>1RO AL 31 DE AGOSTO 2025</t>
  </si>
  <si>
    <t>TOTAL EGRESOS AGOSTO 2025</t>
  </si>
  <si>
    <t xml:space="preserve">TOTAL EJECUTADO EN EL MES DE AGOSTO 2025.  CTA. COLERA FONDO REP. DE ANTICIPOS FINANCIEROS. </t>
  </si>
  <si>
    <t xml:space="preserve">CUENTA NOMINA ELECTRONICA O DIRECCION GENERAL DE GANADERIA                                                                                                 </t>
  </si>
  <si>
    <t xml:space="preserve"> PAGO NOMINA COMPENSACION (VUCE) A ENCARGADOS E INSPECTORES QUE LABORAN EN LOS PUERTOS Y AEROPUERTOS DEL PAIS, CORRESP. AL MES DE MAYO 2025, SEGUN ANEXOS. </t>
  </si>
  <si>
    <t xml:space="preserve">COLECTOR DE IMPUESTOS INTERNOS                                                                                                                                             </t>
  </si>
  <si>
    <t xml:space="preserve"> PAGO RETENCION DEL ISR DE LA  NOMINA COMPENSACION (VUCE) A ENCARG. E INSP. QUE LABORAN EN LOS PUERTOS Y AEROPUERTOS DEL PAIS, CORRESP. AL MES DE MAYO 2025, SEGUN ANEXOS. </t>
  </si>
  <si>
    <t xml:space="preserve">CUENTA NOMINA ELECTRONICA O DIRECCION GENERAL DE GANADERIA                                                                                                                                 </t>
  </si>
  <si>
    <t xml:space="preserve"> PGO. VIATICO AL PERSONAL MILITAR QUE ASISTIRAN A LA VISITA DE PRODUCTORES PORCINOS A LA VISTA DE PRODUCTORES PORCINOS QUE SE REALIZARA EN EL MUNIC. DE MOCA PROV. ESPAILLAT D/F 13/08/2025</t>
  </si>
  <si>
    <t xml:space="preserve">CUENTA NOMINA ELECTRONICA O DIRECCION GENERAL DE GANADERIA                                                                                                                                                                   </t>
  </si>
  <si>
    <t xml:space="preserve"> PAGO VIATICO A FAVOR DEL DR. ABEL MADERA DIRECTOR GRAL. QUIEN VIAJO A SOCIALIZACION CON ASOCIACIONES Y PRODUCTORES DEL LA PROV. MOCA Y SANTIAGO DANDO SEGUIMIENTO A LA ERRADICACION DE LA PPA LOS DIAS 12 Y 13 DE JUNIO 2025</t>
  </si>
  <si>
    <t xml:space="preserve">CUENTA NOMINA ELECTRONICA O DIRECCION GENERAL DE GANADERIA                                                                                                                                                </t>
  </si>
  <si>
    <t xml:space="preserve"> PAGO VIATICO Y ALOJAMIENTO PARA LOS AUXILIARES QUE VIAJARAN A LAS DIFERENTES PROVINCIAS PARA DAR ATENCION A LOS FOCOS POSITIVOS A PPA D/F LUNES 28 DE JULIO AL SABADO 02 DE AGOSTO DEL 2025, SEGUN ANEXOS</t>
  </si>
  <si>
    <t xml:space="preserve">CUENTA NOMINA ELECTRONICA O DIRECCION GENERAL DE GANADERIA                                                                                                         </t>
  </si>
  <si>
    <t xml:space="preserve"> PGO. VIATICO AL PERSONAL MILITAR QUIENES FUERON CITADOS PARA LA ORDEN DE MOVILIZACION TRASPATIO DE LA PPA, CON ASIENTO EN LAS PROV. BONAO &amp; LA VEGA D/F 11/08/2025</t>
  </si>
  <si>
    <t xml:space="preserve">CUENTA NOMINA ELECTRONICA O DIRECCION GENERAL DE GANADERIA                                                                                                                                             </t>
  </si>
  <si>
    <t xml:space="preserve"> PAGO VIATICOS DE RECOGIDA DE MUESTRAS DE PPA EN TODAS LAS REGIONALES DEL PAIS, LIMPIEZA Y DESINFECCION DE FOCOS DE PPA, CORRESP. AL MES DE JUNIO 2025 A FAVOR DEL SR. JUNIOR RAFAEL FRANCISCO DE JESUS</t>
  </si>
  <si>
    <t>NULO</t>
  </si>
  <si>
    <t>ANULADO POR ERROR DE IMPRESIÓN</t>
  </si>
  <si>
    <t xml:space="preserve"> PAGO VIATICO PARA EL PERSONAL MILITAR QUE FUERON CITADOS PARA EL PATRULLAJE DEL PPA DESDE EL 15 AL 18 DE JULIO EN EL MUNICIPIO HACIENDA ESTRELLA REGION NORTE Y LA PROVINCIA DE AZUA</t>
  </si>
  <si>
    <t xml:space="preserve"> PAGO VIATICOS Y ALOJAMIENTO AL PERSONAL MILITAR QUE FUERON CITADOS PARA EL PATRULLAJE DEL PPA CON ASIENTO EN LAS PROVINCIAS SANTIAGO, MOCA Y LA VEGA D/F DEL: 01/09/25 AL: 06/09/25, SEGUN ANEXOS</t>
  </si>
  <si>
    <t xml:space="preserve"> PAGO VIATICOS Y ALOJAMIENTO AL PERSONAL MILITAR QUE FUERON CITADOS PARA EL PATRULLAJE DEL PPA CON ASIENTO EN LAS PROVINCIAS SANTIAGO, MOCA Y LA VEGA D/F DEL: 11/08/25 AL: 16/08/25, SEGUN ANEXOS</t>
  </si>
  <si>
    <t xml:space="preserve"> PAGO VIATICOS Y ALOJAMIENTO AL PERSONAL MILITAR QUE FUERON CITADOS PARA EL PATRULLAJE DEL PPA CON ASIENTO EN LAS PROVINCIAS SANTIAGO, MOCA Y LA VEGA D/F DEL: 08/09/25 AL: 13/09/25, SEGUN ANEXOS</t>
  </si>
  <si>
    <t xml:space="preserve"> PAGO VIATICOS Y ALOJAMIENTO AL PERSONAL MILITAR QUE FUERON CITADOS PARA EL PATRULLAJE DEL PPA CON ASIENTO EN LAS PROVINCIAS SANTIAGO, MOCA Y LA VEGA D/F DEL: 18/08/25 AL: 23/08/25, SEGUN ANEXOS</t>
  </si>
  <si>
    <t xml:space="preserve"> PAGO VIATICOS Y ALOJAMIENTO AL PERSONAL MILITAR QUE FUERON CITADOS PARA EL PATRULLAJE DEL PPA CON ASIENTO EN LAS PROVINCIAS SANTIAGO, MOCA Y LA VEGA D/F DEL: 25/08/25 AL: 30/08/25, SEGUN ANEXOS</t>
  </si>
  <si>
    <t xml:space="preserve"> PAGO VIATICO AL PERSONAL MILITAR QUIEN ASISTIRA A UN SACRIFICIO DE CABALLO EN LA PROVINCIA SAN JUAN DE LA MAGUANA D/F 15/08/2025</t>
  </si>
  <si>
    <t xml:space="preserve"> PAGO VIATICO Y ALOJAMIENTO PARA LOS AUXILIARES QUE VIAJARAN A LAS DIFERENTES PROVINCIAS PARA DAR ATENCION A LOS FOCOS POSITIVOS A PPA D/F LUNES 14 DE JULIO AL SABADO 19 DE JULIO DEL 2025, SEGUN ANEXOS</t>
  </si>
  <si>
    <t xml:space="preserve"> PAGO VIATICOS DE RECOGIDA DE MUESTRAS DE PPA EN TODAS LAS REGIONALES DEL PAIS, LIMPIEZA Y DESINFECCION DE FOCOS DE PPA, CORRESP. AL MES DE JUNIO 2025 A FAVOR DEL SR. OBISPO ALBERTO RODRIGUEZ DIAZ</t>
  </si>
  <si>
    <t>TRANSF 041</t>
  </si>
  <si>
    <t>PAGO BOLETO AEREO A LA LIC. NIYRA CASTILLO, QUIEN ASISTIO AL I CONGRESO DE CENTROAMERICA Y EL CARIBE SOBRE POLINIZADORES EN FECHA 15 AL 19 DE JULIO 2025, EN ATENAS COSTA RICA. S/A.</t>
  </si>
  <si>
    <t xml:space="preserve">CONSORCIO DE TARJETAS DOMINICANAS, S.A.                                                                                       </t>
  </si>
  <si>
    <t xml:space="preserve"> PAGO FACT. E450000000431, ADQUISICION DE PEAJES PASO RAPIDO, PARA VEHICULOS DE ESTA DIRECCION GRAL. DE GANADERIA SEGUN ANEXOS</t>
  </si>
  <si>
    <t>`</t>
  </si>
  <si>
    <t xml:space="preserve">NOTA ACLARATORIA: </t>
  </si>
  <si>
    <t>NO HUBO CKS. / DEPOSITIOS /TRANSFERNCIA EN EL MES DE AGOSTO 2025.</t>
  </si>
  <si>
    <t>CARGOS Y COMISIONES BANCARIAS. MES AGOSTO 2025.</t>
  </si>
  <si>
    <t>TOTAL GENERAL GASTOS DEL MES DE AGOSTO 2025.</t>
  </si>
  <si>
    <t>31/08/2025</t>
  </si>
  <si>
    <t>TOTAL EJECUTADO EN EL MES DE AGOSTO 2025.  CTA. SANIDAD ANIMAL Y EXTENSION</t>
  </si>
  <si>
    <t>TOTAL GASTOS Y APLICACIONES
FINANCIERAS, AGOSTO 2025</t>
  </si>
  <si>
    <t>RESUMEN POR CUENTA DEL 1RO. AL 31 AGOSTO 2025</t>
  </si>
  <si>
    <t>BALANCE CONCILIADO AL 31 DE JULIO 2025</t>
  </si>
  <si>
    <t>BALANCE INICIAL AL 01/08/2025</t>
  </si>
  <si>
    <t>4524000052545</t>
  </si>
  <si>
    <t>0.00</t>
  </si>
  <si>
    <t>4524000053101</t>
  </si>
  <si>
    <t>4524000053089</t>
  </si>
  <si>
    <t>4524000051633</t>
  </si>
  <si>
    <t>TRANSFERENCIA ACH DE PAGO MARITIMA DOM</t>
  </si>
  <si>
    <t>PAGOS ACH CTA CTE PAGO MARITIMA DOM 113       -MARITIMA DOMINIC</t>
  </si>
  <si>
    <t>250801000920110205</t>
  </si>
  <si>
    <t>202250078879591</t>
  </si>
  <si>
    <t>202W 2507997739 DIRRECION GENERAL DE ADUANAS\</t>
  </si>
  <si>
    <t>202250078867331</t>
  </si>
  <si>
    <t>202W 2507991704 DGA\</t>
  </si>
  <si>
    <t>40286146726</t>
  </si>
  <si>
    <t>0529007220</t>
  </si>
  <si>
    <t xml:space="preserve">0529007220 DEPOSITO REFERENCIADO </t>
  </si>
  <si>
    <t>4524000053569</t>
  </si>
  <si>
    <t>4524000059663</t>
  </si>
  <si>
    <t>4524000059648</t>
  </si>
  <si>
    <t>202250079106780</t>
  </si>
  <si>
    <t>202W 2508107937 DGA\</t>
  </si>
  <si>
    <t>202250079088948</t>
  </si>
  <si>
    <t>202W 2508099368 SR FRANCISCO J HERNANDEZ RIVAS</t>
  </si>
  <si>
    <t>250804002930050187</t>
  </si>
  <si>
    <t>DEPOSITO- 53 SANGRIAS</t>
  </si>
  <si>
    <t xml:space="preserve">53 SANGRIAS  </t>
  </si>
  <si>
    <t>239855370224</t>
  </si>
  <si>
    <t xml:space="preserve">  PAGO DE BRUCELOSIS DE PAULINO</t>
  </si>
  <si>
    <t>202250079111823</t>
  </si>
  <si>
    <t>202W 2508110371 SR FRANCISCO J HERNANDEZ RIVAS</t>
  </si>
  <si>
    <t>4524000058788</t>
  </si>
  <si>
    <t>4524000052600</t>
  </si>
  <si>
    <t>4524000058941</t>
  </si>
  <si>
    <t>TRANSFERENCIA ACH DE S ANIMAL 040825</t>
  </si>
  <si>
    <t>PAGOS ACH CTA CTE S ANIMAL 040825 9399014987-DIRECCION GENERA</t>
  </si>
  <si>
    <t>4524000034773</t>
  </si>
  <si>
    <t>4524000034716</t>
  </si>
  <si>
    <t>202250079294978</t>
  </si>
  <si>
    <t>202W 2508198748 DIRRECION GENERAL DE ADUANAS\</t>
  </si>
  <si>
    <t>4524000055779</t>
  </si>
  <si>
    <t>TRANSFERENCIA ACH DE 0061293108**STIJUN2025SA</t>
  </si>
  <si>
    <t>PAGOS ACH CTA CTE 0061293108**STIJUN2025SA 0000061293-DELTA</t>
  </si>
  <si>
    <t>4524000055776</t>
  </si>
  <si>
    <t>4524000031833</t>
  </si>
  <si>
    <t>TRANSFERENCIA ACH DE AGENCIAS NAVIERA</t>
  </si>
  <si>
    <t>PAGOS ACH CTA CTE AGENCIAS NAVIERA 0000289523-AGENCIAS NAVIERA</t>
  </si>
  <si>
    <t>239886678326</t>
  </si>
  <si>
    <t>TRANSFERENCIA DE JUAN EMILIO VEGA CRUZ</t>
  </si>
  <si>
    <t xml:space="preserve">  .</t>
  </si>
  <si>
    <t>202250079369108</t>
  </si>
  <si>
    <t>202W 2508234593 DIRRECION GENERAL DE ADUANAS\</t>
  </si>
  <si>
    <t>4524000057855</t>
  </si>
  <si>
    <t>250807000120360174</t>
  </si>
  <si>
    <t>250807000120360171</t>
  </si>
  <si>
    <t>250807000120360168</t>
  </si>
  <si>
    <t>4524000032357</t>
  </si>
  <si>
    <t>4524000030669</t>
  </si>
  <si>
    <t>TRANSFERENCIA ACH DE 0000484810</t>
  </si>
  <si>
    <t>PAGOS ACH CTA CTE 0000484810 12736     -SAPEPAGOS</t>
  </si>
  <si>
    <t>4524000033441</t>
  </si>
  <si>
    <t>250807000120360165</t>
  </si>
  <si>
    <t>DEPOSITO- GALLOS</t>
  </si>
  <si>
    <t xml:space="preserve">GALLOS  </t>
  </si>
  <si>
    <t>239885222481</t>
  </si>
  <si>
    <t>239893844270</t>
  </si>
  <si>
    <t>TRANSFERENCIA DE YRIS NICAURIS ESTEVEZ EST</t>
  </si>
  <si>
    <t xml:space="preserve">  CARLO</t>
  </si>
  <si>
    <t>4524000050711</t>
  </si>
  <si>
    <t>TRANSFERENCIA ACH DE PEREZ   CIA DOMI</t>
  </si>
  <si>
    <t>PAGOS ACH CTA CTE PEREZ   CIA DOMI 0000562098-PEREZ   CIA DOMI</t>
  </si>
  <si>
    <t>4524000052723</t>
  </si>
  <si>
    <t>202250079448426</t>
  </si>
  <si>
    <t>202W 2508273109 DIRRECION GENERAL DE ADUANAS\</t>
  </si>
  <si>
    <t>4524000033232</t>
  </si>
  <si>
    <t>TRANSFERENCIA ACH DE S ANIMAL 060825</t>
  </si>
  <si>
    <t>PAGOS ACH CTA CTE S ANIMAL 060825 9399014987-DIRECCION GENERA</t>
  </si>
  <si>
    <t>4524000039949</t>
  </si>
  <si>
    <t>4524000056879</t>
  </si>
  <si>
    <t>TRANSFERENCIA ACH DE 0061084002**06-25POPSAN/202506</t>
  </si>
  <si>
    <t>PAGOS ACH CTA CTE 0061084002**06-25POPSAN/202506 0000061084-JET BLUE AIRWAYS</t>
  </si>
  <si>
    <t>4524000054107</t>
  </si>
  <si>
    <t>4524000054098</t>
  </si>
  <si>
    <t>4524000054079</t>
  </si>
  <si>
    <t>4524000058117</t>
  </si>
  <si>
    <t>4524000058102</t>
  </si>
  <si>
    <t>4524000058091</t>
  </si>
  <si>
    <t>4524000054989</t>
  </si>
  <si>
    <t>4524000059874</t>
  </si>
  <si>
    <t>4524000032225</t>
  </si>
  <si>
    <t>4524000052788</t>
  </si>
  <si>
    <t>4524000056582</t>
  </si>
  <si>
    <t>250813000120070173</t>
  </si>
  <si>
    <t>202250079781777</t>
  </si>
  <si>
    <t>202W 2508436074 DIRRECION GENERAL DE ADUANAS\</t>
  </si>
  <si>
    <t>250813003000040383</t>
  </si>
  <si>
    <t>40380513499</t>
  </si>
  <si>
    <t>0512004317</t>
  </si>
  <si>
    <t xml:space="preserve">0512004317 DEPOSITO REFERENCIADO </t>
  </si>
  <si>
    <t>4524000058602</t>
  </si>
  <si>
    <t>4524000058600</t>
  </si>
  <si>
    <t>TRANSFERENCIA ACH DE 0061293108**DIGEGAJUL25</t>
  </si>
  <si>
    <t>PAGOS ACH CTA CTE 0061293108**DIGEGAJUL25 0000061293-DELTA</t>
  </si>
  <si>
    <t>4524000058598</t>
  </si>
  <si>
    <t>4524000055910</t>
  </si>
  <si>
    <t>4524000050023</t>
  </si>
  <si>
    <t>202250079851245</t>
  </si>
  <si>
    <t>202W 2508469661 DIRRECION GENERAL DE ADUANAS\</t>
  </si>
  <si>
    <t>239924373391</t>
  </si>
  <si>
    <t xml:space="preserve">  CUARENTENA NELSON COLLADO</t>
  </si>
  <si>
    <t>239932706781</t>
  </si>
  <si>
    <t>TRANSFERENCIA DE DRALENY ESTHER CASTILLO</t>
  </si>
  <si>
    <t>4524000053770</t>
  </si>
  <si>
    <t>4524000058194</t>
  </si>
  <si>
    <t>4524000055324</t>
  </si>
  <si>
    <t>202250079995200</t>
  </si>
  <si>
    <t>202W 2508540499 DIRRECION GENERAL DE ADUANAS\</t>
  </si>
  <si>
    <t>202250079958810</t>
  </si>
  <si>
    <t>202W 2508522441 DGA\</t>
  </si>
  <si>
    <t>4524000030564</t>
  </si>
  <si>
    <t>TRANSFERENCIA ACH DE 0061751009**072025/20250812/C/</t>
  </si>
  <si>
    <t>PAGOS ACH CTA CTE 0061751009**072025/20250812/C/ 0000061751-AEROREPUBLICA SA</t>
  </si>
  <si>
    <t>4524000030340</t>
  </si>
  <si>
    <t>4524000060068</t>
  </si>
  <si>
    <t>4524000060047</t>
  </si>
  <si>
    <t>4524000060033</t>
  </si>
  <si>
    <t>4524000065174</t>
  </si>
  <si>
    <t>4524000062297</t>
  </si>
  <si>
    <t>4524000062274</t>
  </si>
  <si>
    <t>250818005670030751</t>
  </si>
  <si>
    <t>250818005670030748</t>
  </si>
  <si>
    <t>202250080258789</t>
  </si>
  <si>
    <t>202W 2508672298 DIRRECION GENERAL DE ADUANAS\</t>
  </si>
  <si>
    <t>4524000035201</t>
  </si>
  <si>
    <t>TRANSFERENCIA ACH DE CR A CTA  DE HARRY HEINSEN Y C</t>
  </si>
  <si>
    <t>PAGOS ACH CTA CTE CR A CTA  DE HARRY HEINSEN Y C 115       -IBANKING</t>
  </si>
  <si>
    <t>4524000030395</t>
  </si>
  <si>
    <t>TRANSFERENCIA ACH DE SANIDAD ANIMAL SDQ JULIO 2025</t>
  </si>
  <si>
    <t>PAGOS ACH CTA CTE SANIDAD ANIMAL SDQ JULIO 2025 7398      -E T HEINSEN S A</t>
  </si>
  <si>
    <t>4524000030393</t>
  </si>
  <si>
    <t>TRANSFERENCIA ACH DE SANIDAD ANIMAL POP JUNIO 2025</t>
  </si>
  <si>
    <t>PAGOS ACH CTA CTE SANIDAD ANIMAL POP JUNIO 2025 7398      -E T HEINSEN S A</t>
  </si>
  <si>
    <t>239945614202</t>
  </si>
  <si>
    <t xml:space="preserve">  PAGO DE BRUCELOSIS DE MIGUEL A</t>
  </si>
  <si>
    <t xml:space="preserve">COLECTOR DE IMPUESTOS INTERNOS                                                                                                                   </t>
  </si>
  <si>
    <t xml:space="preserve"> PAGO RETENCION ISR DE LA NOMINA COMPENSACION A ENCARGADOS E INSPECTORES DE CUARENTENA ANIMAL EN PUERTOS Y AEROP., CORRESP. AL MES DE MARZO 2025.</t>
  </si>
  <si>
    <t>250819002400180351</t>
  </si>
  <si>
    <t>4524000057835</t>
  </si>
  <si>
    <t>TRANSFERENCIA ACH DE 0061293108**STIJUL2025SA</t>
  </si>
  <si>
    <t>PAGOS ACH CTA CTE 0061293108**STIJUL2025SA 0000061293-DELTA</t>
  </si>
  <si>
    <t>4524000054589</t>
  </si>
  <si>
    <t>TRANSFERENCIA ACH DE PAGO SEMANA DEL 18 AL 22 DE AG</t>
  </si>
  <si>
    <t>PAGOS ACH CTA CTE PAGO SEMANA DEL 18 AL 22 DE AG 7692      -ANTILLANA DOMINI</t>
  </si>
  <si>
    <t>4524000058489</t>
  </si>
  <si>
    <t>4524000054262</t>
  </si>
  <si>
    <t>4524000057956</t>
  </si>
  <si>
    <t>239960581089</t>
  </si>
  <si>
    <t>TRANSFERENCIA DE FAUDLER  JEAN</t>
  </si>
  <si>
    <t xml:space="preserve">  PAGO MULTA TRANSITO DE ANIMALE</t>
  </si>
  <si>
    <t>4524000051178</t>
  </si>
  <si>
    <t>202250080505816</t>
  </si>
  <si>
    <t>202W 2508791445 DIRRECION GENERAL DE ADUANAS\</t>
  </si>
  <si>
    <t>250821000120360283</t>
  </si>
  <si>
    <t>250821000120360279</t>
  </si>
  <si>
    <t>250822001510040484</t>
  </si>
  <si>
    <t>202250080606349</t>
  </si>
  <si>
    <t>202W 2508840620 DIRRECION GENERAL DE ADUANAS\</t>
  </si>
  <si>
    <t>4524000053906</t>
  </si>
  <si>
    <t>250822000920030295</t>
  </si>
  <si>
    <t>4524000035708</t>
  </si>
  <si>
    <t>4524000034481</t>
  </si>
  <si>
    <t>250822003000040115</t>
  </si>
  <si>
    <t>240004196766</t>
  </si>
  <si>
    <t xml:space="preserve">  52 SANGRA</t>
  </si>
  <si>
    <t>4524000059209</t>
  </si>
  <si>
    <t>TRANSFERENCIA ACH DE 0061084002**07-2025PUJSAN/2025</t>
  </si>
  <si>
    <t>PAGOS ACH CTA CTE 0061084002**07-2025PUJSAN/2025 0000061084-JET BLUE AIRWAYS</t>
  </si>
  <si>
    <t>4524000050954</t>
  </si>
  <si>
    <t>4524000050950</t>
  </si>
  <si>
    <t>4524000050933</t>
  </si>
  <si>
    <t>202250080783195</t>
  </si>
  <si>
    <t>202W 2508928009 DGA\</t>
  </si>
  <si>
    <t>250825005590010570</t>
  </si>
  <si>
    <t>4524000032351</t>
  </si>
  <si>
    <t>TRANSFERENCIA ACH DE VARIAS FACTURAS</t>
  </si>
  <si>
    <t>PAGOS ACH CTA CTE VARIAS FACTURAS 7398      -E T HEINSEN S A</t>
  </si>
  <si>
    <t>4524000031850</t>
  </si>
  <si>
    <t>TRANSFERENCIA ACH DE MARINE EXPRESS D</t>
  </si>
  <si>
    <t>PAGOS ACH CTA CTE MARINE EXPRESS D 0000429520-MARINE EXPRESS D</t>
  </si>
  <si>
    <t>4524000053885</t>
  </si>
  <si>
    <t>4524000058376</t>
  </si>
  <si>
    <t>202250080866894</t>
  </si>
  <si>
    <t>202W 2508967525 DIRRECION GENERAL DE ADUANAS\</t>
  </si>
  <si>
    <t>4524000032791</t>
  </si>
  <si>
    <t>TRANSFERENCIA ACH DE 0059988034**07/25/20250731/C/D</t>
  </si>
  <si>
    <t>PAGOS ACH CTA CTE 0059988034**07/25/20250731/C/D 0000059988-COPA AIRLINES</t>
  </si>
  <si>
    <t>4524000031661</t>
  </si>
  <si>
    <t>4524000031654</t>
  </si>
  <si>
    <t>4524000031644</t>
  </si>
  <si>
    <t>250826003090050093</t>
  </si>
  <si>
    <t>4524000056267</t>
  </si>
  <si>
    <t>4524000033972</t>
  </si>
  <si>
    <t>TRANSFERENCIA ACH DE CR A CTA  DE RED AIR SRL</t>
  </si>
  <si>
    <t>PAGOS ACH CTA CTE CR A CTA  DE RED AIR SRL 115       -IBANKING</t>
  </si>
  <si>
    <t>202250081021284</t>
  </si>
  <si>
    <t>202W 2509040388 DIRRECION GENERAL DE ADUANAS\</t>
  </si>
  <si>
    <t>4524000054738</t>
  </si>
  <si>
    <t>TRANSFERENCIA ACH DE TRANSFERENCIA ACH</t>
  </si>
  <si>
    <t>PAGOS ACH CTA CTE TRANSFERENCIA ACH 101745274 -INTERNET</t>
  </si>
  <si>
    <t>4524000052068</t>
  </si>
  <si>
    <t>250828002930050495</t>
  </si>
  <si>
    <t>DEPOSITO- 280</t>
  </si>
  <si>
    <t>250828001540020236</t>
  </si>
  <si>
    <t>250828000920070108</t>
  </si>
  <si>
    <t>DEPOSITO- DOMINGA DEL CARMEN JEREZ DE JI</t>
  </si>
  <si>
    <t xml:space="preserve">DOMINGA DEL CARMEN JEREZ DE JI  </t>
  </si>
  <si>
    <t>4524000034206</t>
  </si>
  <si>
    <t>250829000610040564</t>
  </si>
  <si>
    <t>DEPOSITO- CUARENTENA ANIMAL DAJABON</t>
  </si>
  <si>
    <t xml:space="preserve">CUARENTENA ANIMAL DAJABON  </t>
  </si>
  <si>
    <t>4524000058210</t>
  </si>
  <si>
    <t>4524000056722</t>
  </si>
  <si>
    <t>240027537668</t>
  </si>
  <si>
    <t>202250081106338</t>
  </si>
  <si>
    <t>202W 2509081832 DIRRECION GENERAL DE ADUANAS\</t>
  </si>
  <si>
    <t>4524000038956</t>
  </si>
  <si>
    <t>4524000038955</t>
  </si>
  <si>
    <t>240025138243</t>
  </si>
  <si>
    <t xml:space="preserve">  PAGO BRUCELOSIS  JOSE ALMONTE</t>
  </si>
  <si>
    <t>4524000035305</t>
  </si>
  <si>
    <t>TRANSFERENCIA ACH DE PAQO FACTURA</t>
  </si>
  <si>
    <t>PAGOS ACH CTA CTE PAQO FACTURA 7410      -AGENTES Y ESTIB</t>
  </si>
  <si>
    <t>4524000034299</t>
  </si>
  <si>
    <t>BALANCE CONCILIADO AL 31/08/2025</t>
  </si>
  <si>
    <t>CARGOS Y COMISIONES BANCARIOS DEL MES DE AGOSTO 2025.</t>
  </si>
  <si>
    <t>TOTAL GENERAL MES DE AGOSTO 2025</t>
  </si>
  <si>
    <t>BALANCE  CONCILIADO AL  31 DE JULIO 2025</t>
  </si>
  <si>
    <t>BALANCE   INICIAL CONCILIADO AL 01  DE AGOSTO 2025</t>
  </si>
  <si>
    <t>4524000056182</t>
  </si>
  <si>
    <t>TRANSFERENCIA ACH DE PAGO ANALISIS DE SANGRIAS 2482</t>
  </si>
  <si>
    <t>PAGOS ACH CTA CTE PAGO ANALISIS DE SANGRIAS 2482 816       -CENTRAL ROMANA C</t>
  </si>
  <si>
    <t>239865827002</t>
  </si>
  <si>
    <t xml:space="preserve">  JULIO 2025 INFORME</t>
  </si>
  <si>
    <t>250806007600040125</t>
  </si>
  <si>
    <t>250807008600100441</t>
  </si>
  <si>
    <t>DEPOSITO- BERNARDO CARPIO</t>
  </si>
  <si>
    <t xml:space="preserve">BERNARDO CARPIO  </t>
  </si>
  <si>
    <t>250807003520100166</t>
  </si>
  <si>
    <t>239885156438</t>
  </si>
  <si>
    <t>TRANSFERENCIA DE MICHAEL SANTIAGO MARTINEZ</t>
  </si>
  <si>
    <t>250807003920080355</t>
  </si>
  <si>
    <t>DEPOSITO- PAGO DE MULTA JOSE DE LA CRUZ</t>
  </si>
  <si>
    <t xml:space="preserve">PAGO DE MULTA JOSE DE LA CRUZ  </t>
  </si>
  <si>
    <t>239894488921</t>
  </si>
  <si>
    <t>TRANSFERENCIA DE JUANA  ORTIZ CESPEDES</t>
  </si>
  <si>
    <t xml:space="preserve">  PG POR GUAGUA Y PUERCA</t>
  </si>
  <si>
    <t>250808003520100145</t>
  </si>
  <si>
    <t>239911084959</t>
  </si>
  <si>
    <t>TRANSFERENCIA DE AGUSTIN  SANTOS ADON</t>
  </si>
  <si>
    <t xml:space="preserve">  PAGO IMPUESTO</t>
  </si>
  <si>
    <t>239910988994</t>
  </si>
  <si>
    <t>TRANSFERENCIA DE JONATHAN  JIMENEZ FRANCIS</t>
  </si>
  <si>
    <t xml:space="preserve">  MULTA</t>
  </si>
  <si>
    <t>239898088082</t>
  </si>
  <si>
    <t>TRANSFERENCIA DE PABLO ELIAS PENA DE LA CR</t>
  </si>
  <si>
    <t xml:space="preserve">  MULTA CERDOS</t>
  </si>
  <si>
    <t>250811003520090202</t>
  </si>
  <si>
    <t>CK. 16120 REINTEGRADO</t>
  </si>
  <si>
    <t xml:space="preserve">REINTEGRADO POR CAMBIO DE CODIFICACION </t>
  </si>
  <si>
    <t>CK. 16121 REINTEGRADO</t>
  </si>
  <si>
    <t>202250079824341</t>
  </si>
  <si>
    <t>202W 2508456953 COMPRA Y VENTA DE GANADO MINAY</t>
  </si>
  <si>
    <t>250813003520110259</t>
  </si>
  <si>
    <t>250814002680020224</t>
  </si>
  <si>
    <t>DEPOSITO- TRANSITO DIMAR</t>
  </si>
  <si>
    <t xml:space="preserve">TRANSITO DIMAR  </t>
  </si>
  <si>
    <t>250815003520140254</t>
  </si>
  <si>
    <t>250815003520140251</t>
  </si>
  <si>
    <t>239950054775</t>
  </si>
  <si>
    <t xml:space="preserve">  AMADO ABREU PACHE</t>
  </si>
  <si>
    <t>239955146722</t>
  </si>
  <si>
    <t>TRANSFERENCIA DE CARLOS JOSE GOMEZ RODRIGU</t>
  </si>
  <si>
    <t>250819003520110387</t>
  </si>
  <si>
    <t>239966697393</t>
  </si>
  <si>
    <t xml:space="preserve">  DRA. DANIA MOTA</t>
  </si>
  <si>
    <t>40436765687</t>
  </si>
  <si>
    <t>TRANSFERENCIA VIA TPAGO</t>
  </si>
  <si>
    <t>250820003520040317</t>
  </si>
  <si>
    <t>250820005260020151</t>
  </si>
  <si>
    <t>250821002890050144</t>
  </si>
  <si>
    <t>250822003920010535</t>
  </si>
  <si>
    <t>DEPOSITO- JOSE DE LA CRUZ</t>
  </si>
  <si>
    <t xml:space="preserve">JOSE DE LA CRUZ  </t>
  </si>
  <si>
    <t>250822003520040254</t>
  </si>
  <si>
    <t>240007388568</t>
  </si>
  <si>
    <t>250826003520110151</t>
  </si>
  <si>
    <t>250827003520040334</t>
  </si>
  <si>
    <t xml:space="preserve">  FORMULARIOS</t>
  </si>
  <si>
    <t>250827001700030394</t>
  </si>
  <si>
    <t>DEPOSITO- OAGO ROSA RODRIGUEZ</t>
  </si>
  <si>
    <t xml:space="preserve">OAGO ROSA RODRIGUEZ  </t>
  </si>
  <si>
    <t>240011845067</t>
  </si>
  <si>
    <t>240011654214</t>
  </si>
  <si>
    <t>TRANSFERENCIA DE ANGELA YADIRA ROBERTS ROB</t>
  </si>
  <si>
    <t xml:space="preserve">  PAGO INFORME AGOSTO 2025</t>
  </si>
  <si>
    <t>202250081030105</t>
  </si>
  <si>
    <t>202W 2509044705 FREDNET PIERRE\</t>
  </si>
  <si>
    <t>240020568206</t>
  </si>
  <si>
    <t xml:space="preserve">  CRISTIANO GUERRERO</t>
  </si>
  <si>
    <t>250829002950090495</t>
  </si>
  <si>
    <t>DEPOSITO- POR TRANSITAR SIN ANALISIS Y</t>
  </si>
  <si>
    <t xml:space="preserve">POR TRANSITAR SIN ANALISIS Y GUIA </t>
  </si>
  <si>
    <t>CARGOS Y COMISIONES BANCARIOS MES DE AGOSTO 2025.</t>
  </si>
  <si>
    <t>2.1.2.2.</t>
  </si>
  <si>
    <t>2.2.8.2.</t>
  </si>
  <si>
    <t>TOTAL EJECUTADO EN EL MES DE AGOSTO 2025.  CTA. COLERA PORCINA CLASICA  "PPC"</t>
  </si>
  <si>
    <t>AL 31 DE AGOSTO 2025</t>
  </si>
  <si>
    <t>BALANCE SEGÚN BANCO AL 31 AGOSTO 2025</t>
  </si>
  <si>
    <t>BALANCE CONCILIADO SEGÚN BANCO AL 31/08/2025</t>
  </si>
  <si>
    <t>Balance Conciliado en libro al 31 DE JULIO 2025</t>
  </si>
  <si>
    <t>BALANCE CONCILIADO SEGÚN LIBRO AL  31/08/2025</t>
  </si>
  <si>
    <t>BALANCE CONCIL. AL 31 JUL. 2025</t>
  </si>
  <si>
    <t>BALANCE CONCILIADO AL 31/8/2025</t>
  </si>
  <si>
    <t xml:space="preserve">Imputacion del Gasto </t>
  </si>
  <si>
    <t>Programa 13, 18 y 19</t>
  </si>
  <si>
    <t>Agosto, 2025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</si>
  <si>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</si>
  <si>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</si>
  <si>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</si>
  <si>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</si>
  <si>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</si>
  <si>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</si>
  <si>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</si>
  <si>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</si>
  <si>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</si>
  <si>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</si>
  <si>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</si>
  <si>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Viáticos fuera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</si>
  <si>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</si>
  <si>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</si>
  <si>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</si>
  <si>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</si>
  <si>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</si>
  <si>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</si>
  <si>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</si>
  <si>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</si>
  <si>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</si>
  <si>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</si>
  <si>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</si>
  <si>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</si>
  <si>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</si>
  <si>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</si>
  <si>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</si>
  <si>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</si>
  <si>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</si>
  <si>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</si>
  <si>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</si>
  <si>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</si>
  <si>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</si>
  <si>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</si>
  <si>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</si>
  <si>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2.5.1.2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</si>
  <si>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</si>
  <si>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</si>
  <si>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</si>
  <si>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</si>
  <si>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</si>
  <si>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</si>
  <si>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</si>
  <si>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</si>
  <si>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</si>
  <si>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2.6.9.5</t>
  </si>
  <si>
    <t>Objetos de valor</t>
  </si>
  <si>
    <t>Obras para edificación no residencial</t>
  </si>
  <si>
    <t xml:space="preserve">Objetos de valor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</si>
</sst>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</numFmts>
  <fonts count="1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12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Arial"/>
      <family val="2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b/>
      <sz val="14"/>
      <color indexed="63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2"/>
      <color theme="1"/>
      <name val="Cambria"/>
      <family val="1"/>
    </font>
    <font>
      <b/>
      <sz val="11"/>
      <color rgb="FFFF00FF"/>
      <name val="Cambria"/>
      <family val="1"/>
      <scheme val="major"/>
    </font>
    <font>
      <b/>
      <sz val="11"/>
      <color rgb="FF000099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7A7A7A"/>
      <name val="Arial"/>
      <family val="2"/>
    </font>
    <font>
      <sz val="12"/>
      <color indexed="8"/>
      <name val="Arial"/>
      <family val="2"/>
    </font>
    <font>
      <sz val="14"/>
      <color indexed="63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1"/>
      <color indexed="63"/>
      <name val="Arial"/>
      <family val="2"/>
    </font>
    <font>
      <b/>
      <sz val="13"/>
      <color rgb="FFFF00FF"/>
      <name val="Arial"/>
      <family val="2"/>
    </font>
    <font>
      <b/>
      <sz val="18"/>
      <name val="Arial"/>
      <family val="2"/>
    </font>
    <font>
      <sz val="12"/>
      <color rgb="FF003300"/>
      <name val="Arial"/>
      <family val="2"/>
    </font>
    <font>
      <sz val="14"/>
      <color rgb="FF365F91"/>
      <name val="Calibri"/>
      <family val="2"/>
      <scheme val="minor"/>
    </font>
    <font>
      <sz val="18"/>
      <color rgb="FF365F91"/>
      <name val="Calibri"/>
      <family val="2"/>
      <scheme val="minor"/>
    </font>
    <font>
      <sz val="14"/>
      <color theme="1"/>
      <name val="Cambria"/>
      <family val="1"/>
    </font>
    <font>
      <i/>
      <sz val="12"/>
      <color theme="1"/>
      <name val="Cambria"/>
      <family val="1"/>
    </font>
    <font>
      <sz val="12"/>
      <color theme="1"/>
      <name val="Cambria"/>
      <family val="1"/>
    </font>
    <font>
      <u val="singleAccounting"/>
      <sz val="10"/>
      <name val="Arial"/>
      <family val="2"/>
    </font>
    <font>
      <b/>
      <sz val="14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2"/>
      <color indexed="8"/>
      <name val="Calibri"/>
      <family val="2"/>
    </font>
    <font>
      <b/>
      <sz val="14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rgb="FFE0E0E0"/>
      </left>
      <right style="medium">
        <color rgb="FFE0E0E0"/>
      </right>
      <top/>
      <bottom style="medium">
        <color rgb="FF11111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09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43" fontId="19" fillId="0" borderId="0" xfId="2" applyFont="1" applyFill="1" applyAlignment="1">
      <alignment horizontal="center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0" xfId="2" applyFont="1" applyFill="1" applyBorder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43" fontId="61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17" fontId="19" fillId="0" borderId="0" xfId="145" applyNumberFormat="1" applyFont="1" applyAlignment="1">
      <alignment horizontal="left"/>
    </xf>
    <xf numFmtId="49" fontId="19" fillId="0" borderId="0" xfId="145" applyNumberFormat="1" applyFont="1" applyAlignment="1">
      <alignment horizontal="center"/>
    </xf>
    <xf numFmtId="0" fontId="37" fillId="0" borderId="0" xfId="7" applyFont="1" applyAlignment="1">
      <alignment wrapText="1"/>
    </xf>
    <xf numFmtId="43" fontId="19" fillId="0" borderId="0" xfId="2" applyFont="1"/>
    <xf numFmtId="0" fontId="36" fillId="0" borderId="1" xfId="7" applyFont="1" applyBorder="1" applyAlignment="1">
      <alignment wrapText="1"/>
    </xf>
    <xf numFmtId="0" fontId="61" fillId="0" borderId="0" xfId="145" applyFont="1" applyAlignment="1">
      <alignment horizontal="left"/>
    </xf>
    <xf numFmtId="0" fontId="61" fillId="0" borderId="0" xfId="145" applyFont="1" applyAlignment="1">
      <alignment horizontal="left" wrapText="1"/>
    </xf>
    <xf numFmtId="0" fontId="61" fillId="0" borderId="0" xfId="0" applyFont="1" applyAlignment="1">
      <alignment horizontal="left" wrapText="1"/>
    </xf>
    <xf numFmtId="43" fontId="20" fillId="25" borderId="5" xfId="2" applyFont="1" applyFill="1" applyBorder="1" applyAlignment="1">
      <alignment horizontal="center"/>
    </xf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9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5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80" fillId="0" borderId="0" xfId="7" applyFont="1"/>
    <xf numFmtId="0" fontId="32" fillId="25" borderId="0" xfId="7" applyFont="1" applyFill="1"/>
    <xf numFmtId="0" fontId="76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3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84" fillId="0" borderId="0" xfId="2" applyNumberFormat="1" applyFont="1" applyFill="1" applyBorder="1" applyAlignment="1"/>
    <xf numFmtId="43" fontId="84" fillId="0" borderId="0" xfId="2" applyFont="1" applyFill="1" applyBorder="1" applyAlignment="1"/>
    <xf numFmtId="0" fontId="85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0" fontId="36" fillId="25" borderId="5" xfId="7" applyFont="1" applyFill="1" applyBorder="1"/>
    <xf numFmtId="43" fontId="36" fillId="25" borderId="5" xfId="7" applyNumberFormat="1" applyFont="1" applyFill="1" applyBorder="1"/>
    <xf numFmtId="43" fontId="36" fillId="0" borderId="0" xfId="7" applyNumberFormat="1" applyFont="1" applyAlignment="1">
      <alignment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0" fontId="31" fillId="0" borderId="0" xfId="7" applyFo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8" fillId="0" borderId="0" xfId="7" applyFont="1" applyAlignment="1">
      <alignment horizontal="left"/>
    </xf>
    <xf numFmtId="0" fontId="21" fillId="0" borderId="0" xfId="0" applyFont="1"/>
    <xf numFmtId="0" fontId="17" fillId="25" borderId="1" xfId="7" applyFont="1" applyFill="1" applyBorder="1" applyAlignment="1">
      <alignment horizontal="center"/>
    </xf>
    <xf numFmtId="43" fontId="17" fillId="25" borderId="1" xfId="2" applyFont="1" applyFill="1" applyBorder="1" applyAlignment="1">
      <alignment horizontal="left"/>
    </xf>
    <xf numFmtId="43" fontId="17" fillId="25" borderId="1" xfId="2" applyFont="1" applyFill="1" applyBorder="1" applyAlignment="1">
      <alignment horizontal="center"/>
    </xf>
    <xf numFmtId="43" fontId="17" fillId="25" borderId="1" xfId="2" applyFont="1" applyFill="1" applyBorder="1" applyAlignment="1">
      <alignment horizontal="center" wrapText="1"/>
    </xf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90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43" fontId="57" fillId="0" borderId="0" xfId="10" applyFont="1" applyFill="1" applyBorder="1" applyAlignment="1"/>
    <xf numFmtId="0" fontId="90" fillId="0" borderId="34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91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21" fillId="0" borderId="0" xfId="2" applyFont="1"/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7" fillId="0" borderId="0" xfId="0" applyFont="1" applyAlignment="1">
      <alignment horizontal="right"/>
    </xf>
    <xf numFmtId="0" fontId="61" fillId="0" borderId="0" xfId="145" applyFont="1" applyAlignment="1">
      <alignment horizontal="center"/>
    </xf>
    <xf numFmtId="0" fontId="19" fillId="25" borderId="30" xfId="0" applyFont="1" applyFill="1" applyBorder="1" applyAlignment="1">
      <alignment horizontal="center" wrapText="1"/>
    </xf>
    <xf numFmtId="43" fontId="24" fillId="0" borderId="0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left"/>
      <protection locked="0"/>
    </xf>
    <xf numFmtId="43" fontId="36" fillId="0" borderId="0" xfId="2" applyFont="1" applyAlignment="1">
      <alignment horizontal="center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36" fillId="25" borderId="36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5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7" fillId="0" borderId="0" xfId="2" applyFont="1" applyFill="1" applyAlignment="1"/>
    <xf numFmtId="0" fontId="27" fillId="26" borderId="2" xfId="0" applyFont="1" applyFill="1" applyBorder="1" applyAlignment="1">
      <alignment horizontal="center"/>
    </xf>
    <xf numFmtId="0" fontId="99" fillId="0" borderId="0" xfId="7" applyFont="1"/>
    <xf numFmtId="49" fontId="100" fillId="0" borderId="1" xfId="0" applyNumberFormat="1" applyFont="1" applyBorder="1" applyAlignment="1">
      <alignment horizontal="center"/>
    </xf>
    <xf numFmtId="49" fontId="100" fillId="0" borderId="1" xfId="0" applyNumberFormat="1" applyFont="1" applyBorder="1" applyAlignment="1">
      <alignment horizontal="left"/>
    </xf>
    <xf numFmtId="0" fontId="99" fillId="0" borderId="0" xfId="0" applyFont="1"/>
    <xf numFmtId="0" fontId="101" fillId="25" borderId="1" xfId="0" applyFont="1" applyFill="1" applyBorder="1" applyAlignment="1">
      <alignment horizontal="center"/>
    </xf>
    <xf numFmtId="43" fontId="98" fillId="0" borderId="0" xfId="2" applyFont="1" applyFill="1" applyBorder="1" applyAlignment="1"/>
    <xf numFmtId="43" fontId="98" fillId="0" borderId="0" xfId="2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49" fontId="100" fillId="0" borderId="0" xfId="0" applyNumberFormat="1" applyFont="1" applyAlignment="1">
      <alignment horizontal="left"/>
    </xf>
    <xf numFmtId="49" fontId="100" fillId="0" borderId="7" xfId="0" applyNumberFormat="1" applyFont="1" applyBorder="1" applyAlignment="1">
      <alignment horizontal="center"/>
    </xf>
    <xf numFmtId="0" fontId="102" fillId="0" borderId="7" xfId="0" applyFont="1" applyBorder="1"/>
    <xf numFmtId="49" fontId="103" fillId="0" borderId="1" xfId="0" applyNumberFormat="1" applyFont="1" applyBorder="1" applyAlignment="1">
      <alignment horizontal="center"/>
    </xf>
    <xf numFmtId="49" fontId="103" fillId="0" borderId="1" xfId="0" applyNumberFormat="1" applyFont="1" applyBorder="1" applyAlignment="1">
      <alignment horizontal="left"/>
    </xf>
    <xf numFmtId="49" fontId="103" fillId="0" borderId="1" xfId="0" applyNumberFormat="1" applyFont="1" applyBorder="1" applyAlignment="1">
      <alignment wrapText="1"/>
    </xf>
    <xf numFmtId="0" fontId="99" fillId="0" borderId="1" xfId="0" applyFont="1" applyBorder="1" applyAlignment="1">
      <alignment horizontal="center" wrapText="1"/>
    </xf>
    <xf numFmtId="0" fontId="105" fillId="0" borderId="1" xfId="0" applyFont="1" applyBorder="1" applyAlignment="1">
      <alignment wrapText="1"/>
    </xf>
    <xf numFmtId="0" fontId="101" fillId="0" borderId="1" xfId="0" applyFont="1" applyBorder="1" applyAlignment="1">
      <alignment wrapText="1"/>
    </xf>
    <xf numFmtId="0" fontId="98" fillId="0" borderId="0" xfId="0" applyFont="1"/>
    <xf numFmtId="0" fontId="98" fillId="0" borderId="1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9" fillId="0" borderId="1" xfId="0" applyFont="1" applyBorder="1" applyAlignment="1">
      <alignment wrapText="1"/>
    </xf>
    <xf numFmtId="0" fontId="101" fillId="0" borderId="1" xfId="0" applyFont="1" applyBorder="1" applyAlignment="1">
      <alignment horizontal="center"/>
    </xf>
    <xf numFmtId="49" fontId="100" fillId="25" borderId="1" xfId="0" applyNumberFormat="1" applyFont="1" applyFill="1" applyBorder="1" applyAlignment="1">
      <alignment horizontal="left"/>
    </xf>
    <xf numFmtId="0" fontId="98" fillId="0" borderId="1" xfId="2" applyNumberFormat="1" applyFont="1" applyFill="1" applyBorder="1" applyAlignment="1">
      <alignment horizontal="center"/>
    </xf>
    <xf numFmtId="0" fontId="100" fillId="0" borderId="1" xfId="0" applyFont="1" applyBorder="1" applyAlignment="1">
      <alignment horizontal="left"/>
    </xf>
    <xf numFmtId="0" fontId="98" fillId="25" borderId="1" xfId="2" applyNumberFormat="1" applyFont="1" applyFill="1" applyBorder="1" applyAlignment="1">
      <alignment horizontal="center"/>
    </xf>
    <xf numFmtId="0" fontId="101" fillId="25" borderId="1" xfId="0" applyFont="1" applyFill="1" applyBorder="1"/>
    <xf numFmtId="0" fontId="101" fillId="0" borderId="1" xfId="0" applyFont="1" applyBorder="1"/>
    <xf numFmtId="49" fontId="103" fillId="0" borderId="1" xfId="0" applyNumberFormat="1" applyFont="1" applyBorder="1" applyAlignment="1">
      <alignment horizontal="left" wrapText="1"/>
    </xf>
    <xf numFmtId="49" fontId="100" fillId="25" borderId="1" xfId="0" applyNumberFormat="1" applyFont="1" applyFill="1" applyBorder="1" applyAlignment="1">
      <alignment horizontal="center"/>
    </xf>
    <xf numFmtId="49" fontId="100" fillId="0" borderId="1" xfId="0" applyNumberFormat="1" applyFont="1" applyBorder="1" applyAlignment="1">
      <alignment horizontal="left" wrapText="1"/>
    </xf>
    <xf numFmtId="49" fontId="100" fillId="0" borderId="1" xfId="0" applyNumberFormat="1" applyFont="1" applyBorder="1" applyAlignment="1">
      <alignment wrapText="1"/>
    </xf>
    <xf numFmtId="0" fontId="102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left" wrapText="1"/>
    </xf>
    <xf numFmtId="49" fontId="100" fillId="25" borderId="1" xfId="0" applyNumberFormat="1" applyFont="1" applyFill="1" applyBorder="1" applyAlignment="1">
      <alignment wrapText="1"/>
    </xf>
    <xf numFmtId="49" fontId="100" fillId="0" borderId="31" xfId="0" applyNumberFormat="1" applyFont="1" applyBorder="1" applyAlignment="1">
      <alignment horizontal="center"/>
    </xf>
    <xf numFmtId="0" fontId="101" fillId="0" borderId="31" xfId="0" applyFont="1" applyBorder="1" applyAlignment="1">
      <alignment wrapText="1"/>
    </xf>
    <xf numFmtId="49" fontId="103" fillId="0" borderId="7" xfId="0" applyNumberFormat="1" applyFont="1" applyBorder="1" applyAlignment="1">
      <alignment horizontal="center"/>
    </xf>
    <xf numFmtId="0" fontId="105" fillId="0" borderId="7" xfId="0" applyFont="1" applyBorder="1" applyAlignment="1">
      <alignment wrapText="1"/>
    </xf>
    <xf numFmtId="0" fontId="98" fillId="25" borderId="1" xfId="0" applyFont="1" applyFill="1" applyBorder="1" applyAlignment="1">
      <alignment wrapText="1"/>
    </xf>
    <xf numFmtId="0" fontId="98" fillId="25" borderId="1" xfId="0" applyFont="1" applyFill="1" applyBorder="1" applyAlignment="1">
      <alignment horizontal="center"/>
    </xf>
    <xf numFmtId="0" fontId="98" fillId="25" borderId="1" xfId="0" applyFont="1" applyFill="1" applyBorder="1"/>
    <xf numFmtId="0" fontId="98" fillId="0" borderId="1" xfId="0" applyFont="1" applyBorder="1"/>
    <xf numFmtId="49" fontId="103" fillId="25" borderId="1" xfId="0" applyNumberFormat="1" applyFont="1" applyFill="1" applyBorder="1" applyAlignment="1">
      <alignment horizontal="center"/>
    </xf>
    <xf numFmtId="49" fontId="103" fillId="0" borderId="0" xfId="0" applyNumberFormat="1" applyFont="1" applyAlignment="1">
      <alignment horizontal="center"/>
    </xf>
    <xf numFmtId="0" fontId="98" fillId="0" borderId="0" xfId="0" applyFont="1" applyAlignment="1">
      <alignment wrapText="1"/>
    </xf>
    <xf numFmtId="0" fontId="99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9" fillId="0" borderId="0" xfId="2" applyFont="1" applyFill="1" applyAlignment="1"/>
    <xf numFmtId="0" fontId="106" fillId="0" borderId="0" xfId="0" applyFont="1" applyAlignment="1">
      <alignment horizontal="left"/>
    </xf>
    <xf numFmtId="43" fontId="21" fillId="0" borderId="1" xfId="2" applyFont="1" applyBorder="1"/>
    <xf numFmtId="0" fontId="21" fillId="0" borderId="0" xfId="0" applyFont="1" applyAlignment="1">
      <alignment horizontal="left" wrapText="1"/>
    </xf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7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43" fontId="19" fillId="0" borderId="0" xfId="2" applyFont="1" applyFill="1" applyAlignment="1">
      <alignment horizontal="left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168" fontId="19" fillId="2" borderId="1" xfId="0" applyNumberFormat="1" applyFont="1" applyFill="1" applyBorder="1" applyAlignment="1">
      <alignment horizontal="left" wrapText="1"/>
    </xf>
    <xf numFmtId="0" fontId="19" fillId="2" borderId="1" xfId="131" applyFont="1" applyFill="1" applyBorder="1" applyAlignment="1">
      <alignment wrapText="1"/>
    </xf>
    <xf numFmtId="43" fontId="19" fillId="2" borderId="1" xfId="2" applyFont="1" applyFill="1" applyBorder="1" applyAlignment="1">
      <alignment wrapText="1"/>
    </xf>
    <xf numFmtId="0" fontId="107" fillId="0" borderId="0" xfId="145" applyFont="1"/>
    <xf numFmtId="168" fontId="19" fillId="0" borderId="34" xfId="0" applyNumberFormat="1" applyFont="1" applyBorder="1" applyAlignment="1">
      <alignment horizontal="left" wrapText="1"/>
    </xf>
    <xf numFmtId="0" fontId="36" fillId="0" borderId="34" xfId="0" applyFont="1" applyBorder="1" applyAlignment="1">
      <alignment horizontal="right"/>
    </xf>
    <xf numFmtId="0" fontId="89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09" fillId="0" borderId="0" xfId="2" applyFont="1" applyFill="1" applyBorder="1" applyAlignment="1">
      <alignment horizontal="right"/>
    </xf>
    <xf numFmtId="43" fontId="60" fillId="0" borderId="34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0" fontId="110" fillId="0" borderId="0" xfId="0" applyFont="1" applyAlignment="1">
      <alignment horizontal="center"/>
    </xf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17" fontId="21" fillId="0" borderId="0" xfId="0" applyNumberFormat="1" applyFont="1" applyAlignment="1">
      <alignment horizontal="left"/>
    </xf>
    <xf numFmtId="17" fontId="36" fillId="0" borderId="0" xfId="0" applyNumberFormat="1" applyFont="1" applyAlignment="1">
      <alignment horizontal="left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left"/>
    </xf>
    <xf numFmtId="0" fontId="21" fillId="2" borderId="1" xfId="131" applyFont="1" applyFill="1" applyBorder="1" applyAlignment="1">
      <alignment wrapText="1"/>
    </xf>
    <xf numFmtId="43" fontId="21" fillId="2" borderId="1" xfId="2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0" fontId="108" fillId="0" borderId="0" xfId="0" applyFont="1"/>
    <xf numFmtId="0" fontId="36" fillId="0" borderId="0" xfId="131" applyFont="1" applyAlignment="1">
      <alignment wrapText="1"/>
    </xf>
    <xf numFmtId="43" fontId="21" fillId="0" borderId="0" xfId="2" applyFont="1" applyFill="1" applyBorder="1" applyAlignment="1">
      <alignment horizontal="left"/>
    </xf>
    <xf numFmtId="0" fontId="21" fillId="0" borderId="0" xfId="131" applyFont="1" applyAlignment="1">
      <alignment wrapText="1"/>
    </xf>
    <xf numFmtId="0" fontId="91" fillId="0" borderId="0" xfId="145" applyFont="1"/>
    <xf numFmtId="43" fontId="91" fillId="0" borderId="0" xfId="2" applyFont="1" applyFill="1" applyAlignment="1"/>
    <xf numFmtId="43" fontId="91" fillId="0" borderId="0" xfId="2" applyFont="1" applyFill="1" applyAlignment="1">
      <alignment horizontal="center"/>
    </xf>
    <xf numFmtId="49" fontId="31" fillId="0" borderId="0" xfId="0" applyNumberFormat="1" applyFont="1" applyProtection="1">
      <protection locked="0"/>
    </xf>
    <xf numFmtId="43" fontId="31" fillId="0" borderId="0" xfId="2" applyFont="1" applyFill="1" applyBorder="1" applyAlignment="1">
      <alignment horizontal="center"/>
    </xf>
    <xf numFmtId="49" fontId="57" fillId="0" borderId="0" xfId="0" applyNumberFormat="1" applyFont="1" applyAlignment="1" applyProtection="1">
      <alignment wrapText="1"/>
      <protection locked="0"/>
    </xf>
    <xf numFmtId="49" fontId="31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49" fontId="57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91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3" fontId="31" fillId="0" borderId="0" xfId="2" applyFont="1" applyAlignment="1" applyProtection="1">
      <protection locked="0"/>
    </xf>
    <xf numFmtId="49" fontId="31" fillId="0" borderId="0" xfId="2" applyNumberFormat="1" applyFont="1" applyFill="1" applyAlignment="1">
      <alignment horizontal="center"/>
    </xf>
    <xf numFmtId="43" fontId="36" fillId="0" borderId="0" xfId="2" applyFont="1" applyAlignment="1"/>
    <xf numFmtId="49" fontId="31" fillId="0" borderId="3" xfId="0" applyNumberFormat="1" applyFont="1" applyBorder="1" applyAlignment="1" applyProtection="1">
      <alignment horizontal="center" wrapText="1"/>
      <protection locked="0"/>
    </xf>
    <xf numFmtId="43" fontId="57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Alignment="1"/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91" fillId="0" borderId="0" xfId="145" applyFont="1" applyAlignment="1">
      <alignment horizontal="left" wrapText="1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57" fillId="0" borderId="3" xfId="2" applyFont="1" applyBorder="1"/>
    <xf numFmtId="43" fontId="31" fillId="25" borderId="38" xfId="7" applyNumberFormat="1" applyFont="1" applyFill="1" applyBorder="1"/>
    <xf numFmtId="0" fontId="90" fillId="0" borderId="0" xfId="7" applyFont="1" applyAlignment="1">
      <alignment horizontal="left" wrapText="1"/>
    </xf>
    <xf numFmtId="0" fontId="21" fillId="0" borderId="34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8" xfId="10" applyFont="1" applyFill="1" applyBorder="1" applyAlignment="1"/>
    <xf numFmtId="0" fontId="94" fillId="0" borderId="0" xfId="145" applyFont="1"/>
    <xf numFmtId="0" fontId="94" fillId="0" borderId="0" xfId="145" applyFont="1" applyAlignment="1">
      <alignment horizontal="left"/>
    </xf>
    <xf numFmtId="43" fontId="94" fillId="0" borderId="0" xfId="2" applyFont="1" applyFill="1" applyBorder="1" applyAlignment="1"/>
    <xf numFmtId="43" fontId="94" fillId="0" borderId="0" xfId="2" applyFont="1" applyFill="1" applyBorder="1" applyAlignment="1">
      <alignment horizontal="center"/>
    </xf>
    <xf numFmtId="43" fontId="21" fillId="0" borderId="0" xfId="7" applyNumberFormat="1" applyFont="1"/>
    <xf numFmtId="43" fontId="36" fillId="0" borderId="0" xfId="7" applyNumberFormat="1" applyFont="1"/>
    <xf numFmtId="0" fontId="101" fillId="27" borderId="1" xfId="0" applyFont="1" applyFill="1" applyBorder="1" applyAlignment="1">
      <alignment horizontal="center"/>
    </xf>
    <xf numFmtId="49" fontId="100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0" fontId="24" fillId="0" borderId="0" xfId="0" applyFont="1"/>
    <xf numFmtId="43" fontId="33" fillId="0" borderId="0" xfId="2" applyFont="1" applyFill="1" applyAlignment="1"/>
    <xf numFmtId="43" fontId="111" fillId="0" borderId="0" xfId="2" applyFont="1" applyFill="1" applyAlignment="1">
      <alignment horizontal="center"/>
    </xf>
    <xf numFmtId="43" fontId="111" fillId="0" borderId="0" xfId="2" applyFont="1" applyFill="1" applyAlignment="1"/>
    <xf numFmtId="43" fontId="33" fillId="0" borderId="0" xfId="0" applyNumberFormat="1" applyFont="1"/>
    <xf numFmtId="0" fontId="33" fillId="25" borderId="2" xfId="0" applyFont="1" applyFill="1" applyBorder="1" applyAlignment="1">
      <alignment horizontal="center" wrapText="1"/>
    </xf>
    <xf numFmtId="0" fontId="112" fillId="25" borderId="2" xfId="0" applyFont="1" applyFill="1" applyBorder="1" applyAlignment="1">
      <alignment wrapText="1"/>
    </xf>
    <xf numFmtId="43" fontId="33" fillId="25" borderId="1" xfId="2" applyFont="1" applyFill="1" applyBorder="1" applyAlignment="1">
      <alignment wrapText="1"/>
    </xf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27" borderId="1" xfId="2" applyFont="1" applyFill="1" applyBorder="1" applyAlignment="1"/>
    <xf numFmtId="43" fontId="62" fillId="0" borderId="1" xfId="2" applyFont="1" applyFill="1" applyBorder="1" applyAlignment="1"/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9" fillId="0" borderId="1" xfId="2" applyFont="1" applyFill="1" applyBorder="1" applyAlignment="1">
      <alignment horizontal="left"/>
    </xf>
    <xf numFmtId="43" fontId="113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80" fillId="0" borderId="1" xfId="2" applyFont="1" applyFill="1" applyBorder="1" applyAlignment="1"/>
    <xf numFmtId="43" fontId="113" fillId="0" borderId="1" xfId="144" applyFont="1" applyFill="1" applyBorder="1" applyAlignment="1">
      <alignment horizontal="right"/>
    </xf>
    <xf numFmtId="43" fontId="19" fillId="0" borderId="2" xfId="2" applyFont="1" applyFill="1" applyBorder="1" applyAlignment="1"/>
    <xf numFmtId="43" fontId="37" fillId="0" borderId="2" xfId="2" applyFont="1" applyFill="1" applyBorder="1" applyAlignment="1"/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15" fillId="0" borderId="31" xfId="144" applyFont="1" applyFill="1" applyBorder="1" applyAlignment="1"/>
    <xf numFmtId="43" fontId="37" fillId="0" borderId="31" xfId="0" applyNumberFormat="1" applyFont="1" applyBorder="1"/>
    <xf numFmtId="43" fontId="19" fillId="0" borderId="33" xfId="2" applyFont="1" applyFill="1" applyBorder="1" applyAlignment="1"/>
    <xf numFmtId="43" fontId="37" fillId="0" borderId="33" xfId="2" applyFont="1" applyFill="1" applyBorder="1" applyAlignment="1"/>
    <xf numFmtId="43" fontId="37" fillId="0" borderId="0" xfId="2" applyFont="1" applyFill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14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14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9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6" fillId="0" borderId="0" xfId="2" applyFont="1" applyFill="1" applyBorder="1" applyAlignment="1"/>
    <xf numFmtId="43" fontId="19" fillId="0" borderId="0" xfId="0" applyNumberFormat="1" applyFont="1"/>
    <xf numFmtId="0" fontId="33" fillId="0" borderId="0" xfId="7" applyFont="1"/>
    <xf numFmtId="43" fontId="37" fillId="0" borderId="0" xfId="2" applyFont="1" applyFill="1" applyAlignment="1"/>
    <xf numFmtId="49" fontId="37" fillId="0" borderId="0" xfId="0" applyNumberFormat="1" applyFont="1" applyProtection="1">
      <protection locked="0"/>
    </xf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0" fontId="116" fillId="25" borderId="1" xfId="7" applyFont="1" applyFill="1" applyBorder="1" applyAlignment="1">
      <alignment horizontal="center"/>
    </xf>
    <xf numFmtId="43" fontId="116" fillId="25" borderId="1" xfId="2" applyFont="1" applyFill="1" applyBorder="1" applyAlignment="1">
      <alignment horizontal="center"/>
    </xf>
    <xf numFmtId="43" fontId="116" fillId="25" borderId="1" xfId="2" applyFont="1" applyFill="1" applyBorder="1" applyAlignment="1">
      <alignment horizontal="center" wrapText="1"/>
    </xf>
    <xf numFmtId="49" fontId="33" fillId="0" borderId="0" xfId="7" applyNumberFormat="1" applyFont="1" applyAlignment="1" applyProtection="1">
      <alignment horizontal="center"/>
      <protection locked="0"/>
    </xf>
    <xf numFmtId="0" fontId="35" fillId="0" borderId="1" xfId="0" applyFont="1" applyBorder="1" applyAlignment="1">
      <alignment horizontal="center"/>
    </xf>
    <xf numFmtId="43" fontId="116" fillId="25" borderId="1" xfId="2" applyFont="1" applyFill="1" applyBorder="1" applyAlignment="1">
      <alignment horizontal="left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62" fillId="0" borderId="0" xfId="145" applyFont="1" applyAlignment="1">
      <alignment horizontal="left"/>
    </xf>
    <xf numFmtId="0" fontId="35" fillId="0" borderId="0" xfId="7" applyFont="1" applyAlignment="1">
      <alignment horizontal="center"/>
    </xf>
    <xf numFmtId="168" fontId="21" fillId="0" borderId="1" xfId="0" applyNumberFormat="1" applyFont="1" applyBorder="1" applyAlignment="1">
      <alignment horizontal="left" wrapText="1"/>
    </xf>
    <xf numFmtId="0" fontId="21" fillId="0" borderId="1" xfId="131" applyFont="1" applyBorder="1" applyAlignment="1">
      <alignment wrapText="1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8" xfId="2" applyFont="1" applyFill="1" applyBorder="1" applyAlignment="1">
      <alignment horizontal="right"/>
    </xf>
    <xf numFmtId="0" fontId="81" fillId="0" borderId="0" xfId="0" applyFont="1" applyAlignment="1">
      <alignment horizontal="center"/>
    </xf>
    <xf numFmtId="0" fontId="37" fillId="0" borderId="44" xfId="131" applyFont="1" applyBorder="1" applyAlignment="1">
      <alignment wrapText="1"/>
    </xf>
    <xf numFmtId="43" fontId="61" fillId="0" borderId="0" xfId="2" applyFont="1" applyAlignment="1">
      <alignment horizontal="left" wrapText="1"/>
    </xf>
    <xf numFmtId="43" fontId="62" fillId="0" borderId="1" xfId="2" applyFont="1" applyBorder="1" applyAlignment="1"/>
    <xf numFmtId="0" fontId="37" fillId="25" borderId="1" xfId="7" applyFont="1" applyFill="1" applyBorder="1" applyAlignment="1">
      <alignment horizontal="center"/>
    </xf>
    <xf numFmtId="43" fontId="37" fillId="25" borderId="1" xfId="2" applyFont="1" applyFill="1" applyBorder="1" applyAlignment="1">
      <alignment horizontal="left"/>
    </xf>
    <xf numFmtId="43" fontId="37" fillId="25" borderId="1" xfId="2" applyFont="1" applyFill="1" applyBorder="1" applyAlignment="1">
      <alignment horizontal="center"/>
    </xf>
    <xf numFmtId="43" fontId="37" fillId="25" borderId="1" xfId="2" applyFont="1" applyFill="1" applyBorder="1" applyAlignment="1">
      <alignment horizontal="center" wrapText="1"/>
    </xf>
    <xf numFmtId="43" fontId="61" fillId="0" borderId="1" xfId="2" applyFont="1" applyFill="1" applyBorder="1" applyAlignment="1"/>
    <xf numFmtId="0" fontId="119" fillId="0" borderId="46" xfId="0" applyFont="1" applyBorder="1" applyAlignment="1">
      <alignment horizontal="left" vertical="center"/>
    </xf>
    <xf numFmtId="0" fontId="36" fillId="25" borderId="1" xfId="7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0" xfId="2" applyFont="1" applyBorder="1" applyAlignment="1"/>
    <xf numFmtId="43" fontId="24" fillId="0" borderId="3" xfId="2" applyFont="1" applyBorder="1" applyAlignment="1"/>
    <xf numFmtId="0" fontId="101" fillId="25" borderId="1" xfId="0" applyFont="1" applyFill="1" applyBorder="1" applyAlignment="1">
      <alignment wrapText="1"/>
    </xf>
    <xf numFmtId="43" fontId="19" fillId="0" borderId="0" xfId="2" applyFont="1" applyFill="1" applyAlignment="1">
      <alignment horizontal="center" wrapText="1"/>
    </xf>
    <xf numFmtId="43" fontId="62" fillId="0" borderId="0" xfId="2" applyFont="1" applyFill="1" applyBorder="1" applyAlignment="1"/>
    <xf numFmtId="43" fontId="62" fillId="0" borderId="0" xfId="2" applyFont="1" applyFill="1" applyBorder="1" applyAlignment="1">
      <alignment horizontal="center"/>
    </xf>
    <xf numFmtId="0" fontId="19" fillId="0" borderId="0" xfId="7" applyFont="1" applyAlignment="1">
      <alignment horizontal="center" wrapText="1"/>
    </xf>
    <xf numFmtId="43" fontId="21" fillId="0" borderId="1" xfId="2" applyFont="1" applyFill="1" applyBorder="1"/>
    <xf numFmtId="0" fontId="21" fillId="0" borderId="1" xfId="0" applyFont="1" applyBorder="1" applyAlignment="1">
      <alignment wrapText="1"/>
    </xf>
    <xf numFmtId="0" fontId="96" fillId="0" borderId="0" xfId="143" applyFont="1"/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43" fontId="33" fillId="25" borderId="0" xfId="2" applyFont="1" applyFill="1" applyAlignment="1">
      <alignment horizontal="right"/>
    </xf>
    <xf numFmtId="43" fontId="21" fillId="0" borderId="1" xfId="0" applyNumberFormat="1" applyFont="1" applyBorder="1"/>
    <xf numFmtId="43" fontId="94" fillId="0" borderId="1" xfId="2" applyFont="1" applyFill="1" applyBorder="1" applyAlignment="1"/>
    <xf numFmtId="0" fontId="62" fillId="0" borderId="1" xfId="0" applyFont="1" applyBorder="1"/>
    <xf numFmtId="43" fontId="35" fillId="0" borderId="0" xfId="2" applyFont="1" applyAlignment="1">
      <alignment horizontal="center"/>
    </xf>
    <xf numFmtId="43" fontId="0" fillId="0" borderId="0" xfId="0" applyNumberFormat="1"/>
    <xf numFmtId="0" fontId="118" fillId="0" borderId="0" xfId="0" applyFont="1"/>
    <xf numFmtId="43" fontId="61" fillId="0" borderId="0" xfId="2" applyFont="1"/>
    <xf numFmtId="0" fontId="37" fillId="2" borderId="0" xfId="131" applyFont="1" applyFill="1" applyAlignment="1">
      <alignment wrapText="1"/>
    </xf>
    <xf numFmtId="49" fontId="21" fillId="0" borderId="1" xfId="0" applyNumberFormat="1" applyFont="1" applyBorder="1" applyAlignment="1">
      <alignment horizontal="center"/>
    </xf>
    <xf numFmtId="4" fontId="21" fillId="0" borderId="1" xfId="2" applyNumberFormat="1" applyFont="1" applyFill="1" applyBorder="1" applyAlignment="1">
      <alignment wrapText="1"/>
    </xf>
    <xf numFmtId="43" fontId="74" fillId="0" borderId="0" xfId="2" applyFont="1" applyFill="1" applyBorder="1" applyAlignment="1"/>
    <xf numFmtId="43" fontId="91" fillId="0" borderId="0" xfId="2" applyFont="1" applyFill="1" applyBorder="1" applyAlignment="1"/>
    <xf numFmtId="0" fontId="124" fillId="0" borderId="0" xfId="7" applyFont="1" applyAlignment="1">
      <alignment horizontal="center"/>
    </xf>
    <xf numFmtId="0" fontId="125" fillId="0" borderId="0" xfId="145" applyFont="1"/>
    <xf numFmtId="0" fontId="35" fillId="0" borderId="0" xfId="0" applyFont="1" applyAlignment="1">
      <alignment horizontal="center"/>
    </xf>
    <xf numFmtId="43" fontId="20" fillId="0" borderId="0" xfId="2" applyFont="1" applyFill="1" applyBorder="1" applyAlignment="1">
      <alignment horizontal="center"/>
    </xf>
    <xf numFmtId="43" fontId="113" fillId="0" borderId="31" xfId="144" applyFont="1" applyFill="1" applyBorder="1" applyAlignment="1">
      <alignment horizontal="right"/>
    </xf>
    <xf numFmtId="0" fontId="0" fillId="0" borderId="4" xfId="0" applyBorder="1" applyAlignment="1">
      <alignment horizontal="center"/>
    </xf>
    <xf numFmtId="43" fontId="120" fillId="0" borderId="1" xfId="144" applyFont="1" applyBorder="1" applyAlignment="1">
      <alignment horizontal="right" vertical="center"/>
    </xf>
    <xf numFmtId="43" fontId="120" fillId="0" borderId="1" xfId="144" applyFont="1" applyBorder="1" applyAlignment="1">
      <alignment horizontal="right"/>
    </xf>
    <xf numFmtId="0" fontId="35" fillId="25" borderId="34" xfId="0" applyFont="1" applyFill="1" applyBorder="1"/>
    <xf numFmtId="0" fontId="20" fillId="25" borderId="1" xfId="131" applyFont="1" applyFill="1" applyBorder="1" applyAlignment="1">
      <alignment wrapText="1"/>
    </xf>
    <xf numFmtId="43" fontId="89" fillId="25" borderId="1" xfId="2" applyFont="1" applyFill="1" applyBorder="1" applyAlignment="1"/>
    <xf numFmtId="43" fontId="20" fillId="25" borderId="1" xfId="0" applyNumberFormat="1" applyFont="1" applyFill="1" applyBorder="1"/>
    <xf numFmtId="43" fontId="35" fillId="0" borderId="0" xfId="2" applyFont="1" applyAlignment="1">
      <alignment horizontal="center" wrapText="1"/>
    </xf>
    <xf numFmtId="0" fontId="36" fillId="0" borderId="0" xfId="0" applyFont="1"/>
    <xf numFmtId="43" fontId="94" fillId="0" borderId="0" xfId="2" applyFont="1" applyFill="1" applyBorder="1"/>
    <xf numFmtId="43" fontId="33" fillId="0" borderId="0" xfId="2" applyFont="1" applyFill="1" applyAlignment="1" applyProtection="1">
      <protection locked="0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0" xfId="2" applyFont="1" applyFill="1" applyBorder="1" applyAlignment="1" applyProtection="1">
      <alignment horizontal="center"/>
      <protection locked="0"/>
    </xf>
    <xf numFmtId="43" fontId="30" fillId="0" borderId="0" xfId="2" applyFont="1" applyAlignment="1" applyProtection="1">
      <alignment horizontal="center"/>
      <protection locked="0"/>
    </xf>
    <xf numFmtId="43" fontId="23" fillId="0" borderId="0" xfId="2" applyFont="1" applyFill="1" applyBorder="1" applyAlignment="1">
      <alignment horizontal="center"/>
    </xf>
    <xf numFmtId="43" fontId="16" fillId="0" borderId="0" xfId="2" applyFont="1" applyAlignment="1"/>
    <xf numFmtId="49" fontId="102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49" fontId="120" fillId="0" borderId="1" xfId="0" applyNumberFormat="1" applyFont="1" applyBorder="1" applyAlignment="1">
      <alignment wrapText="1"/>
    </xf>
    <xf numFmtId="49" fontId="120" fillId="0" borderId="1" xfId="0" applyNumberFormat="1" applyFont="1" applyBorder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" fontId="21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92" fillId="0" borderId="1" xfId="0" applyFont="1" applyBorder="1" applyAlignment="1">
      <alignment horizontal="left" wrapText="1"/>
    </xf>
    <xf numFmtId="49" fontId="120" fillId="0" borderId="1" xfId="0" applyNumberFormat="1" applyFont="1" applyBorder="1" applyAlignment="1">
      <alignment horizontal="left"/>
    </xf>
    <xf numFmtId="43" fontId="61" fillId="0" borderId="1" xfId="2" applyFont="1" applyFill="1" applyBorder="1"/>
    <xf numFmtId="0" fontId="21" fillId="0" borderId="0" xfId="0" applyFont="1" applyAlignment="1">
      <alignment wrapText="1"/>
    </xf>
    <xf numFmtId="0" fontId="16" fillId="25" borderId="1" xfId="7" applyFill="1" applyBorder="1" applyAlignment="1">
      <alignment horizontal="center"/>
    </xf>
    <xf numFmtId="0" fontId="19" fillId="25" borderId="1" xfId="7" applyFont="1" applyFill="1" applyBorder="1" applyAlignment="1">
      <alignment horizontal="center"/>
    </xf>
    <xf numFmtId="43" fontId="94" fillId="25" borderId="6" xfId="2" applyFont="1" applyFill="1" applyBorder="1" applyAlignment="1"/>
    <xf numFmtId="43" fontId="94" fillId="25" borderId="6" xfId="2" applyFont="1" applyFill="1" applyBorder="1" applyAlignment="1">
      <alignment horizontal="center"/>
    </xf>
    <xf numFmtId="43" fontId="61" fillId="0" borderId="0" xfId="2" applyFont="1" applyFill="1"/>
    <xf numFmtId="43" fontId="61" fillId="0" borderId="0" xfId="0" applyNumberFormat="1" applyFont="1"/>
    <xf numFmtId="43" fontId="62" fillId="0" borderId="0" xfId="2" applyFont="1" applyFill="1" applyBorder="1"/>
    <xf numFmtId="0" fontId="62" fillId="0" borderId="0" xfId="145" applyFont="1" applyAlignment="1">
      <alignment horizontal="center"/>
    </xf>
    <xf numFmtId="0" fontId="62" fillId="0" borderId="0" xfId="145" applyFont="1" applyAlignment="1">
      <alignment horizontal="center" wrapText="1"/>
    </xf>
    <xf numFmtId="0" fontId="61" fillId="0" borderId="0" xfId="145" applyFont="1" applyAlignment="1">
      <alignment horizontal="center" wrapText="1"/>
    </xf>
    <xf numFmtId="0" fontId="19" fillId="0" borderId="0" xfId="145" applyFont="1" applyAlignment="1">
      <alignment horizontal="center"/>
    </xf>
    <xf numFmtId="0" fontId="36" fillId="25" borderId="1" xfId="145" applyFont="1" applyFill="1" applyBorder="1" applyAlignment="1">
      <alignment horizontal="center"/>
    </xf>
    <xf numFmtId="43" fontId="36" fillId="25" borderId="6" xfId="2" applyFont="1" applyFill="1" applyBorder="1" applyAlignment="1">
      <alignment horizontal="left"/>
    </xf>
    <xf numFmtId="0" fontId="94" fillId="25" borderId="1" xfId="145" applyFont="1" applyFill="1" applyBorder="1"/>
    <xf numFmtId="43" fontId="20" fillId="25" borderId="47" xfId="2" applyFont="1" applyFill="1" applyBorder="1"/>
    <xf numFmtId="43" fontId="0" fillId="0" borderId="0" xfId="2" applyFont="1" applyBorder="1"/>
    <xf numFmtId="43" fontId="35" fillId="0" borderId="1" xfId="2" applyFont="1" applyBorder="1" applyAlignment="1">
      <alignment horizontal="center"/>
    </xf>
    <xf numFmtId="0" fontId="36" fillId="0" borderId="0" xfId="145" applyFont="1" applyAlignment="1">
      <alignment horizontal="center"/>
    </xf>
    <xf numFmtId="43" fontId="36" fillId="0" borderId="0" xfId="2" applyFont="1" applyFill="1" applyBorder="1" applyAlignment="1">
      <alignment horizontal="left"/>
    </xf>
    <xf numFmtId="0" fontId="96" fillId="0" borderId="0" xfId="143" applyFont="1" applyAlignment="1">
      <alignment horizontal="right"/>
    </xf>
    <xf numFmtId="168" fontId="81" fillId="28" borderId="1" xfId="0" applyNumberFormat="1" applyFont="1" applyFill="1" applyBorder="1" applyAlignment="1">
      <alignment horizontal="left"/>
    </xf>
    <xf numFmtId="0" fontId="126" fillId="28" borderId="1" xfId="0" applyFont="1" applyFill="1" applyBorder="1" applyAlignment="1">
      <alignment horizontal="left"/>
    </xf>
    <xf numFmtId="168" fontId="21" fillId="2" borderId="1" xfId="0" applyNumberFormat="1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center"/>
    </xf>
    <xf numFmtId="2" fontId="93" fillId="0" borderId="5" xfId="0" applyNumberFormat="1" applyFont="1" applyBorder="1"/>
    <xf numFmtId="43" fontId="94" fillId="0" borderId="5" xfId="0" applyNumberFormat="1" applyFont="1" applyBorder="1"/>
    <xf numFmtId="0" fontId="62" fillId="0" borderId="0" xfId="145" applyFont="1" applyAlignment="1">
      <alignment horizontal="right" indent="1"/>
    </xf>
    <xf numFmtId="43" fontId="37" fillId="0" borderId="0" xfId="2" applyFont="1" applyFill="1" applyBorder="1"/>
    <xf numFmtId="0" fontId="94" fillId="25" borderId="1" xfId="0" applyFont="1" applyFill="1" applyBorder="1"/>
    <xf numFmtId="0" fontId="0" fillId="0" borderId="43" xfId="0" applyBorder="1" applyAlignment="1">
      <alignment horizontal="center"/>
    </xf>
    <xf numFmtId="0" fontId="19" fillId="0" borderId="0" xfId="0" applyFont="1" applyAlignment="1">
      <alignment horizontal="center"/>
    </xf>
    <xf numFmtId="0" fontId="36" fillId="25" borderId="0" xfId="131" applyFont="1" applyFill="1" applyAlignment="1">
      <alignment wrapText="1"/>
    </xf>
    <xf numFmtId="43" fontId="94" fillId="25" borderId="45" xfId="2" applyFont="1" applyFill="1" applyBorder="1"/>
    <xf numFmtId="43" fontId="36" fillId="25" borderId="45" xfId="2" applyFont="1" applyFill="1" applyBorder="1"/>
    <xf numFmtId="43" fontId="106" fillId="0" borderId="45" xfId="2" applyFont="1" applyBorder="1" applyAlignment="1">
      <alignment horizontal="left"/>
    </xf>
    <xf numFmtId="43" fontId="61" fillId="0" borderId="0" xfId="2" applyFont="1" applyAlignment="1">
      <alignment horizontal="right"/>
    </xf>
    <xf numFmtId="43" fontId="36" fillId="0" borderId="0" xfId="2" applyFont="1" applyAlignment="1">
      <alignment horizontal="right"/>
    </xf>
    <xf numFmtId="43" fontId="19" fillId="0" borderId="0" xfId="2" applyFont="1" applyAlignment="1">
      <alignment horizontal="left" wrapText="1"/>
    </xf>
    <xf numFmtId="0" fontId="37" fillId="0" borderId="0" xfId="7" applyFont="1" applyAlignment="1">
      <alignment horizontal="center" wrapText="1"/>
    </xf>
    <xf numFmtId="43" fontId="21" fillId="0" borderId="1" xfId="2" applyFont="1" applyFill="1" applyBorder="1" applyAlignment="1"/>
    <xf numFmtId="0" fontId="31" fillId="25" borderId="1" xfId="7" applyFont="1" applyFill="1" applyBorder="1" applyAlignment="1">
      <alignment horizontal="center"/>
    </xf>
    <xf numFmtId="0" fontId="57" fillId="0" borderId="1" xfId="7" applyFont="1" applyBorder="1" applyAlignment="1">
      <alignment horizontal="center"/>
    </xf>
    <xf numFmtId="43" fontId="127" fillId="0" borderId="0" xfId="2" applyFont="1"/>
    <xf numFmtId="43" fontId="99" fillId="0" borderId="0" xfId="7" applyNumberFormat="1" applyFont="1"/>
    <xf numFmtId="43" fontId="57" fillId="0" borderId="0" xfId="2" applyFont="1" applyFill="1"/>
    <xf numFmtId="0" fontId="35" fillId="0" borderId="0" xfId="7" applyFont="1"/>
    <xf numFmtId="0" fontId="20" fillId="0" borderId="0" xfId="7" applyFont="1"/>
    <xf numFmtId="0" fontId="121" fillId="0" borderId="0" xfId="0" applyFont="1" applyAlignment="1">
      <alignment horizontal="left"/>
    </xf>
    <xf numFmtId="43" fontId="35" fillId="0" borderId="34" xfId="2" applyFont="1" applyFill="1" applyBorder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wrapText="1"/>
    </xf>
    <xf numFmtId="43" fontId="21" fillId="0" borderId="1" xfId="2" applyFont="1" applyFill="1" applyBorder="1" applyAlignment="1">
      <alignment wrapText="1"/>
    </xf>
    <xf numFmtId="0" fontId="21" fillId="2" borderId="1" xfId="131" applyFont="1" applyFill="1" applyBorder="1" applyAlignment="1">
      <alignment horizontal="left" wrapText="1"/>
    </xf>
    <xf numFmtId="43" fontId="91" fillId="0" borderId="1" xfId="2" applyFont="1" applyFill="1" applyBorder="1" applyAlignment="1"/>
    <xf numFmtId="43" fontId="57" fillId="0" borderId="0" xfId="2" applyFont="1" applyBorder="1" applyAlignment="1">
      <alignment horizontal="center"/>
    </xf>
    <xf numFmtId="43" fontId="35" fillId="0" borderId="0" xfId="2" applyFont="1" applyBorder="1" applyAlignment="1">
      <alignment horizontal="left"/>
    </xf>
    <xf numFmtId="169" fontId="21" fillId="0" borderId="1" xfId="2" applyNumberFormat="1" applyFont="1" applyFill="1" applyBorder="1" applyAlignment="1">
      <alignment wrapText="1"/>
    </xf>
    <xf numFmtId="0" fontId="129" fillId="0" borderId="1" xfId="0" applyFont="1" applyBorder="1" applyAlignment="1">
      <alignment horizontal="center" wrapText="1"/>
    </xf>
    <xf numFmtId="43" fontId="120" fillId="0" borderId="1" xfId="144" applyFont="1" applyFill="1" applyBorder="1" applyAlignment="1">
      <alignment horizontal="right"/>
    </xf>
    <xf numFmtId="43" fontId="92" fillId="0" borderId="1" xfId="2" applyFont="1" applyFill="1" applyBorder="1" applyAlignment="1"/>
    <xf numFmtId="43" fontId="21" fillId="0" borderId="2" xfId="2" applyFont="1" applyFill="1" applyBorder="1" applyAlignment="1"/>
    <xf numFmtId="43" fontId="36" fillId="0" borderId="2" xfId="2" applyFont="1" applyFill="1" applyBorder="1" applyAlignment="1"/>
    <xf numFmtId="43" fontId="36" fillId="0" borderId="30" xfId="2" applyFont="1" applyFill="1" applyBorder="1" applyAlignment="1"/>
    <xf numFmtId="43" fontId="21" fillId="0" borderId="30" xfId="2" applyFont="1" applyFill="1" applyBorder="1" applyAlignment="1"/>
    <xf numFmtId="43" fontId="21" fillId="0" borderId="7" xfId="2" applyFont="1" applyFill="1" applyBorder="1" applyAlignment="1"/>
    <xf numFmtId="43" fontId="21" fillId="0" borderId="1" xfId="2" applyFont="1" applyFill="1" applyBorder="1" applyAlignment="1">
      <alignment horizontal="center"/>
    </xf>
    <xf numFmtId="43" fontId="120" fillId="0" borderId="7" xfId="144" applyFont="1" applyFill="1" applyBorder="1" applyAlignment="1">
      <alignment horizontal="right" vertical="center"/>
    </xf>
    <xf numFmtId="43" fontId="120" fillId="0" borderId="1" xfId="144" applyFont="1" applyFill="1" applyBorder="1" applyAlignment="1">
      <alignment horizontal="right" vertical="center"/>
    </xf>
    <xf numFmtId="49" fontId="123" fillId="0" borderId="1" xfId="0" applyNumberFormat="1" applyFont="1" applyBorder="1" applyAlignment="1">
      <alignment horizontal="center"/>
    </xf>
    <xf numFmtId="43" fontId="21" fillId="0" borderId="1" xfId="2" applyFont="1" applyFill="1" applyBorder="1" applyAlignment="1">
      <alignment horizontal="left"/>
    </xf>
    <xf numFmtId="43" fontId="36" fillId="0" borderId="1" xfId="2" applyFont="1" applyFill="1" applyBorder="1" applyAlignment="1"/>
    <xf numFmtId="49" fontId="120" fillId="0" borderId="1" xfId="143" applyNumberFormat="1" applyFont="1" applyBorder="1" applyAlignment="1">
      <alignment horizontal="left" wrapText="1"/>
    </xf>
    <xf numFmtId="0" fontId="21" fillId="0" borderId="1" xfId="2" applyNumberFormat="1" applyFont="1" applyFill="1" applyBorder="1" applyAlignment="1">
      <alignment horizontal="center"/>
    </xf>
    <xf numFmtId="43" fontId="21" fillId="0" borderId="42" xfId="2" applyFont="1" applyFill="1" applyBorder="1" applyAlignment="1"/>
    <xf numFmtId="0" fontId="92" fillId="0" borderId="1" xfId="0" applyFont="1" applyBorder="1"/>
    <xf numFmtId="0" fontId="92" fillId="0" borderId="1" xfId="0" applyFont="1" applyBorder="1" applyAlignment="1">
      <alignment wrapText="1"/>
    </xf>
    <xf numFmtId="43" fontId="92" fillId="0" borderId="30" xfId="2" applyFont="1" applyFill="1" applyBorder="1" applyAlignment="1"/>
    <xf numFmtId="43" fontId="122" fillId="0" borderId="30" xfId="2" applyFont="1" applyFill="1" applyBorder="1" applyAlignment="1"/>
    <xf numFmtId="43" fontId="120" fillId="0" borderId="1" xfId="144" applyFont="1" applyFill="1" applyBorder="1" applyAlignment="1"/>
    <xf numFmtId="43" fontId="21" fillId="0" borderId="33" xfId="2" applyFont="1" applyFill="1" applyBorder="1" applyAlignment="1"/>
    <xf numFmtId="43" fontId="92" fillId="0" borderId="7" xfId="2" applyFont="1" applyFill="1" applyBorder="1" applyAlignment="1">
      <alignment horizontal="right"/>
    </xf>
    <xf numFmtId="43" fontId="120" fillId="0" borderId="7" xfId="144" applyFont="1" applyFill="1" applyBorder="1" applyAlignment="1">
      <alignment horizontal="right"/>
    </xf>
    <xf numFmtId="43" fontId="36" fillId="0" borderId="7" xfId="2" applyFont="1" applyFill="1" applyBorder="1" applyAlignment="1"/>
    <xf numFmtId="43" fontId="21" fillId="0" borderId="31" xfId="2" applyFont="1" applyFill="1" applyBorder="1" applyAlignment="1"/>
    <xf numFmtId="0" fontId="116" fillId="0" borderId="1" xfId="7" applyFont="1" applyBorder="1" applyAlignment="1">
      <alignment horizontal="center"/>
    </xf>
    <xf numFmtId="0" fontId="36" fillId="0" borderId="1" xfId="7" applyFont="1" applyBorder="1" applyAlignment="1">
      <alignment horizontal="left"/>
    </xf>
    <xf numFmtId="43" fontId="116" fillId="0" borderId="1" xfId="2" applyFont="1" applyFill="1" applyBorder="1" applyAlignment="1">
      <alignment horizontal="left"/>
    </xf>
    <xf numFmtId="43" fontId="116" fillId="0" borderId="1" xfId="2" applyFont="1" applyFill="1" applyBorder="1" applyAlignment="1">
      <alignment horizontal="center"/>
    </xf>
    <xf numFmtId="43" fontId="116" fillId="0" borderId="1" xfId="2" applyFont="1" applyFill="1" applyBorder="1" applyAlignment="1">
      <alignment horizontal="center" wrapText="1"/>
    </xf>
    <xf numFmtId="0" fontId="35" fillId="2" borderId="1" xfId="131" applyFont="1" applyFill="1" applyBorder="1" applyAlignment="1">
      <alignment wrapText="1"/>
    </xf>
    <xf numFmtId="0" fontId="20" fillId="0" borderId="1" xfId="7" applyFont="1" applyBorder="1" applyAlignment="1">
      <alignment horizontal="center"/>
    </xf>
    <xf numFmtId="0" fontId="62" fillId="25" borderId="0" xfId="145" applyFont="1" applyFill="1" applyAlignment="1">
      <alignment horizontal="left" wrapText="1"/>
    </xf>
    <xf numFmtId="0" fontId="36" fillId="28" borderId="1" xfId="0" applyFont="1" applyFill="1" applyBorder="1" applyAlignment="1">
      <alignment horizontal="left" wrapText="1"/>
    </xf>
    <xf numFmtId="0" fontId="93" fillId="28" borderId="1" xfId="0" applyFont="1" applyFill="1" applyBorder="1"/>
    <xf numFmtId="0" fontId="108" fillId="28" borderId="1" xfId="0" applyFont="1" applyFill="1" applyBorder="1" applyAlignment="1">
      <alignment horizontal="right"/>
    </xf>
    <xf numFmtId="43" fontId="94" fillId="28" borderId="1" xfId="2" applyFont="1" applyFill="1" applyBorder="1" applyAlignment="1">
      <alignment horizontal="right"/>
    </xf>
    <xf numFmtId="0" fontId="37" fillId="0" borderId="0" xfId="7" applyFont="1" applyAlignment="1">
      <alignment horizontal="center"/>
    </xf>
    <xf numFmtId="43" fontId="62" fillId="0" borderId="30" xfId="2" applyFont="1" applyFill="1" applyBorder="1" applyAlignment="1"/>
    <xf numFmtId="43" fontId="37" fillId="25" borderId="48" xfId="2" applyFont="1" applyFill="1" applyBorder="1" applyAlignment="1"/>
    <xf numFmtId="0" fontId="81" fillId="2" borderId="1" xfId="0" applyFont="1" applyFill="1" applyBorder="1" applyAlignment="1">
      <alignment horizontal="center"/>
    </xf>
    <xf numFmtId="169" fontId="19" fillId="2" borderId="1" xfId="2" applyNumberFormat="1" applyFont="1" applyFill="1" applyBorder="1" applyAlignment="1">
      <alignment wrapText="1"/>
    </xf>
    <xf numFmtId="0" fontId="19" fillId="2" borderId="1" xfId="0" applyFont="1" applyFill="1" applyBorder="1" applyAlignment="1">
      <alignment horizontal="center"/>
    </xf>
    <xf numFmtId="168" fontId="16" fillId="2" borderId="1" xfId="0" applyNumberFormat="1" applyFont="1" applyFill="1" applyBorder="1" applyAlignment="1">
      <alignment horizontal="left" wrapText="1"/>
    </xf>
    <xf numFmtId="0" fontId="117" fillId="0" borderId="1" xfId="0" applyFont="1" applyBorder="1"/>
    <xf numFmtId="43" fontId="118" fillId="0" borderId="5" xfId="2" applyFont="1" applyFill="1" applyBorder="1"/>
    <xf numFmtId="43" fontId="36" fillId="25" borderId="32" xfId="2" applyFont="1" applyFill="1" applyBorder="1" applyAlignment="1"/>
    <xf numFmtId="43" fontId="94" fillId="25" borderId="50" xfId="2" applyFont="1" applyFill="1" applyBorder="1" applyAlignment="1"/>
    <xf numFmtId="43" fontId="94" fillId="25" borderId="49" xfId="2" applyFont="1" applyFill="1" applyBorder="1"/>
    <xf numFmtId="43" fontId="107" fillId="0" borderId="0" xfId="2" applyFont="1"/>
    <xf numFmtId="43" fontId="19" fillId="2" borderId="1" xfId="2" applyFont="1" applyFill="1" applyBorder="1" applyAlignment="1">
      <alignment horizontal="right" wrapText="1"/>
    </xf>
    <xf numFmtId="0" fontId="37" fillId="25" borderId="1" xfId="0" applyFont="1" applyFill="1" applyBorder="1" applyAlignment="1">
      <alignment horizontal="left"/>
    </xf>
    <xf numFmtId="0" fontId="37" fillId="25" borderId="30" xfId="0" applyFont="1" applyFill="1" applyBorder="1" applyAlignment="1">
      <alignment horizontal="center"/>
    </xf>
    <xf numFmtId="43" fontId="37" fillId="25" borderId="30" xfId="2" applyFont="1" applyFill="1" applyBorder="1" applyAlignment="1">
      <alignment horizontal="center"/>
    </xf>
    <xf numFmtId="43" fontId="33" fillId="0" borderId="0" xfId="2" applyFont="1" applyAlignment="1" applyProtection="1">
      <alignment horizontal="center"/>
      <protection locked="0"/>
    </xf>
    <xf numFmtId="168" fontId="35" fillId="25" borderId="1" xfId="0" applyNumberFormat="1" applyFont="1" applyFill="1" applyBorder="1" applyAlignment="1">
      <alignment horizontal="left" wrapText="1"/>
    </xf>
    <xf numFmtId="0" fontId="36" fillId="25" borderId="1" xfId="131" applyFont="1" applyFill="1" applyBorder="1" applyAlignment="1">
      <alignment horizontal="right" wrapText="1"/>
    </xf>
    <xf numFmtId="168" fontId="36" fillId="25" borderId="7" xfId="0" applyNumberFormat="1" applyFont="1" applyFill="1" applyBorder="1" applyAlignment="1">
      <alignment horizontal="left" wrapText="1"/>
    </xf>
    <xf numFmtId="0" fontId="36" fillId="25" borderId="7" xfId="0" applyFont="1" applyFill="1" applyBorder="1" applyAlignment="1">
      <alignment horizontal="left"/>
    </xf>
    <xf numFmtId="0" fontId="36" fillId="25" borderId="7" xfId="131" applyFont="1" applyFill="1" applyBorder="1" applyAlignment="1">
      <alignment wrapText="1"/>
    </xf>
    <xf numFmtId="49" fontId="24" fillId="0" borderId="0" xfId="0" applyNumberFormat="1" applyFont="1" applyAlignment="1" applyProtection="1">
      <alignment horizontal="left"/>
      <protection locked="0"/>
    </xf>
    <xf numFmtId="49" fontId="33" fillId="0" borderId="3" xfId="0" applyNumberFormat="1" applyFont="1" applyBorder="1" applyAlignment="1" applyProtection="1">
      <alignment horizontal="center"/>
      <protection locked="0"/>
    </xf>
    <xf numFmtId="49" fontId="33" fillId="0" borderId="3" xfId="0" applyNumberFormat="1" applyFont="1" applyBorder="1" applyAlignment="1" applyProtection="1">
      <alignment horizontal="center" wrapText="1"/>
      <protection locked="0"/>
    </xf>
    <xf numFmtId="49" fontId="24" fillId="0" borderId="4" xfId="0" applyNumberFormat="1" applyFont="1" applyBorder="1" applyAlignment="1" applyProtection="1">
      <alignment horizontal="center" wrapText="1"/>
      <protection locked="0"/>
    </xf>
    <xf numFmtId="168" fontId="108" fillId="2" borderId="1" xfId="0" applyNumberFormat="1" applyFont="1" applyFill="1" applyBorder="1" applyAlignment="1">
      <alignment horizontal="left"/>
    </xf>
    <xf numFmtId="0" fontId="108" fillId="2" borderId="1" xfId="0" applyFont="1" applyFill="1" applyBorder="1" applyAlignment="1">
      <alignment horizontal="left"/>
    </xf>
    <xf numFmtId="0" fontId="21" fillId="25" borderId="1" xfId="131" applyFont="1" applyFill="1" applyBorder="1" applyAlignment="1">
      <alignment wrapText="1"/>
    </xf>
    <xf numFmtId="43" fontId="21" fillId="0" borderId="0" xfId="2" applyFont="1" applyAlignment="1">
      <alignment horizontal="center" wrapText="1"/>
    </xf>
    <xf numFmtId="43" fontId="21" fillId="2" borderId="1" xfId="2" applyFont="1" applyFill="1" applyBorder="1" applyAlignment="1">
      <alignment horizontal="right" wrapText="1"/>
    </xf>
    <xf numFmtId="43" fontId="36" fillId="25" borderId="7" xfId="2" applyFont="1" applyFill="1" applyBorder="1" applyAlignment="1">
      <alignment wrapText="1"/>
    </xf>
    <xf numFmtId="43" fontId="24" fillId="0" borderId="0" xfId="2" applyFont="1" applyFill="1" applyAlignment="1" applyProtection="1">
      <alignment horizontal="center"/>
      <protection locked="0"/>
    </xf>
    <xf numFmtId="43" fontId="33" fillId="0" borderId="0" xfId="2" applyFont="1" applyFill="1" applyAlignment="1">
      <alignment horizontal="center"/>
    </xf>
    <xf numFmtId="43" fontId="21" fillId="2" borderId="1" xfId="2" applyFont="1" applyFill="1" applyBorder="1" applyAlignment="1"/>
    <xf numFmtId="43" fontId="36" fillId="25" borderId="7" xfId="2" applyFont="1" applyFill="1" applyBorder="1" applyAlignment="1"/>
    <xf numFmtId="43" fontId="94" fillId="0" borderId="5" xfId="2" applyFont="1" applyFill="1" applyBorder="1" applyAlignment="1"/>
    <xf numFmtId="43" fontId="0" fillId="0" borderId="0" xfId="2" applyFont="1" applyAlignment="1"/>
    <xf numFmtId="43" fontId="0" fillId="0" borderId="0" xfId="2" applyFont="1" applyFill="1" applyAlignment="1"/>
    <xf numFmtId="43" fontId="24" fillId="0" borderId="0" xfId="2" applyFont="1" applyFill="1" applyAlignment="1" applyProtection="1">
      <protection locked="0"/>
    </xf>
    <xf numFmtId="49" fontId="24" fillId="0" borderId="0" xfId="0" applyNumberFormat="1" applyFont="1" applyProtection="1">
      <protection locked="0"/>
    </xf>
    <xf numFmtId="0" fontId="91" fillId="27" borderId="4" xfId="0" applyFont="1" applyFill="1" applyBorder="1" applyAlignment="1">
      <alignment horizontal="center"/>
    </xf>
    <xf numFmtId="43" fontId="62" fillId="27" borderId="4" xfId="2" applyFont="1" applyFill="1" applyBorder="1" applyAlignment="1">
      <alignment horizontal="center"/>
    </xf>
    <xf numFmtId="43" fontId="93" fillId="27" borderId="40" xfId="2" applyFont="1" applyFill="1" applyBorder="1" applyAlignment="1">
      <alignment horizontal="center"/>
    </xf>
    <xf numFmtId="43" fontId="62" fillId="27" borderId="41" xfId="2" applyFont="1" applyFill="1" applyBorder="1" applyAlignment="1"/>
    <xf numFmtId="0" fontId="62" fillId="27" borderId="40" xfId="0" applyFont="1" applyFill="1" applyBorder="1" applyAlignment="1">
      <alignment wrapText="1"/>
    </xf>
    <xf numFmtId="43" fontId="21" fillId="0" borderId="0" xfId="131" applyNumberFormat="1" applyFont="1"/>
    <xf numFmtId="0" fontId="21" fillId="0" borderId="0" xfId="131" applyFont="1"/>
    <xf numFmtId="43" fontId="36" fillId="25" borderId="1" xfId="7" applyNumberFormat="1" applyFont="1" applyFill="1" applyBorder="1"/>
    <xf numFmtId="43" fontId="36" fillId="25" borderId="1" xfId="2" applyFont="1" applyFill="1" applyBorder="1" applyAlignment="1"/>
    <xf numFmtId="43" fontId="110" fillId="0" borderId="0" xfId="2" applyFont="1" applyAlignment="1">
      <alignment horizontal="center"/>
    </xf>
    <xf numFmtId="43" fontId="110" fillId="0" borderId="5" xfId="2" applyFont="1" applyBorder="1" applyAlignment="1">
      <alignment horizontal="center"/>
    </xf>
    <xf numFmtId="0" fontId="130" fillId="0" borderId="0" xfId="0" applyFont="1" applyAlignment="1">
      <alignment horizontal="center" vertical="center"/>
    </xf>
    <xf numFmtId="43" fontId="16" fillId="0" borderId="0" xfId="2" applyFont="1"/>
    <xf numFmtId="0" fontId="131" fillId="0" borderId="0" xfId="0" applyFont="1" applyAlignment="1">
      <alignment horizontal="center" vertical="center"/>
    </xf>
    <xf numFmtId="0" fontId="134" fillId="0" borderId="0" xfId="0" applyFont="1" applyAlignment="1">
      <alignment horizontal="center"/>
    </xf>
    <xf numFmtId="43" fontId="134" fillId="0" borderId="0" xfId="2" applyFont="1" applyAlignment="1">
      <alignment horizontal="center"/>
    </xf>
    <xf numFmtId="43" fontId="134" fillId="0" borderId="0" xfId="2" applyFont="1" applyBorder="1" applyAlignment="1">
      <alignment horizontal="center"/>
    </xf>
    <xf numFmtId="43" fontId="134" fillId="0" borderId="34" xfId="2" applyFont="1" applyBorder="1" applyAlignment="1">
      <alignment horizontal="center"/>
    </xf>
    <xf numFmtId="0" fontId="16" fillId="0" borderId="34" xfId="0" applyFont="1" applyBorder="1"/>
    <xf numFmtId="0" fontId="16" fillId="0" borderId="0" xfId="0" applyFont="1" applyAlignment="1">
      <alignment horizontal="left"/>
    </xf>
    <xf numFmtId="0" fontId="134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7" fillId="0" borderId="0" xfId="143" applyFont="1" applyAlignment="1">
      <alignment horizontal="center" vertical="center"/>
    </xf>
    <xf numFmtId="49" fontId="120" fillId="0" borderId="1" xfId="143" applyNumberFormat="1" applyFont="1" applyBorder="1" applyAlignment="1">
      <alignment horizontal="left" vertical="center"/>
    </xf>
    <xf numFmtId="49" fontId="120" fillId="0" borderId="1" xfId="143" applyNumberFormat="1" applyFont="1" applyBorder="1" applyAlignment="1">
      <alignment horizontal="left" vertical="center" wrapText="1"/>
    </xf>
    <xf numFmtId="0" fontId="58" fillId="0" borderId="1" xfId="143" applyBorder="1"/>
    <xf numFmtId="0" fontId="139" fillId="0" borderId="1" xfId="143" applyFont="1" applyBorder="1" applyAlignment="1">
      <alignment horizontal="center" wrapText="1"/>
    </xf>
    <xf numFmtId="43" fontId="139" fillId="0" borderId="1" xfId="144" applyFont="1" applyBorder="1" applyAlignment="1">
      <alignment horizontal="right"/>
    </xf>
    <xf numFmtId="49" fontId="138" fillId="25" borderId="1" xfId="143" applyNumberFormat="1" applyFont="1" applyFill="1" applyBorder="1" applyAlignment="1">
      <alignment horizontal="left"/>
    </xf>
    <xf numFmtId="49" fontId="138" fillId="25" borderId="1" xfId="143" applyNumberFormat="1" applyFont="1" applyFill="1" applyBorder="1" applyAlignment="1">
      <alignment horizontal="left" wrapText="1"/>
    </xf>
    <xf numFmtId="43" fontId="99" fillId="0" borderId="0" xfId="2" applyFont="1"/>
    <xf numFmtId="43" fontId="19" fillId="0" borderId="30" xfId="2" applyFont="1" applyFill="1" applyBorder="1" applyAlignment="1"/>
    <xf numFmtId="0" fontId="82" fillId="0" borderId="0" xfId="7" applyFont="1" applyAlignment="1">
      <alignment horizontal="center"/>
    </xf>
    <xf numFmtId="0" fontId="91" fillId="2" borderId="1" xfId="0" applyFont="1" applyFill="1" applyBorder="1" applyAlignment="1">
      <alignment wrapText="1"/>
    </xf>
    <xf numFmtId="43" fontId="19" fillId="0" borderId="0" xfId="2" applyFont="1" applyFill="1" applyBorder="1"/>
    <xf numFmtId="43" fontId="21" fillId="0" borderId="0" xfId="2" applyFont="1" applyFill="1" applyBorder="1" applyAlignment="1">
      <alignment wrapText="1"/>
    </xf>
    <xf numFmtId="0" fontId="108" fillId="0" borderId="1" xfId="0" applyFont="1" applyBorder="1" applyAlignment="1">
      <alignment horizontal="center"/>
    </xf>
    <xf numFmtId="0" fontId="36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0" fontId="30" fillId="0" borderId="0" xfId="7" applyFont="1" applyAlignment="1">
      <alignment horizontal="center"/>
    </xf>
    <xf numFmtId="0" fontId="70" fillId="0" borderId="0" xfId="7" applyFont="1"/>
    <xf numFmtId="43" fontId="19" fillId="0" borderId="0" xfId="2" applyFont="1" applyFill="1" applyBorder="1" applyAlignment="1">
      <alignment horizontal="right"/>
    </xf>
    <xf numFmtId="43" fontId="37" fillId="0" borderId="0" xfId="2" applyFont="1" applyFill="1" applyBorder="1" applyAlignment="1">
      <alignment horizontal="right"/>
    </xf>
    <xf numFmtId="0" fontId="31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33" fillId="0" borderId="3" xfId="7" applyFont="1" applyBorder="1"/>
    <xf numFmtId="0" fontId="33" fillId="0" borderId="0" xfId="7" applyFont="1"/>
    <xf numFmtId="0" fontId="2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center" wrapText="1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36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9" fillId="0" borderId="0" xfId="7" applyFont="1" applyAlignment="1">
      <alignment horizontal="center" wrapText="1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9" fontId="33" fillId="0" borderId="0" xfId="0" applyNumberFormat="1" applyFont="1" applyAlignment="1" applyProtection="1">
      <alignment horizontal="center"/>
      <protection locked="0"/>
    </xf>
    <xf numFmtId="49" fontId="33" fillId="0" borderId="0" xfId="7" applyNumberFormat="1" applyFont="1" applyAlignment="1" applyProtection="1">
      <alignment horizontal="center"/>
      <protection locked="0"/>
    </xf>
    <xf numFmtId="43" fontId="23" fillId="0" borderId="3" xfId="2" applyFont="1" applyFill="1" applyBorder="1" applyAlignment="1">
      <alignment horizontal="center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4" xfId="2" applyFont="1" applyFill="1" applyBorder="1" applyAlignment="1">
      <alignment horizontal="center"/>
    </xf>
    <xf numFmtId="0" fontId="37" fillId="0" borderId="0" xfId="7" applyFont="1" applyAlignment="1">
      <alignment horizontal="center" wrapText="1"/>
    </xf>
    <xf numFmtId="17" fontId="21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 wrapText="1"/>
    </xf>
    <xf numFmtId="0" fontId="57" fillId="0" borderId="0" xfId="7" applyFont="1" applyAlignment="1">
      <alignment horizontal="center"/>
    </xf>
    <xf numFmtId="0" fontId="36" fillId="0" borderId="1" xfId="7" applyFont="1" applyBorder="1" applyAlignment="1">
      <alignment horizontal="left" wrapText="1"/>
    </xf>
    <xf numFmtId="43" fontId="33" fillId="0" borderId="4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/>
      <protection locked="0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49" fontId="57" fillId="0" borderId="0" xfId="0" applyNumberFormat="1" applyFont="1" applyAlignment="1" applyProtection="1">
      <alignment horizontal="center"/>
      <protection locked="0"/>
    </xf>
    <xf numFmtId="49" fontId="57" fillId="0" borderId="0" xfId="7" applyNumberFormat="1" applyFont="1" applyAlignment="1" applyProtection="1">
      <alignment horizontal="center"/>
      <protection locked="0"/>
    </xf>
    <xf numFmtId="43" fontId="24" fillId="0" borderId="3" xfId="2" applyFont="1" applyFill="1" applyBorder="1" applyAlignment="1">
      <alignment horizontal="center"/>
    </xf>
    <xf numFmtId="49" fontId="31" fillId="0" borderId="4" xfId="0" applyNumberFormat="1" applyFont="1" applyBorder="1" applyAlignment="1" applyProtection="1">
      <alignment horizontal="center"/>
      <protection locked="0"/>
    </xf>
    <xf numFmtId="43" fontId="31" fillId="0" borderId="4" xfId="2" applyFont="1" applyFill="1" applyBorder="1" applyAlignment="1">
      <alignment horizontal="center"/>
    </xf>
    <xf numFmtId="0" fontId="13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34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33" fillId="0" borderId="0" xfId="0" applyFont="1" applyAlignment="1">
      <alignment horizontal="center"/>
    </xf>
    <xf numFmtId="0" fontId="136" fillId="0" borderId="0" xfId="143" applyFont="1" applyAlignment="1">
      <alignment horizontal="center" vertical="center"/>
    </xf>
    <xf numFmtId="0" fontId="137" fillId="0" borderId="0" xfId="143" applyFont="1" applyAlignment="1">
      <alignment horizontal="center" vertical="center"/>
    </xf>
    <xf numFmtId="0" fontId="20" fillId="0" borderId="0" xfId="7" applyFont="1" applyAlignment="1">
      <alignment horizontal="center"/>
    </xf>
    <xf numFmtId="0" fontId="128" fillId="0" borderId="0" xfId="7" applyFont="1" applyAlignment="1">
      <alignment horizontal="center"/>
    </xf>
    <xf numFmtId="17" fontId="36" fillId="0" borderId="0" xfId="7" applyNumberFormat="1" applyFont="1" applyAlignment="1">
      <alignment horizontal="center"/>
    </xf>
    <xf numFmtId="0" fontId="21" fillId="0" borderId="0" xfId="7" applyFont="1" applyAlignment="1">
      <alignment horizontal="center" wrapText="1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17388"/>
      <color rgb="FFFF00FF"/>
      <color rgb="FFFF6600"/>
      <color rgb="FF666633"/>
      <color rgb="FF00FFFF"/>
      <color rgb="FF00C491"/>
      <color rgb="FFEE0000"/>
      <color rgb="FF0000FF"/>
      <color rgb="FF6600CC"/>
      <color rgb="FFF766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9.png"/><Relationship Id="rId4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422814</xdr:colOff>
      <xdr:row>0</xdr:row>
      <xdr:rowOff>133351</xdr:rowOff>
    </xdr:from>
    <xdr:to>
      <xdr:col>4</xdr:col>
      <xdr:colOff>1181100</xdr:colOff>
      <xdr:row>2</xdr:row>
      <xdr:rowOff>114300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7189" y="133351"/>
          <a:ext cx="758286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1</xdr:row>
      <xdr:rowOff>238125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60256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2143125</xdr:colOff>
      <xdr:row>0</xdr:row>
      <xdr:rowOff>85725</xdr:rowOff>
    </xdr:from>
    <xdr:to>
      <xdr:col>3</xdr:col>
      <xdr:colOff>257175</xdr:colOff>
      <xdr:row>2</xdr:row>
      <xdr:rowOff>228600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48000" y="85725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0</xdr:row>
      <xdr:rowOff>133350</xdr:rowOff>
    </xdr:from>
    <xdr:to>
      <xdr:col>2</xdr:col>
      <xdr:colOff>1057273</xdr:colOff>
      <xdr:row>2</xdr:row>
      <xdr:rowOff>190500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5825" y="133350"/>
          <a:ext cx="1076323" cy="542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571498</xdr:colOff>
      <xdr:row>0</xdr:row>
      <xdr:rowOff>98425</xdr:rowOff>
    </xdr:from>
    <xdr:ext cx="1638301" cy="904875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8" y="98425"/>
          <a:ext cx="1638301" cy="90487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666750</xdr:colOff>
      <xdr:row>0</xdr:row>
      <xdr:rowOff>85725</xdr:rowOff>
    </xdr:from>
    <xdr:to>
      <xdr:col>3</xdr:col>
      <xdr:colOff>1428750</xdr:colOff>
      <xdr:row>3</xdr:row>
      <xdr:rowOff>162244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6350" y="85725"/>
          <a:ext cx="762000" cy="590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1</xdr:col>
      <xdr:colOff>3152775</xdr:colOff>
      <xdr:row>4</xdr:row>
      <xdr:rowOff>19050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2705098</xdr:colOff>
      <xdr:row>0</xdr:row>
      <xdr:rowOff>57149</xdr:rowOff>
    </xdr:from>
    <xdr:to>
      <xdr:col>2</xdr:col>
      <xdr:colOff>314323</xdr:colOff>
      <xdr:row>3</xdr:row>
      <xdr:rowOff>161924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57523" y="5714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0</xdr:row>
      <xdr:rowOff>28575</xdr:rowOff>
    </xdr:from>
    <xdr:to>
      <xdr:col>1</xdr:col>
      <xdr:colOff>1464172</xdr:colOff>
      <xdr:row>4</xdr:row>
      <xdr:rowOff>66675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28575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1</xdr:row>
      <xdr:rowOff>13415</xdr:rowOff>
    </xdr:from>
    <xdr:to>
      <xdr:col>2</xdr:col>
      <xdr:colOff>2106232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214647"/>
          <a:ext cx="1086655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362218</xdr:colOff>
      <xdr:row>1</xdr:row>
      <xdr:rowOff>26832</xdr:rowOff>
    </xdr:from>
    <xdr:to>
      <xdr:col>0</xdr:col>
      <xdr:colOff>2052570</xdr:colOff>
      <xdr:row>4</xdr:row>
      <xdr:rowOff>120740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18" y="228064"/>
          <a:ext cx="169035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3420951</xdr:colOff>
      <xdr:row>0</xdr:row>
      <xdr:rowOff>148594</xdr:rowOff>
    </xdr:from>
    <xdr:to>
      <xdr:col>1</xdr:col>
      <xdr:colOff>107322</xdr:colOff>
      <xdr:row>3</xdr:row>
      <xdr:rowOff>228062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3420951" y="148594"/>
          <a:ext cx="1207392" cy="87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1977159</xdr:colOff>
      <xdr:row>1</xdr:row>
      <xdr:rowOff>72161</xdr:rowOff>
    </xdr:from>
    <xdr:to>
      <xdr:col>3</xdr:col>
      <xdr:colOff>678296</xdr:colOff>
      <xdr:row>3</xdr:row>
      <xdr:rowOff>259773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141932" y="389661"/>
          <a:ext cx="1356591" cy="822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843121</xdr:colOff>
      <xdr:row>1</xdr:row>
      <xdr:rowOff>144318</xdr:rowOff>
    </xdr:from>
    <xdr:to>
      <xdr:col>5</xdr:col>
      <xdr:colOff>620567</xdr:colOff>
      <xdr:row>4</xdr:row>
      <xdr:rowOff>28863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784826" y="461818"/>
          <a:ext cx="1148468" cy="83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562842</xdr:colOff>
      <xdr:row>0</xdr:row>
      <xdr:rowOff>303069</xdr:rowOff>
    </xdr:from>
    <xdr:to>
      <xdr:col>2</xdr:col>
      <xdr:colOff>115457</xdr:colOff>
      <xdr:row>4</xdr:row>
      <xdr:rowOff>308099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2842" y="303069"/>
          <a:ext cx="1717388" cy="12750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3420342</xdr:colOff>
      <xdr:row>0</xdr:row>
      <xdr:rowOff>236711</xdr:rowOff>
    </xdr:from>
    <xdr:to>
      <xdr:col>3</xdr:col>
      <xdr:colOff>1096818</xdr:colOff>
      <xdr:row>2</xdr:row>
      <xdr:rowOff>303067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5873751" y="236711"/>
          <a:ext cx="1356590" cy="787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856770</xdr:colOff>
      <xdr:row>0</xdr:row>
      <xdr:rowOff>259773</xdr:rowOff>
    </xdr:from>
    <xdr:to>
      <xdr:col>6</xdr:col>
      <xdr:colOff>2208070</xdr:colOff>
      <xdr:row>2</xdr:row>
      <xdr:rowOff>303069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64156" y="259773"/>
          <a:ext cx="1351300" cy="76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329715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342126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750454</xdr:colOff>
      <xdr:row>0</xdr:row>
      <xdr:rowOff>173184</xdr:rowOff>
    </xdr:from>
    <xdr:to>
      <xdr:col>2</xdr:col>
      <xdr:colOff>1212272</xdr:colOff>
      <xdr:row>3</xdr:row>
      <xdr:rowOff>105406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2727" y="173184"/>
          <a:ext cx="1702954" cy="97131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2962678</xdr:colOff>
      <xdr:row>0</xdr:row>
      <xdr:rowOff>46088</xdr:rowOff>
    </xdr:from>
    <xdr:to>
      <xdr:col>3</xdr:col>
      <xdr:colOff>691331</xdr:colOff>
      <xdr:row>2</xdr:row>
      <xdr:rowOff>353346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5620460" y="46088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829597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113392</xdr:colOff>
      <xdr:row>0</xdr:row>
      <xdr:rowOff>140801</xdr:rowOff>
    </xdr:from>
    <xdr:to>
      <xdr:col>5</xdr:col>
      <xdr:colOff>1040118</xdr:colOff>
      <xdr:row>2</xdr:row>
      <xdr:rowOff>179288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97321" y="140801"/>
          <a:ext cx="926726" cy="560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166176</xdr:colOff>
      <xdr:row>0</xdr:row>
      <xdr:rowOff>90715</xdr:rowOff>
    </xdr:from>
    <xdr:to>
      <xdr:col>3</xdr:col>
      <xdr:colOff>34015</xdr:colOff>
      <xdr:row>2</xdr:row>
      <xdr:rowOff>192770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339033" y="90715"/>
          <a:ext cx="967750" cy="623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902593</xdr:colOff>
      <xdr:row>0</xdr:row>
      <xdr:rowOff>0</xdr:rowOff>
    </xdr:from>
    <xdr:to>
      <xdr:col>1</xdr:col>
      <xdr:colOff>1474107</xdr:colOff>
      <xdr:row>3</xdr:row>
      <xdr:rowOff>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2593" y="0"/>
          <a:ext cx="1478657" cy="78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504267</xdr:colOff>
      <xdr:row>0</xdr:row>
      <xdr:rowOff>56029</xdr:rowOff>
    </xdr:from>
    <xdr:to>
      <xdr:col>4</xdr:col>
      <xdr:colOff>406214</xdr:colOff>
      <xdr:row>2</xdr:row>
      <xdr:rowOff>245769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765554" y="56029"/>
          <a:ext cx="1162609" cy="834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980515</xdr:colOff>
      <xdr:row>0</xdr:row>
      <xdr:rowOff>126067</xdr:rowOff>
    </xdr:from>
    <xdr:to>
      <xdr:col>6</xdr:col>
      <xdr:colOff>2022575</xdr:colOff>
      <xdr:row>2</xdr:row>
      <xdr:rowOff>322168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07831" y="126067"/>
          <a:ext cx="1042060" cy="840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13913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644339</xdr:colOff>
      <xdr:row>0</xdr:row>
      <xdr:rowOff>98050</xdr:rowOff>
    </xdr:from>
    <xdr:to>
      <xdr:col>2</xdr:col>
      <xdr:colOff>1148603</xdr:colOff>
      <xdr:row>3</xdr:row>
      <xdr:rowOff>224116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6913" y="98050"/>
          <a:ext cx="2003050" cy="11065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134797</xdr:colOff>
      <xdr:row>0</xdr:row>
      <xdr:rowOff>202043</xdr:rowOff>
    </xdr:from>
    <xdr:to>
      <xdr:col>3</xdr:col>
      <xdr:colOff>1356590</xdr:colOff>
      <xdr:row>3</xdr:row>
      <xdr:rowOff>173181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45592" y="202043"/>
          <a:ext cx="1221793" cy="837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115454</xdr:rowOff>
    </xdr:from>
    <xdr:to>
      <xdr:col>6</xdr:col>
      <xdr:colOff>1753589</xdr:colOff>
      <xdr:row>3</xdr:row>
      <xdr:rowOff>119449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46477" y="115454"/>
          <a:ext cx="1248476" cy="869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67336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1241134</xdr:colOff>
      <xdr:row>0</xdr:row>
      <xdr:rowOff>216476</xdr:rowOff>
    </xdr:from>
    <xdr:to>
      <xdr:col>2</xdr:col>
      <xdr:colOff>293831</xdr:colOff>
      <xdr:row>4</xdr:row>
      <xdr:rowOff>230908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1134" y="216476"/>
          <a:ext cx="2251365" cy="1168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1043028</xdr:colOff>
      <xdr:row>0</xdr:row>
      <xdr:rowOff>216478</xdr:rowOff>
    </xdr:from>
    <xdr:to>
      <xdr:col>4</xdr:col>
      <xdr:colOff>418520</xdr:colOff>
      <xdr:row>3</xdr:row>
      <xdr:rowOff>158750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607687" y="216478"/>
          <a:ext cx="1179469" cy="894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375227</xdr:colOff>
      <xdr:row>0</xdr:row>
      <xdr:rowOff>288637</xdr:rowOff>
    </xdr:from>
    <xdr:to>
      <xdr:col>6</xdr:col>
      <xdr:colOff>14431</xdr:colOff>
      <xdr:row>3</xdr:row>
      <xdr:rowOff>158750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46704" y="288637"/>
          <a:ext cx="121227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288637</xdr:colOff>
      <xdr:row>0</xdr:row>
      <xdr:rowOff>0</xdr:rowOff>
    </xdr:from>
    <xdr:to>
      <xdr:col>2</xdr:col>
      <xdr:colOff>1154546</xdr:colOff>
      <xdr:row>4</xdr:row>
      <xdr:rowOff>47887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8864" y="0"/>
          <a:ext cx="1775114" cy="13178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1417914</xdr:colOff>
      <xdr:row>0</xdr:row>
      <xdr:rowOff>124112</xdr:rowOff>
    </xdr:from>
    <xdr:to>
      <xdr:col>4</xdr:col>
      <xdr:colOff>983673</xdr:colOff>
      <xdr:row>2</xdr:row>
      <xdr:rowOff>398317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696005" y="124112"/>
          <a:ext cx="1228305" cy="1140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1645227</xdr:colOff>
      <xdr:row>0</xdr:row>
      <xdr:rowOff>193386</xdr:rowOff>
    </xdr:from>
    <xdr:to>
      <xdr:col>6</xdr:col>
      <xdr:colOff>3241387</xdr:colOff>
      <xdr:row>2</xdr:row>
      <xdr:rowOff>181841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3954" y="193386"/>
          <a:ext cx="1596160" cy="854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202715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215126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224848</xdr:colOff>
      <xdr:row>0</xdr:row>
      <xdr:rowOff>109682</xdr:rowOff>
    </xdr:from>
    <xdr:to>
      <xdr:col>2</xdr:col>
      <xdr:colOff>727363</xdr:colOff>
      <xdr:row>3</xdr:row>
      <xdr:rowOff>34636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3257" y="109682"/>
          <a:ext cx="2424834" cy="12238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443161</xdr:colOff>
      <xdr:row>0</xdr:row>
      <xdr:rowOff>138266</xdr:rowOff>
    </xdr:from>
    <xdr:to>
      <xdr:col>4</xdr:col>
      <xdr:colOff>230443</xdr:colOff>
      <xdr:row>3</xdr:row>
      <xdr:rowOff>35482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18201" y="138266"/>
          <a:ext cx="1262121" cy="1003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520272</xdr:colOff>
      <xdr:row>0</xdr:row>
      <xdr:rowOff>199718</xdr:rowOff>
    </xdr:from>
    <xdr:to>
      <xdr:col>6</xdr:col>
      <xdr:colOff>1857933</xdr:colOff>
      <xdr:row>3</xdr:row>
      <xdr:rowOff>76814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6078" y="199718"/>
          <a:ext cx="1337661" cy="98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691331</xdr:colOff>
      <xdr:row>0</xdr:row>
      <xdr:rowOff>92177</xdr:rowOff>
    </xdr:from>
    <xdr:to>
      <xdr:col>2</xdr:col>
      <xdr:colOff>414797</xdr:colOff>
      <xdr:row>3</xdr:row>
      <xdr:rowOff>107539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66452" y="92177"/>
          <a:ext cx="1812821" cy="11214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400049</xdr:colOff>
      <xdr:row>0</xdr:row>
      <xdr:rowOff>161925</xdr:rowOff>
    </xdr:from>
    <xdr:ext cx="1190625" cy="705324"/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49" y="161925"/>
          <a:ext cx="1190625" cy="705324"/>
        </a:xfrm>
        <a:prstGeom prst="rect">
          <a:avLst/>
        </a:prstGeom>
      </xdr:spPr>
    </xdr:pic>
    <xdr:clientData/>
  </xdr:oneCellAnchor>
  <xdr:twoCellAnchor editAs="oneCell">
    <xdr:from>
      <xdr:col>3</xdr:col>
      <xdr:colOff>47624</xdr:colOff>
      <xdr:row>0</xdr:row>
      <xdr:rowOff>190500</xdr:rowOff>
    </xdr:from>
    <xdr:to>
      <xdr:col>3</xdr:col>
      <xdr:colOff>828675</xdr:colOff>
      <xdr:row>3</xdr:row>
      <xdr:rowOff>38100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2952749" y="190500"/>
          <a:ext cx="78105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955212</xdr:colOff>
      <xdr:row>1</xdr:row>
      <xdr:rowOff>19051</xdr:rowOff>
    </xdr:from>
    <xdr:to>
      <xdr:col>6</xdr:col>
      <xdr:colOff>619059</xdr:colOff>
      <xdr:row>3</xdr:row>
      <xdr:rowOff>57151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70062" y="276226"/>
          <a:ext cx="759222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0</xdr:row>
          <xdr:rowOff>0</xdr:rowOff>
        </xdr:from>
        <xdr:to>
          <xdr:col>4</xdr:col>
          <xdr:colOff>19050</xdr:colOff>
          <xdr:row>3</xdr:row>
          <xdr:rowOff>66675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9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F17388"/>
    <pageSetUpPr fitToPage="1"/>
  </sheetPr>
  <dimension ref="A1:G218"/>
  <sheetViews>
    <sheetView tabSelected="1" topLeftCell="A181" zoomScaleNormal="100" workbookViewId="0">
      <selection activeCell="E208" sqref="E208"/>
    </sheetView>
  </sheetViews>
  <sheetFormatPr baseColWidth="10" defaultColWidth="11.42578125" defaultRowHeight="14.25" x14ac:dyDescent="0.2"/>
  <cols>
    <col min="1" max="1" width="5" style="59" customWidth="1"/>
    <col min="2" max="2" width="8.5703125" style="31" customWidth="1"/>
    <col min="3" max="3" width="39.7109375" style="59" customWidth="1"/>
    <col min="4" max="4" width="14.5703125" style="59" customWidth="1"/>
    <col min="5" max="5" width="22.140625" style="254" customWidth="1"/>
    <col min="6" max="6" width="24.5703125" style="59" customWidth="1"/>
    <col min="7" max="7" width="20.140625" style="59" customWidth="1"/>
    <col min="8" max="215" width="11.42578125" style="59"/>
    <col min="216" max="216" width="59" style="59" customWidth="1"/>
    <col min="217" max="217" width="21" style="59" customWidth="1"/>
    <col min="218" max="218" width="19.28515625" style="59" customWidth="1"/>
    <col min="219" max="226" width="0" style="59" hidden="1" customWidth="1"/>
    <col min="227" max="227" width="13.7109375" style="59" bestFit="1" customWidth="1"/>
    <col min="228" max="228" width="14.7109375" style="59" customWidth="1"/>
    <col min="229" max="471" width="11.42578125" style="59"/>
    <col min="472" max="472" width="59" style="59" customWidth="1"/>
    <col min="473" max="473" width="21" style="59" customWidth="1"/>
    <col min="474" max="474" width="19.28515625" style="59" customWidth="1"/>
    <col min="475" max="482" width="0" style="59" hidden="1" customWidth="1"/>
    <col min="483" max="483" width="13.7109375" style="59" bestFit="1" customWidth="1"/>
    <col min="484" max="484" width="14.7109375" style="59" customWidth="1"/>
    <col min="485" max="727" width="11.42578125" style="59"/>
    <col min="728" max="728" width="59" style="59" customWidth="1"/>
    <col min="729" max="729" width="21" style="59" customWidth="1"/>
    <col min="730" max="730" width="19.28515625" style="59" customWidth="1"/>
    <col min="731" max="738" width="0" style="59" hidden="1" customWidth="1"/>
    <col min="739" max="739" width="13.7109375" style="59" bestFit="1" customWidth="1"/>
    <col min="740" max="740" width="14.7109375" style="59" customWidth="1"/>
    <col min="741" max="983" width="11.42578125" style="59"/>
    <col min="984" max="984" width="59" style="59" customWidth="1"/>
    <col min="985" max="985" width="21" style="59" customWidth="1"/>
    <col min="986" max="986" width="19.28515625" style="59" customWidth="1"/>
    <col min="987" max="994" width="0" style="59" hidden="1" customWidth="1"/>
    <col min="995" max="995" width="13.7109375" style="59" bestFit="1" customWidth="1"/>
    <col min="996" max="996" width="14.7109375" style="59" customWidth="1"/>
    <col min="997" max="1239" width="11.42578125" style="59"/>
    <col min="1240" max="1240" width="59" style="59" customWidth="1"/>
    <col min="1241" max="1241" width="21" style="59" customWidth="1"/>
    <col min="1242" max="1242" width="19.28515625" style="59" customWidth="1"/>
    <col min="1243" max="1250" width="0" style="59" hidden="1" customWidth="1"/>
    <col min="1251" max="1251" width="13.7109375" style="59" bestFit="1" customWidth="1"/>
    <col min="1252" max="1252" width="14.7109375" style="59" customWidth="1"/>
    <col min="1253" max="1495" width="11.42578125" style="59"/>
    <col min="1496" max="1496" width="59" style="59" customWidth="1"/>
    <col min="1497" max="1497" width="21" style="59" customWidth="1"/>
    <col min="1498" max="1498" width="19.28515625" style="59" customWidth="1"/>
    <col min="1499" max="1506" width="0" style="59" hidden="1" customWidth="1"/>
    <col min="1507" max="1507" width="13.7109375" style="59" bestFit="1" customWidth="1"/>
    <col min="1508" max="1508" width="14.7109375" style="59" customWidth="1"/>
    <col min="1509" max="1751" width="11.42578125" style="59"/>
    <col min="1752" max="1752" width="59" style="59" customWidth="1"/>
    <col min="1753" max="1753" width="21" style="59" customWidth="1"/>
    <col min="1754" max="1754" width="19.28515625" style="59" customWidth="1"/>
    <col min="1755" max="1762" width="0" style="59" hidden="1" customWidth="1"/>
    <col min="1763" max="1763" width="13.7109375" style="59" bestFit="1" customWidth="1"/>
    <col min="1764" max="1764" width="14.7109375" style="59" customWidth="1"/>
    <col min="1765" max="2007" width="11.42578125" style="59"/>
    <col min="2008" max="2008" width="59" style="59" customWidth="1"/>
    <col min="2009" max="2009" width="21" style="59" customWidth="1"/>
    <col min="2010" max="2010" width="19.28515625" style="59" customWidth="1"/>
    <col min="2011" max="2018" width="0" style="59" hidden="1" customWidth="1"/>
    <col min="2019" max="2019" width="13.7109375" style="59" bestFit="1" customWidth="1"/>
    <col min="2020" max="2020" width="14.7109375" style="59" customWidth="1"/>
    <col min="2021" max="2263" width="11.42578125" style="59"/>
    <col min="2264" max="2264" width="59" style="59" customWidth="1"/>
    <col min="2265" max="2265" width="21" style="59" customWidth="1"/>
    <col min="2266" max="2266" width="19.28515625" style="59" customWidth="1"/>
    <col min="2267" max="2274" width="0" style="59" hidden="1" customWidth="1"/>
    <col min="2275" max="2275" width="13.7109375" style="59" bestFit="1" customWidth="1"/>
    <col min="2276" max="2276" width="14.7109375" style="59" customWidth="1"/>
    <col min="2277" max="2519" width="11.42578125" style="59"/>
    <col min="2520" max="2520" width="59" style="59" customWidth="1"/>
    <col min="2521" max="2521" width="21" style="59" customWidth="1"/>
    <col min="2522" max="2522" width="19.28515625" style="59" customWidth="1"/>
    <col min="2523" max="2530" width="0" style="59" hidden="1" customWidth="1"/>
    <col min="2531" max="2531" width="13.7109375" style="59" bestFit="1" customWidth="1"/>
    <col min="2532" max="2532" width="14.7109375" style="59" customWidth="1"/>
    <col min="2533" max="2775" width="11.42578125" style="59"/>
    <col min="2776" max="2776" width="59" style="59" customWidth="1"/>
    <col min="2777" max="2777" width="21" style="59" customWidth="1"/>
    <col min="2778" max="2778" width="19.28515625" style="59" customWidth="1"/>
    <col min="2779" max="2786" width="0" style="59" hidden="1" customWidth="1"/>
    <col min="2787" max="2787" width="13.7109375" style="59" bestFit="1" customWidth="1"/>
    <col min="2788" max="2788" width="14.7109375" style="59" customWidth="1"/>
    <col min="2789" max="3031" width="11.42578125" style="59"/>
    <col min="3032" max="3032" width="59" style="59" customWidth="1"/>
    <col min="3033" max="3033" width="21" style="59" customWidth="1"/>
    <col min="3034" max="3034" width="19.28515625" style="59" customWidth="1"/>
    <col min="3035" max="3042" width="0" style="59" hidden="1" customWidth="1"/>
    <col min="3043" max="3043" width="13.7109375" style="59" bestFit="1" customWidth="1"/>
    <col min="3044" max="3044" width="14.7109375" style="59" customWidth="1"/>
    <col min="3045" max="3287" width="11.42578125" style="59"/>
    <col min="3288" max="3288" width="59" style="59" customWidth="1"/>
    <col min="3289" max="3289" width="21" style="59" customWidth="1"/>
    <col min="3290" max="3290" width="19.28515625" style="59" customWidth="1"/>
    <col min="3291" max="3298" width="0" style="59" hidden="1" customWidth="1"/>
    <col min="3299" max="3299" width="13.7109375" style="59" bestFit="1" customWidth="1"/>
    <col min="3300" max="3300" width="14.7109375" style="59" customWidth="1"/>
    <col min="3301" max="3543" width="11.42578125" style="59"/>
    <col min="3544" max="3544" width="59" style="59" customWidth="1"/>
    <col min="3545" max="3545" width="21" style="59" customWidth="1"/>
    <col min="3546" max="3546" width="19.28515625" style="59" customWidth="1"/>
    <col min="3547" max="3554" width="0" style="59" hidden="1" customWidth="1"/>
    <col min="3555" max="3555" width="13.7109375" style="59" bestFit="1" customWidth="1"/>
    <col min="3556" max="3556" width="14.7109375" style="59" customWidth="1"/>
    <col min="3557" max="3799" width="11.42578125" style="59"/>
    <col min="3800" max="3800" width="59" style="59" customWidth="1"/>
    <col min="3801" max="3801" width="21" style="59" customWidth="1"/>
    <col min="3802" max="3802" width="19.28515625" style="59" customWidth="1"/>
    <col min="3803" max="3810" width="0" style="59" hidden="1" customWidth="1"/>
    <col min="3811" max="3811" width="13.7109375" style="59" bestFit="1" customWidth="1"/>
    <col min="3812" max="3812" width="14.7109375" style="59" customWidth="1"/>
    <col min="3813" max="4055" width="11.42578125" style="59"/>
    <col min="4056" max="4056" width="59" style="59" customWidth="1"/>
    <col min="4057" max="4057" width="21" style="59" customWidth="1"/>
    <col min="4058" max="4058" width="19.28515625" style="59" customWidth="1"/>
    <col min="4059" max="4066" width="0" style="59" hidden="1" customWidth="1"/>
    <col min="4067" max="4067" width="13.7109375" style="59" bestFit="1" customWidth="1"/>
    <col min="4068" max="4068" width="14.7109375" style="59" customWidth="1"/>
    <col min="4069" max="4311" width="11.42578125" style="59"/>
    <col min="4312" max="4312" width="59" style="59" customWidth="1"/>
    <col min="4313" max="4313" width="21" style="59" customWidth="1"/>
    <col min="4314" max="4314" width="19.28515625" style="59" customWidth="1"/>
    <col min="4315" max="4322" width="0" style="59" hidden="1" customWidth="1"/>
    <col min="4323" max="4323" width="13.7109375" style="59" bestFit="1" customWidth="1"/>
    <col min="4324" max="4324" width="14.7109375" style="59" customWidth="1"/>
    <col min="4325" max="4567" width="11.42578125" style="59"/>
    <col min="4568" max="4568" width="59" style="59" customWidth="1"/>
    <col min="4569" max="4569" width="21" style="59" customWidth="1"/>
    <col min="4570" max="4570" width="19.28515625" style="59" customWidth="1"/>
    <col min="4571" max="4578" width="0" style="59" hidden="1" customWidth="1"/>
    <col min="4579" max="4579" width="13.7109375" style="59" bestFit="1" customWidth="1"/>
    <col min="4580" max="4580" width="14.7109375" style="59" customWidth="1"/>
    <col min="4581" max="4823" width="11.42578125" style="59"/>
    <col min="4824" max="4824" width="59" style="59" customWidth="1"/>
    <col min="4825" max="4825" width="21" style="59" customWidth="1"/>
    <col min="4826" max="4826" width="19.28515625" style="59" customWidth="1"/>
    <col min="4827" max="4834" width="0" style="59" hidden="1" customWidth="1"/>
    <col min="4835" max="4835" width="13.7109375" style="59" bestFit="1" customWidth="1"/>
    <col min="4836" max="4836" width="14.7109375" style="59" customWidth="1"/>
    <col min="4837" max="5079" width="11.42578125" style="59"/>
    <col min="5080" max="5080" width="59" style="59" customWidth="1"/>
    <col min="5081" max="5081" width="21" style="59" customWidth="1"/>
    <col min="5082" max="5082" width="19.28515625" style="59" customWidth="1"/>
    <col min="5083" max="5090" width="0" style="59" hidden="1" customWidth="1"/>
    <col min="5091" max="5091" width="13.7109375" style="59" bestFit="1" customWidth="1"/>
    <col min="5092" max="5092" width="14.7109375" style="59" customWidth="1"/>
    <col min="5093" max="5335" width="11.42578125" style="59"/>
    <col min="5336" max="5336" width="59" style="59" customWidth="1"/>
    <col min="5337" max="5337" width="21" style="59" customWidth="1"/>
    <col min="5338" max="5338" width="19.28515625" style="59" customWidth="1"/>
    <col min="5339" max="5346" width="0" style="59" hidden="1" customWidth="1"/>
    <col min="5347" max="5347" width="13.7109375" style="59" bestFit="1" customWidth="1"/>
    <col min="5348" max="5348" width="14.7109375" style="59" customWidth="1"/>
    <col min="5349" max="5591" width="11.42578125" style="59"/>
    <col min="5592" max="5592" width="59" style="59" customWidth="1"/>
    <col min="5593" max="5593" width="21" style="59" customWidth="1"/>
    <col min="5594" max="5594" width="19.28515625" style="59" customWidth="1"/>
    <col min="5595" max="5602" width="0" style="59" hidden="1" customWidth="1"/>
    <col min="5603" max="5603" width="13.7109375" style="59" bestFit="1" customWidth="1"/>
    <col min="5604" max="5604" width="14.7109375" style="59" customWidth="1"/>
    <col min="5605" max="5847" width="11.42578125" style="59"/>
    <col min="5848" max="5848" width="59" style="59" customWidth="1"/>
    <col min="5849" max="5849" width="21" style="59" customWidth="1"/>
    <col min="5850" max="5850" width="19.28515625" style="59" customWidth="1"/>
    <col min="5851" max="5858" width="0" style="59" hidden="1" customWidth="1"/>
    <col min="5859" max="5859" width="13.7109375" style="59" bestFit="1" customWidth="1"/>
    <col min="5860" max="5860" width="14.7109375" style="59" customWidth="1"/>
    <col min="5861" max="6103" width="11.42578125" style="59"/>
    <col min="6104" max="6104" width="59" style="59" customWidth="1"/>
    <col min="6105" max="6105" width="21" style="59" customWidth="1"/>
    <col min="6106" max="6106" width="19.28515625" style="59" customWidth="1"/>
    <col min="6107" max="6114" width="0" style="59" hidden="1" customWidth="1"/>
    <col min="6115" max="6115" width="13.7109375" style="59" bestFit="1" customWidth="1"/>
    <col min="6116" max="6116" width="14.7109375" style="59" customWidth="1"/>
    <col min="6117" max="6359" width="11.42578125" style="59"/>
    <col min="6360" max="6360" width="59" style="59" customWidth="1"/>
    <col min="6361" max="6361" width="21" style="59" customWidth="1"/>
    <col min="6362" max="6362" width="19.28515625" style="59" customWidth="1"/>
    <col min="6363" max="6370" width="0" style="59" hidden="1" customWidth="1"/>
    <col min="6371" max="6371" width="13.7109375" style="59" bestFit="1" customWidth="1"/>
    <col min="6372" max="6372" width="14.7109375" style="59" customWidth="1"/>
    <col min="6373" max="6615" width="11.42578125" style="59"/>
    <col min="6616" max="6616" width="59" style="59" customWidth="1"/>
    <col min="6617" max="6617" width="21" style="59" customWidth="1"/>
    <col min="6618" max="6618" width="19.28515625" style="59" customWidth="1"/>
    <col min="6619" max="6626" width="0" style="59" hidden="1" customWidth="1"/>
    <col min="6627" max="6627" width="13.7109375" style="59" bestFit="1" customWidth="1"/>
    <col min="6628" max="6628" width="14.7109375" style="59" customWidth="1"/>
    <col min="6629" max="6871" width="11.42578125" style="59"/>
    <col min="6872" max="6872" width="59" style="59" customWidth="1"/>
    <col min="6873" max="6873" width="21" style="59" customWidth="1"/>
    <col min="6874" max="6874" width="19.28515625" style="59" customWidth="1"/>
    <col min="6875" max="6882" width="0" style="59" hidden="1" customWidth="1"/>
    <col min="6883" max="6883" width="13.7109375" style="59" bestFit="1" customWidth="1"/>
    <col min="6884" max="6884" width="14.7109375" style="59" customWidth="1"/>
    <col min="6885" max="7127" width="11.42578125" style="59"/>
    <col min="7128" max="7128" width="59" style="59" customWidth="1"/>
    <col min="7129" max="7129" width="21" style="59" customWidth="1"/>
    <col min="7130" max="7130" width="19.28515625" style="59" customWidth="1"/>
    <col min="7131" max="7138" width="0" style="59" hidden="1" customWidth="1"/>
    <col min="7139" max="7139" width="13.7109375" style="59" bestFit="1" customWidth="1"/>
    <col min="7140" max="7140" width="14.7109375" style="59" customWidth="1"/>
    <col min="7141" max="7383" width="11.42578125" style="59"/>
    <col min="7384" max="7384" width="59" style="59" customWidth="1"/>
    <col min="7385" max="7385" width="21" style="59" customWidth="1"/>
    <col min="7386" max="7386" width="19.28515625" style="59" customWidth="1"/>
    <col min="7387" max="7394" width="0" style="59" hidden="1" customWidth="1"/>
    <col min="7395" max="7395" width="13.7109375" style="59" bestFit="1" customWidth="1"/>
    <col min="7396" max="7396" width="14.7109375" style="59" customWidth="1"/>
    <col min="7397" max="7639" width="11.42578125" style="59"/>
    <col min="7640" max="7640" width="59" style="59" customWidth="1"/>
    <col min="7641" max="7641" width="21" style="59" customWidth="1"/>
    <col min="7642" max="7642" width="19.28515625" style="59" customWidth="1"/>
    <col min="7643" max="7650" width="0" style="59" hidden="1" customWidth="1"/>
    <col min="7651" max="7651" width="13.7109375" style="59" bestFit="1" customWidth="1"/>
    <col min="7652" max="7652" width="14.7109375" style="59" customWidth="1"/>
    <col min="7653" max="7895" width="11.42578125" style="59"/>
    <col min="7896" max="7896" width="59" style="59" customWidth="1"/>
    <col min="7897" max="7897" width="21" style="59" customWidth="1"/>
    <col min="7898" max="7898" width="19.28515625" style="59" customWidth="1"/>
    <col min="7899" max="7906" width="0" style="59" hidden="1" customWidth="1"/>
    <col min="7907" max="7907" width="13.7109375" style="59" bestFit="1" customWidth="1"/>
    <col min="7908" max="7908" width="14.7109375" style="59" customWidth="1"/>
    <col min="7909" max="8151" width="11.42578125" style="59"/>
    <col min="8152" max="8152" width="59" style="59" customWidth="1"/>
    <col min="8153" max="8153" width="21" style="59" customWidth="1"/>
    <col min="8154" max="8154" width="19.28515625" style="59" customWidth="1"/>
    <col min="8155" max="8162" width="0" style="59" hidden="1" customWidth="1"/>
    <col min="8163" max="8163" width="13.7109375" style="59" bestFit="1" customWidth="1"/>
    <col min="8164" max="8164" width="14.7109375" style="59" customWidth="1"/>
    <col min="8165" max="8407" width="11.42578125" style="59"/>
    <col min="8408" max="8408" width="59" style="59" customWidth="1"/>
    <col min="8409" max="8409" width="21" style="59" customWidth="1"/>
    <col min="8410" max="8410" width="19.28515625" style="59" customWidth="1"/>
    <col min="8411" max="8418" width="0" style="59" hidden="1" customWidth="1"/>
    <col min="8419" max="8419" width="13.7109375" style="59" bestFit="1" customWidth="1"/>
    <col min="8420" max="8420" width="14.7109375" style="59" customWidth="1"/>
    <col min="8421" max="8663" width="11.42578125" style="59"/>
    <col min="8664" max="8664" width="59" style="59" customWidth="1"/>
    <col min="8665" max="8665" width="21" style="59" customWidth="1"/>
    <col min="8666" max="8666" width="19.28515625" style="59" customWidth="1"/>
    <col min="8667" max="8674" width="0" style="59" hidden="1" customWidth="1"/>
    <col min="8675" max="8675" width="13.7109375" style="59" bestFit="1" customWidth="1"/>
    <col min="8676" max="8676" width="14.7109375" style="59" customWidth="1"/>
    <col min="8677" max="8919" width="11.42578125" style="59"/>
    <col min="8920" max="8920" width="59" style="59" customWidth="1"/>
    <col min="8921" max="8921" width="21" style="59" customWidth="1"/>
    <col min="8922" max="8922" width="19.28515625" style="59" customWidth="1"/>
    <col min="8923" max="8930" width="0" style="59" hidden="1" customWidth="1"/>
    <col min="8931" max="8931" width="13.7109375" style="59" bestFit="1" customWidth="1"/>
    <col min="8932" max="8932" width="14.7109375" style="59" customWidth="1"/>
    <col min="8933" max="9175" width="11.42578125" style="59"/>
    <col min="9176" max="9176" width="59" style="59" customWidth="1"/>
    <col min="9177" max="9177" width="21" style="59" customWidth="1"/>
    <col min="9178" max="9178" width="19.28515625" style="59" customWidth="1"/>
    <col min="9179" max="9186" width="0" style="59" hidden="1" customWidth="1"/>
    <col min="9187" max="9187" width="13.7109375" style="59" bestFit="1" customWidth="1"/>
    <col min="9188" max="9188" width="14.7109375" style="59" customWidth="1"/>
    <col min="9189" max="9431" width="11.42578125" style="59"/>
    <col min="9432" max="9432" width="59" style="59" customWidth="1"/>
    <col min="9433" max="9433" width="21" style="59" customWidth="1"/>
    <col min="9434" max="9434" width="19.28515625" style="59" customWidth="1"/>
    <col min="9435" max="9442" width="0" style="59" hidden="1" customWidth="1"/>
    <col min="9443" max="9443" width="13.7109375" style="59" bestFit="1" customWidth="1"/>
    <col min="9444" max="9444" width="14.7109375" style="59" customWidth="1"/>
    <col min="9445" max="9687" width="11.42578125" style="59"/>
    <col min="9688" max="9688" width="59" style="59" customWidth="1"/>
    <col min="9689" max="9689" width="21" style="59" customWidth="1"/>
    <col min="9690" max="9690" width="19.28515625" style="59" customWidth="1"/>
    <col min="9691" max="9698" width="0" style="59" hidden="1" customWidth="1"/>
    <col min="9699" max="9699" width="13.7109375" style="59" bestFit="1" customWidth="1"/>
    <col min="9700" max="9700" width="14.7109375" style="59" customWidth="1"/>
    <col min="9701" max="9943" width="11.42578125" style="59"/>
    <col min="9944" max="9944" width="59" style="59" customWidth="1"/>
    <col min="9945" max="9945" width="21" style="59" customWidth="1"/>
    <col min="9946" max="9946" width="19.28515625" style="59" customWidth="1"/>
    <col min="9947" max="9954" width="0" style="59" hidden="1" customWidth="1"/>
    <col min="9955" max="9955" width="13.7109375" style="59" bestFit="1" customWidth="1"/>
    <col min="9956" max="9956" width="14.7109375" style="59" customWidth="1"/>
    <col min="9957" max="10199" width="11.42578125" style="59"/>
    <col min="10200" max="10200" width="59" style="59" customWidth="1"/>
    <col min="10201" max="10201" width="21" style="59" customWidth="1"/>
    <col min="10202" max="10202" width="19.28515625" style="59" customWidth="1"/>
    <col min="10203" max="10210" width="0" style="59" hidden="1" customWidth="1"/>
    <col min="10211" max="10211" width="13.7109375" style="59" bestFit="1" customWidth="1"/>
    <col min="10212" max="10212" width="14.7109375" style="59" customWidth="1"/>
    <col min="10213" max="10455" width="11.42578125" style="59"/>
    <col min="10456" max="10456" width="59" style="59" customWidth="1"/>
    <col min="10457" max="10457" width="21" style="59" customWidth="1"/>
    <col min="10458" max="10458" width="19.28515625" style="59" customWidth="1"/>
    <col min="10459" max="10466" width="0" style="59" hidden="1" customWidth="1"/>
    <col min="10467" max="10467" width="13.7109375" style="59" bestFit="1" customWidth="1"/>
    <col min="10468" max="10468" width="14.7109375" style="59" customWidth="1"/>
    <col min="10469" max="10711" width="11.42578125" style="59"/>
    <col min="10712" max="10712" width="59" style="59" customWidth="1"/>
    <col min="10713" max="10713" width="21" style="59" customWidth="1"/>
    <col min="10714" max="10714" width="19.28515625" style="59" customWidth="1"/>
    <col min="10715" max="10722" width="0" style="59" hidden="1" customWidth="1"/>
    <col min="10723" max="10723" width="13.7109375" style="59" bestFit="1" customWidth="1"/>
    <col min="10724" max="10724" width="14.7109375" style="59" customWidth="1"/>
    <col min="10725" max="10967" width="11.42578125" style="59"/>
    <col min="10968" max="10968" width="59" style="59" customWidth="1"/>
    <col min="10969" max="10969" width="21" style="59" customWidth="1"/>
    <col min="10970" max="10970" width="19.28515625" style="59" customWidth="1"/>
    <col min="10971" max="10978" width="0" style="59" hidden="1" customWidth="1"/>
    <col min="10979" max="10979" width="13.7109375" style="59" bestFit="1" customWidth="1"/>
    <col min="10980" max="10980" width="14.7109375" style="59" customWidth="1"/>
    <col min="10981" max="11223" width="11.42578125" style="59"/>
    <col min="11224" max="11224" width="59" style="59" customWidth="1"/>
    <col min="11225" max="11225" width="21" style="59" customWidth="1"/>
    <col min="11226" max="11226" width="19.28515625" style="59" customWidth="1"/>
    <col min="11227" max="11234" width="0" style="59" hidden="1" customWidth="1"/>
    <col min="11235" max="11235" width="13.7109375" style="59" bestFit="1" customWidth="1"/>
    <col min="11236" max="11236" width="14.7109375" style="59" customWidth="1"/>
    <col min="11237" max="11479" width="11.42578125" style="59"/>
    <col min="11480" max="11480" width="59" style="59" customWidth="1"/>
    <col min="11481" max="11481" width="21" style="59" customWidth="1"/>
    <col min="11482" max="11482" width="19.28515625" style="59" customWidth="1"/>
    <col min="11483" max="11490" width="0" style="59" hidden="1" customWidth="1"/>
    <col min="11491" max="11491" width="13.7109375" style="59" bestFit="1" customWidth="1"/>
    <col min="11492" max="11492" width="14.7109375" style="59" customWidth="1"/>
    <col min="11493" max="11735" width="11.42578125" style="59"/>
    <col min="11736" max="11736" width="59" style="59" customWidth="1"/>
    <col min="11737" max="11737" width="21" style="59" customWidth="1"/>
    <col min="11738" max="11738" width="19.28515625" style="59" customWidth="1"/>
    <col min="11739" max="11746" width="0" style="59" hidden="1" customWidth="1"/>
    <col min="11747" max="11747" width="13.7109375" style="59" bestFit="1" customWidth="1"/>
    <col min="11748" max="11748" width="14.7109375" style="59" customWidth="1"/>
    <col min="11749" max="11991" width="11.42578125" style="59"/>
    <col min="11992" max="11992" width="59" style="59" customWidth="1"/>
    <col min="11993" max="11993" width="21" style="59" customWidth="1"/>
    <col min="11994" max="11994" width="19.28515625" style="59" customWidth="1"/>
    <col min="11995" max="12002" width="0" style="59" hidden="1" customWidth="1"/>
    <col min="12003" max="12003" width="13.7109375" style="59" bestFit="1" customWidth="1"/>
    <col min="12004" max="12004" width="14.7109375" style="59" customWidth="1"/>
    <col min="12005" max="12247" width="11.42578125" style="59"/>
    <col min="12248" max="12248" width="59" style="59" customWidth="1"/>
    <col min="12249" max="12249" width="21" style="59" customWidth="1"/>
    <col min="12250" max="12250" width="19.28515625" style="59" customWidth="1"/>
    <col min="12251" max="12258" width="0" style="59" hidden="1" customWidth="1"/>
    <col min="12259" max="12259" width="13.7109375" style="59" bestFit="1" customWidth="1"/>
    <col min="12260" max="12260" width="14.7109375" style="59" customWidth="1"/>
    <col min="12261" max="12503" width="11.42578125" style="59"/>
    <col min="12504" max="12504" width="59" style="59" customWidth="1"/>
    <col min="12505" max="12505" width="21" style="59" customWidth="1"/>
    <col min="12506" max="12506" width="19.28515625" style="59" customWidth="1"/>
    <col min="12507" max="12514" width="0" style="59" hidden="1" customWidth="1"/>
    <col min="12515" max="12515" width="13.7109375" style="59" bestFit="1" customWidth="1"/>
    <col min="12516" max="12516" width="14.7109375" style="59" customWidth="1"/>
    <col min="12517" max="12759" width="11.42578125" style="59"/>
    <col min="12760" max="12760" width="59" style="59" customWidth="1"/>
    <col min="12761" max="12761" width="21" style="59" customWidth="1"/>
    <col min="12762" max="12762" width="19.28515625" style="59" customWidth="1"/>
    <col min="12763" max="12770" width="0" style="59" hidden="1" customWidth="1"/>
    <col min="12771" max="12771" width="13.7109375" style="59" bestFit="1" customWidth="1"/>
    <col min="12772" max="12772" width="14.7109375" style="59" customWidth="1"/>
    <col min="12773" max="13015" width="11.42578125" style="59"/>
    <col min="13016" max="13016" width="59" style="59" customWidth="1"/>
    <col min="13017" max="13017" width="21" style="59" customWidth="1"/>
    <col min="13018" max="13018" width="19.28515625" style="59" customWidth="1"/>
    <col min="13019" max="13026" width="0" style="59" hidden="1" customWidth="1"/>
    <col min="13027" max="13027" width="13.7109375" style="59" bestFit="1" customWidth="1"/>
    <col min="13028" max="13028" width="14.7109375" style="59" customWidth="1"/>
    <col min="13029" max="13271" width="11.42578125" style="59"/>
    <col min="13272" max="13272" width="59" style="59" customWidth="1"/>
    <col min="13273" max="13273" width="21" style="59" customWidth="1"/>
    <col min="13274" max="13274" width="19.28515625" style="59" customWidth="1"/>
    <col min="13275" max="13282" width="0" style="59" hidden="1" customWidth="1"/>
    <col min="13283" max="13283" width="13.7109375" style="59" bestFit="1" customWidth="1"/>
    <col min="13284" max="13284" width="14.7109375" style="59" customWidth="1"/>
    <col min="13285" max="13527" width="11.42578125" style="59"/>
    <col min="13528" max="13528" width="59" style="59" customWidth="1"/>
    <col min="13529" max="13529" width="21" style="59" customWidth="1"/>
    <col min="13530" max="13530" width="19.28515625" style="59" customWidth="1"/>
    <col min="13531" max="13538" width="0" style="59" hidden="1" customWidth="1"/>
    <col min="13539" max="13539" width="13.7109375" style="59" bestFit="1" customWidth="1"/>
    <col min="13540" max="13540" width="14.7109375" style="59" customWidth="1"/>
    <col min="13541" max="13783" width="11.42578125" style="59"/>
    <col min="13784" max="13784" width="59" style="59" customWidth="1"/>
    <col min="13785" max="13785" width="21" style="59" customWidth="1"/>
    <col min="13786" max="13786" width="19.28515625" style="59" customWidth="1"/>
    <col min="13787" max="13794" width="0" style="59" hidden="1" customWidth="1"/>
    <col min="13795" max="13795" width="13.7109375" style="59" bestFit="1" customWidth="1"/>
    <col min="13796" max="13796" width="14.7109375" style="59" customWidth="1"/>
    <col min="13797" max="14039" width="11.42578125" style="59"/>
    <col min="14040" max="14040" width="59" style="59" customWidth="1"/>
    <col min="14041" max="14041" width="21" style="59" customWidth="1"/>
    <col min="14042" max="14042" width="19.28515625" style="59" customWidth="1"/>
    <col min="14043" max="14050" width="0" style="59" hidden="1" customWidth="1"/>
    <col min="14051" max="14051" width="13.7109375" style="59" bestFit="1" customWidth="1"/>
    <col min="14052" max="14052" width="14.7109375" style="59" customWidth="1"/>
    <col min="14053" max="14295" width="11.42578125" style="59"/>
    <col min="14296" max="14296" width="59" style="59" customWidth="1"/>
    <col min="14297" max="14297" width="21" style="59" customWidth="1"/>
    <col min="14298" max="14298" width="19.28515625" style="59" customWidth="1"/>
    <col min="14299" max="14306" width="0" style="59" hidden="1" customWidth="1"/>
    <col min="14307" max="14307" width="13.7109375" style="59" bestFit="1" customWidth="1"/>
    <col min="14308" max="14308" width="14.7109375" style="59" customWidth="1"/>
    <col min="14309" max="14551" width="11.42578125" style="59"/>
    <col min="14552" max="14552" width="59" style="59" customWidth="1"/>
    <col min="14553" max="14553" width="21" style="59" customWidth="1"/>
    <col min="14554" max="14554" width="19.28515625" style="59" customWidth="1"/>
    <col min="14555" max="14562" width="0" style="59" hidden="1" customWidth="1"/>
    <col min="14563" max="14563" width="13.7109375" style="59" bestFit="1" customWidth="1"/>
    <col min="14564" max="14564" width="14.7109375" style="59" customWidth="1"/>
    <col min="14565" max="14807" width="11.42578125" style="59"/>
    <col min="14808" max="14808" width="59" style="59" customWidth="1"/>
    <col min="14809" max="14809" width="21" style="59" customWidth="1"/>
    <col min="14810" max="14810" width="19.28515625" style="59" customWidth="1"/>
    <col min="14811" max="14818" width="0" style="59" hidden="1" customWidth="1"/>
    <col min="14819" max="14819" width="13.7109375" style="59" bestFit="1" customWidth="1"/>
    <col min="14820" max="14820" width="14.7109375" style="59" customWidth="1"/>
    <col min="14821" max="15063" width="11.42578125" style="59"/>
    <col min="15064" max="15064" width="59" style="59" customWidth="1"/>
    <col min="15065" max="15065" width="21" style="59" customWidth="1"/>
    <col min="15066" max="15066" width="19.28515625" style="59" customWidth="1"/>
    <col min="15067" max="15074" width="0" style="59" hidden="1" customWidth="1"/>
    <col min="15075" max="15075" width="13.7109375" style="59" bestFit="1" customWidth="1"/>
    <col min="15076" max="15076" width="14.7109375" style="59" customWidth="1"/>
    <col min="15077" max="15319" width="11.42578125" style="59"/>
    <col min="15320" max="15320" width="59" style="59" customWidth="1"/>
    <col min="15321" max="15321" width="21" style="59" customWidth="1"/>
    <col min="15322" max="15322" width="19.28515625" style="59" customWidth="1"/>
    <col min="15323" max="15330" width="0" style="59" hidden="1" customWidth="1"/>
    <col min="15331" max="15331" width="13.7109375" style="59" bestFit="1" customWidth="1"/>
    <col min="15332" max="15332" width="14.7109375" style="59" customWidth="1"/>
    <col min="15333" max="15575" width="11.42578125" style="59"/>
    <col min="15576" max="15576" width="59" style="59" customWidth="1"/>
    <col min="15577" max="15577" width="21" style="59" customWidth="1"/>
    <col min="15578" max="15578" width="19.28515625" style="59" customWidth="1"/>
    <col min="15579" max="15586" width="0" style="59" hidden="1" customWidth="1"/>
    <col min="15587" max="15587" width="13.7109375" style="59" bestFit="1" customWidth="1"/>
    <col min="15588" max="15588" width="14.7109375" style="59" customWidth="1"/>
    <col min="15589" max="15831" width="11.42578125" style="59"/>
    <col min="15832" max="15832" width="59" style="59" customWidth="1"/>
    <col min="15833" max="15833" width="21" style="59" customWidth="1"/>
    <col min="15834" max="15834" width="19.28515625" style="59" customWidth="1"/>
    <col min="15835" max="15842" width="0" style="59" hidden="1" customWidth="1"/>
    <col min="15843" max="15843" width="13.7109375" style="59" bestFit="1" customWidth="1"/>
    <col min="15844" max="15844" width="14.7109375" style="59" customWidth="1"/>
    <col min="15845" max="16384" width="11.42578125" style="59"/>
  </cols>
  <sheetData>
    <row r="1" spans="1:7" ht="18.75" customHeight="1" x14ac:dyDescent="0.2">
      <c r="C1" s="6"/>
      <c r="D1" s="6"/>
    </row>
    <row r="2" spans="1:7" ht="19.5" customHeight="1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654" t="s">
        <v>9</v>
      </c>
      <c r="D4" s="654"/>
      <c r="E4" s="654"/>
    </row>
    <row r="5" spans="1:7" ht="20.25" x14ac:dyDescent="0.3">
      <c r="B5" s="7"/>
      <c r="C5" s="655" t="s">
        <v>10</v>
      </c>
      <c r="D5" s="655"/>
      <c r="E5" s="655"/>
    </row>
    <row r="6" spans="1:7" ht="16.5" x14ac:dyDescent="0.25">
      <c r="B6" s="7"/>
      <c r="C6" s="656" t="s">
        <v>11</v>
      </c>
      <c r="D6" s="656"/>
      <c r="E6" s="656"/>
    </row>
    <row r="7" spans="1:7" ht="16.5" x14ac:dyDescent="0.25">
      <c r="B7" s="7"/>
      <c r="C7" s="657" t="s">
        <v>12</v>
      </c>
      <c r="D7" s="657"/>
      <c r="E7" s="657"/>
    </row>
    <row r="8" spans="1:7" ht="18" x14ac:dyDescent="0.25">
      <c r="B8" s="7"/>
      <c r="C8" s="658" t="s">
        <v>464</v>
      </c>
      <c r="D8" s="658"/>
      <c r="E8" s="658"/>
    </row>
    <row r="9" spans="1:7" ht="14.25" customHeight="1" x14ac:dyDescent="0.25">
      <c r="A9" s="653" t="s">
        <v>622</v>
      </c>
      <c r="B9" s="653"/>
      <c r="C9" s="653"/>
      <c r="D9" s="653"/>
      <c r="E9" s="653"/>
      <c r="F9" s="123"/>
      <c r="G9" s="123"/>
    </row>
    <row r="10" spans="1:7" ht="12.75" x14ac:dyDescent="0.2">
      <c r="C10" s="649" t="s">
        <v>43</v>
      </c>
      <c r="D10" s="649"/>
      <c r="E10" s="649"/>
    </row>
    <row r="11" spans="1:7" ht="17.25" customHeight="1" x14ac:dyDescent="0.2">
      <c r="C11" s="60" t="s">
        <v>37</v>
      </c>
      <c r="D11" s="60"/>
      <c r="E11" s="255"/>
    </row>
    <row r="12" spans="1:7" ht="16.5" customHeight="1" x14ac:dyDescent="0.2">
      <c r="C12" s="59" t="s">
        <v>38</v>
      </c>
      <c r="E12" s="254">
        <v>97850049.099999994</v>
      </c>
      <c r="F12" s="62"/>
    </row>
    <row r="13" spans="1:7" ht="18" customHeight="1" x14ac:dyDescent="0.2">
      <c r="C13" s="59" t="s">
        <v>481</v>
      </c>
      <c r="E13" s="254">
        <v>2347335</v>
      </c>
      <c r="F13" s="62"/>
    </row>
    <row r="14" spans="1:7" ht="21.75" customHeight="1" x14ac:dyDescent="0.2">
      <c r="C14" s="59" t="s">
        <v>39</v>
      </c>
      <c r="E14" s="254">
        <v>322195</v>
      </c>
      <c r="F14" s="62"/>
    </row>
    <row r="15" spans="1:7" ht="21.75" customHeight="1" thickBot="1" x14ac:dyDescent="0.25">
      <c r="C15" s="59" t="s">
        <v>480</v>
      </c>
      <c r="E15" s="254">
        <v>0</v>
      </c>
    </row>
    <row r="16" spans="1:7" ht="19.5" customHeight="1" thickBot="1" x14ac:dyDescent="0.25">
      <c r="C16" s="61" t="s">
        <v>40</v>
      </c>
      <c r="D16" s="61"/>
      <c r="E16" s="398">
        <f>SUM(E12:E15)</f>
        <v>100519579.09999999</v>
      </c>
      <c r="F16" s="62"/>
    </row>
    <row r="17" spans="2:7" ht="18" customHeight="1" thickTop="1" x14ac:dyDescent="0.2">
      <c r="C17" s="63"/>
      <c r="D17" s="63"/>
      <c r="E17" s="256"/>
    </row>
    <row r="18" spans="2:7" ht="18" customHeight="1" x14ac:dyDescent="0.25">
      <c r="C18" s="63"/>
      <c r="D18" s="63"/>
      <c r="E18" s="256"/>
      <c r="F18" s="121"/>
    </row>
    <row r="19" spans="2:7" ht="19.5" customHeight="1" x14ac:dyDescent="0.2">
      <c r="B19" s="67" t="s">
        <v>127</v>
      </c>
      <c r="C19" s="68" t="s">
        <v>128</v>
      </c>
      <c r="D19" s="68"/>
      <c r="E19" s="379">
        <f>E20+E39+E83+E125+E152+E188</f>
        <v>102002011.56</v>
      </c>
      <c r="F19" s="62"/>
      <c r="G19" s="62"/>
    </row>
    <row r="20" spans="2:7" ht="19.5" customHeight="1" thickBot="1" x14ac:dyDescent="0.3">
      <c r="B20" s="64" t="s">
        <v>129</v>
      </c>
      <c r="C20" s="65" t="s">
        <v>130</v>
      </c>
      <c r="D20" s="65"/>
      <c r="E20" s="257">
        <f>E21+E28+E30+E35</f>
        <v>46977429.110000007</v>
      </c>
      <c r="F20" s="66"/>
      <c r="G20" s="267"/>
    </row>
    <row r="21" spans="2:7" ht="19.5" customHeight="1" x14ac:dyDescent="0.25">
      <c r="B21" s="65" t="s">
        <v>248</v>
      </c>
      <c r="C21" s="122" t="s">
        <v>249</v>
      </c>
      <c r="D21" s="122"/>
      <c r="E21" s="258">
        <f>E22+E23+E24+E25+E26+E27</f>
        <v>37288124.810000002</v>
      </c>
      <c r="F21" s="62"/>
    </row>
    <row r="22" spans="2:7" ht="17.25" customHeight="1" x14ac:dyDescent="0.2">
      <c r="B22" s="69" t="s">
        <v>35</v>
      </c>
      <c r="C22" s="69" t="s">
        <v>36</v>
      </c>
      <c r="D22" s="69"/>
      <c r="E22" s="254">
        <v>26387684.57</v>
      </c>
    </row>
    <row r="23" spans="2:7" ht="17.25" customHeight="1" x14ac:dyDescent="0.2">
      <c r="B23" s="69" t="s">
        <v>24</v>
      </c>
      <c r="C23" s="69" t="s">
        <v>25</v>
      </c>
      <c r="D23" s="69"/>
      <c r="E23" s="254">
        <v>10539750</v>
      </c>
      <c r="F23" s="62"/>
    </row>
    <row r="24" spans="2:7" ht="17.25" customHeight="1" x14ac:dyDescent="0.2">
      <c r="B24" s="69" t="s">
        <v>29</v>
      </c>
      <c r="C24" s="69" t="s">
        <v>30</v>
      </c>
      <c r="D24" s="69"/>
      <c r="E24" s="254">
        <v>222250</v>
      </c>
    </row>
    <row r="25" spans="2:7" ht="17.25" customHeight="1" x14ac:dyDescent="0.2">
      <c r="B25" s="69" t="s">
        <v>372</v>
      </c>
      <c r="C25" s="69" t="s">
        <v>377</v>
      </c>
      <c r="D25" s="69"/>
      <c r="E25" s="254">
        <v>0</v>
      </c>
    </row>
    <row r="26" spans="2:7" ht="17.25" customHeight="1" x14ac:dyDescent="0.2">
      <c r="B26" s="70" t="s">
        <v>274</v>
      </c>
      <c r="C26" s="69" t="s">
        <v>275</v>
      </c>
      <c r="D26" s="69"/>
      <c r="E26" s="254">
        <v>138440.24</v>
      </c>
      <c r="F26" s="62"/>
    </row>
    <row r="27" spans="2:7" s="3" customFormat="1" ht="17.25" customHeight="1" x14ac:dyDescent="0.2">
      <c r="B27" s="69" t="s">
        <v>276</v>
      </c>
      <c r="C27" s="69" t="s">
        <v>277</v>
      </c>
      <c r="D27" s="69"/>
      <c r="E27" s="254">
        <v>0</v>
      </c>
      <c r="F27" s="59"/>
    </row>
    <row r="28" spans="2:7" ht="17.25" customHeight="1" thickBot="1" x14ac:dyDescent="0.3">
      <c r="B28" s="71" t="s">
        <v>316</v>
      </c>
      <c r="C28" s="71" t="s">
        <v>328</v>
      </c>
      <c r="D28" s="69"/>
      <c r="E28" s="257">
        <f>SUM(E29)</f>
        <v>3933253.27</v>
      </c>
    </row>
    <row r="29" spans="2:7" ht="17.25" customHeight="1" x14ac:dyDescent="0.2">
      <c r="B29" s="69" t="s">
        <v>62</v>
      </c>
      <c r="C29" s="69" t="s">
        <v>63</v>
      </c>
      <c r="D29" s="69"/>
      <c r="E29" s="341">
        <v>3933253.27</v>
      </c>
    </row>
    <row r="30" spans="2:7" ht="21" customHeight="1" thickBot="1" x14ac:dyDescent="0.3">
      <c r="B30" s="64" t="s">
        <v>355</v>
      </c>
      <c r="C30" s="71" t="s">
        <v>443</v>
      </c>
      <c r="D30" s="69"/>
      <c r="E30" s="257">
        <f>E31+E32</f>
        <v>26148.83</v>
      </c>
    </row>
    <row r="31" spans="2:7" ht="17.25" customHeight="1" x14ac:dyDescent="0.2">
      <c r="B31" s="72" t="s">
        <v>390</v>
      </c>
      <c r="C31" s="69" t="s">
        <v>367</v>
      </c>
      <c r="D31" s="69"/>
      <c r="E31" s="18">
        <v>0</v>
      </c>
    </row>
    <row r="32" spans="2:7" ht="17.25" customHeight="1" x14ac:dyDescent="0.2">
      <c r="B32" s="72" t="s">
        <v>311</v>
      </c>
      <c r="C32" s="69" t="s">
        <v>391</v>
      </c>
      <c r="D32" s="69"/>
      <c r="E32" s="18">
        <v>26148.83</v>
      </c>
    </row>
    <row r="33" spans="2:7" ht="17.25" customHeight="1" x14ac:dyDescent="0.25">
      <c r="B33" s="73" t="s">
        <v>132</v>
      </c>
      <c r="C33" s="69" t="s">
        <v>131</v>
      </c>
      <c r="D33" s="69"/>
      <c r="E33" s="246" t="s">
        <v>412</v>
      </c>
    </row>
    <row r="34" spans="2:7" ht="17.25" customHeight="1" x14ac:dyDescent="0.2">
      <c r="B34" s="3" t="s">
        <v>270</v>
      </c>
      <c r="C34" s="69" t="s">
        <v>271</v>
      </c>
      <c r="D34" s="69"/>
      <c r="E34" s="18" t="s">
        <v>412</v>
      </c>
    </row>
    <row r="35" spans="2:7" ht="17.25" customHeight="1" thickBot="1" x14ac:dyDescent="0.3">
      <c r="B35" s="65" t="s">
        <v>133</v>
      </c>
      <c r="C35" s="71" t="s">
        <v>134</v>
      </c>
      <c r="D35" s="69"/>
      <c r="E35" s="257">
        <f>SUM(E36:E38)</f>
        <v>5729902.2000000002</v>
      </c>
    </row>
    <row r="36" spans="2:7" ht="19.5" customHeight="1" x14ac:dyDescent="0.2">
      <c r="B36" s="69" t="s">
        <v>31</v>
      </c>
      <c r="C36" s="69" t="s">
        <v>32</v>
      </c>
      <c r="D36" s="69"/>
      <c r="E36" s="18">
        <v>2644326.02</v>
      </c>
    </row>
    <row r="37" spans="2:7" ht="19.5" customHeight="1" x14ac:dyDescent="0.2">
      <c r="B37" s="69" t="s">
        <v>33</v>
      </c>
      <c r="C37" s="69" t="s">
        <v>34</v>
      </c>
      <c r="D37" s="69"/>
      <c r="E37" s="18">
        <v>2649706.39</v>
      </c>
    </row>
    <row r="38" spans="2:7" ht="19.5" customHeight="1" x14ac:dyDescent="0.2">
      <c r="B38" s="69" t="s">
        <v>27</v>
      </c>
      <c r="C38" s="69" t="s">
        <v>28</v>
      </c>
      <c r="D38" s="69"/>
      <c r="E38" s="18">
        <v>435869.79</v>
      </c>
    </row>
    <row r="39" spans="2:7" ht="19.5" customHeight="1" thickBot="1" x14ac:dyDescent="0.3">
      <c r="B39" s="129">
        <v>2.2000000000000002</v>
      </c>
      <c r="C39" s="65" t="s">
        <v>94</v>
      </c>
      <c r="D39" s="65"/>
      <c r="E39" s="257">
        <f>E40+E48+E51+E54+E58+E68+E71+E80+E63</f>
        <v>17250685.93</v>
      </c>
      <c r="F39" s="120"/>
      <c r="G39" s="62"/>
    </row>
    <row r="40" spans="2:7" ht="19.5" customHeight="1" x14ac:dyDescent="0.2">
      <c r="B40" s="65" t="s">
        <v>135</v>
      </c>
      <c r="C40" s="65" t="s">
        <v>136</v>
      </c>
      <c r="D40" s="65"/>
      <c r="E40" s="258">
        <f>E41+E42+E43+E44+E45+E46+E47</f>
        <v>2213987.13</v>
      </c>
      <c r="F40" s="62"/>
    </row>
    <row r="41" spans="2:7" ht="17.25" customHeight="1" x14ac:dyDescent="0.2">
      <c r="B41" s="69" t="s">
        <v>374</v>
      </c>
      <c r="C41" s="69" t="s">
        <v>431</v>
      </c>
      <c r="D41" s="65"/>
      <c r="E41" s="254">
        <v>0</v>
      </c>
    </row>
    <row r="42" spans="2:7" ht="17.25" customHeight="1" x14ac:dyDescent="0.2">
      <c r="B42" s="69" t="s">
        <v>26</v>
      </c>
      <c r="C42" s="69" t="s">
        <v>20</v>
      </c>
      <c r="D42" s="69"/>
      <c r="E42" s="254">
        <v>981549.15</v>
      </c>
    </row>
    <row r="43" spans="2:7" ht="17.25" customHeight="1" x14ac:dyDescent="0.2">
      <c r="B43" s="69" t="s">
        <v>361</v>
      </c>
      <c r="C43" s="69" t="s">
        <v>363</v>
      </c>
      <c r="D43" s="69"/>
      <c r="E43" s="254">
        <v>0</v>
      </c>
    </row>
    <row r="44" spans="2:7" ht="17.25" customHeight="1" x14ac:dyDescent="0.2">
      <c r="B44" s="69" t="s">
        <v>47</v>
      </c>
      <c r="C44" s="69" t="s">
        <v>48</v>
      </c>
      <c r="D44" s="69"/>
      <c r="E44" s="254">
        <v>908153.4</v>
      </c>
    </row>
    <row r="45" spans="2:7" ht="17.25" customHeight="1" x14ac:dyDescent="0.2">
      <c r="B45" s="69" t="s">
        <v>68</v>
      </c>
      <c r="C45" s="69" t="s">
        <v>67</v>
      </c>
      <c r="D45" s="69"/>
      <c r="E45" s="254">
        <v>311542.58</v>
      </c>
    </row>
    <row r="46" spans="2:7" ht="17.25" customHeight="1" x14ac:dyDescent="0.2">
      <c r="B46" s="69" t="s">
        <v>305</v>
      </c>
      <c r="C46" s="69" t="s">
        <v>306</v>
      </c>
      <c r="D46" s="69"/>
      <c r="E46" s="254">
        <v>4174</v>
      </c>
    </row>
    <row r="47" spans="2:7" ht="17.25" customHeight="1" x14ac:dyDescent="0.2">
      <c r="B47" s="69" t="s">
        <v>97</v>
      </c>
      <c r="C47" s="69" t="s">
        <v>125</v>
      </c>
      <c r="D47" s="69"/>
      <c r="E47" s="254">
        <v>8568</v>
      </c>
    </row>
    <row r="48" spans="2:7" ht="18.75" customHeight="1" thickBot="1" x14ac:dyDescent="0.25">
      <c r="B48" s="74" t="s">
        <v>137</v>
      </c>
      <c r="C48" s="71" t="s">
        <v>138</v>
      </c>
      <c r="D48" s="69"/>
      <c r="E48" s="259">
        <f>SUM(E49:E50)</f>
        <v>104661.18000000001</v>
      </c>
    </row>
    <row r="49" spans="2:6" ht="17.25" customHeight="1" x14ac:dyDescent="0.2">
      <c r="B49" s="70" t="s">
        <v>78</v>
      </c>
      <c r="C49" s="69" t="s">
        <v>95</v>
      </c>
      <c r="D49" s="69"/>
      <c r="E49" s="254">
        <v>76292.19</v>
      </c>
    </row>
    <row r="50" spans="2:6" ht="17.25" customHeight="1" x14ac:dyDescent="0.2">
      <c r="B50" s="70" t="s">
        <v>101</v>
      </c>
      <c r="C50" s="69" t="s">
        <v>124</v>
      </c>
      <c r="D50" s="69"/>
      <c r="E50" s="254">
        <v>28368.99</v>
      </c>
    </row>
    <row r="51" spans="2:6" ht="17.25" customHeight="1" thickBot="1" x14ac:dyDescent="0.25">
      <c r="B51" s="74" t="s">
        <v>140</v>
      </c>
      <c r="C51" s="75" t="s">
        <v>139</v>
      </c>
      <c r="D51" s="69"/>
      <c r="E51" s="259">
        <f>SUM(E52:E53)</f>
        <v>983598.48</v>
      </c>
    </row>
    <row r="52" spans="2:6" ht="19.5" customHeight="1" x14ac:dyDescent="0.2">
      <c r="B52" s="69" t="s">
        <v>85</v>
      </c>
      <c r="C52" s="69" t="s">
        <v>266</v>
      </c>
      <c r="D52" s="69"/>
      <c r="E52" s="18">
        <v>900404</v>
      </c>
    </row>
    <row r="53" spans="2:6" ht="19.5" customHeight="1" x14ac:dyDescent="0.2">
      <c r="B53" s="69" t="s">
        <v>445</v>
      </c>
      <c r="C53" s="69" t="s">
        <v>447</v>
      </c>
      <c r="D53" s="69"/>
      <c r="E53" s="18">
        <v>83194.48</v>
      </c>
    </row>
    <row r="54" spans="2:6" ht="19.5" customHeight="1" thickBot="1" x14ac:dyDescent="0.3">
      <c r="B54" s="65" t="s">
        <v>141</v>
      </c>
      <c r="C54" s="71" t="s">
        <v>142</v>
      </c>
      <c r="D54" s="69"/>
      <c r="E54" s="257">
        <f>E55+E56+E57</f>
        <v>238175.55</v>
      </c>
      <c r="F54" s="62"/>
    </row>
    <row r="55" spans="2:6" ht="17.25" customHeight="1" x14ac:dyDescent="0.2">
      <c r="B55" s="76" t="s">
        <v>79</v>
      </c>
      <c r="C55" s="69" t="s">
        <v>93</v>
      </c>
      <c r="D55" s="69"/>
      <c r="E55" s="254">
        <v>88175.55</v>
      </c>
    </row>
    <row r="56" spans="2:6" ht="17.25" customHeight="1" x14ac:dyDescent="0.2">
      <c r="B56" s="69" t="s">
        <v>308</v>
      </c>
      <c r="C56" s="69" t="s">
        <v>309</v>
      </c>
      <c r="D56" s="69"/>
      <c r="E56" s="254">
        <v>0</v>
      </c>
    </row>
    <row r="57" spans="2:6" ht="17.25" customHeight="1" x14ac:dyDescent="0.2">
      <c r="B57" s="69" t="s">
        <v>75</v>
      </c>
      <c r="C57" s="69" t="s">
        <v>77</v>
      </c>
      <c r="D57" s="69"/>
      <c r="E57" s="254">
        <v>150000</v>
      </c>
    </row>
    <row r="58" spans="2:6" ht="15.75" customHeight="1" thickBot="1" x14ac:dyDescent="0.25">
      <c r="B58" s="74" t="s">
        <v>144</v>
      </c>
      <c r="C58" s="71" t="s">
        <v>143</v>
      </c>
      <c r="D58" s="69"/>
      <c r="E58" s="259">
        <f>E59+E60+E61+E62</f>
        <v>0</v>
      </c>
    </row>
    <row r="59" spans="2:6" ht="17.25" customHeight="1" x14ac:dyDescent="0.2">
      <c r="B59" s="72" t="s">
        <v>340</v>
      </c>
      <c r="C59" s="69" t="s">
        <v>424</v>
      </c>
      <c r="D59" s="69"/>
      <c r="E59" s="254">
        <v>0</v>
      </c>
    </row>
    <row r="60" spans="2:6" ht="24.75" customHeight="1" x14ac:dyDescent="0.2">
      <c r="B60" s="72" t="s">
        <v>454</v>
      </c>
      <c r="C60" s="77" t="s">
        <v>456</v>
      </c>
      <c r="D60" s="69"/>
      <c r="E60" s="254">
        <v>0</v>
      </c>
    </row>
    <row r="61" spans="2:6" ht="17.25" customHeight="1" x14ac:dyDescent="0.2">
      <c r="B61" s="72" t="s">
        <v>257</v>
      </c>
      <c r="C61" s="69" t="s">
        <v>312</v>
      </c>
      <c r="D61" s="69"/>
      <c r="E61" s="254">
        <v>0</v>
      </c>
    </row>
    <row r="62" spans="2:6" ht="17.25" customHeight="1" x14ac:dyDescent="0.2">
      <c r="B62" s="72" t="s">
        <v>369</v>
      </c>
      <c r="C62" s="69" t="s">
        <v>370</v>
      </c>
      <c r="D62" s="69"/>
      <c r="E62" s="254">
        <v>0</v>
      </c>
    </row>
    <row r="63" spans="2:6" ht="17.25" customHeight="1" x14ac:dyDescent="0.2">
      <c r="B63" s="74" t="s">
        <v>145</v>
      </c>
      <c r="C63" s="71" t="s">
        <v>146</v>
      </c>
      <c r="D63" s="69"/>
      <c r="E63" s="258">
        <f>E64+E65+E66+E67</f>
        <v>0</v>
      </c>
    </row>
    <row r="64" spans="2:6" ht="18" customHeight="1" x14ac:dyDescent="0.2">
      <c r="B64" s="78" t="s">
        <v>105</v>
      </c>
      <c r="C64" s="69" t="s">
        <v>106</v>
      </c>
      <c r="D64" s="69"/>
      <c r="E64" s="254">
        <v>0</v>
      </c>
    </row>
    <row r="65" spans="2:5" ht="18" customHeight="1" x14ac:dyDescent="0.2">
      <c r="B65" s="72" t="s">
        <v>107</v>
      </c>
      <c r="C65" s="69" t="s">
        <v>108</v>
      </c>
      <c r="D65" s="69"/>
      <c r="E65" s="254">
        <v>0</v>
      </c>
    </row>
    <row r="66" spans="2:5" ht="18" customHeight="1" x14ac:dyDescent="0.2">
      <c r="B66" s="72" t="s">
        <v>392</v>
      </c>
      <c r="C66" s="69" t="s">
        <v>432</v>
      </c>
      <c r="D66" s="69"/>
      <c r="E66" s="254">
        <v>0</v>
      </c>
    </row>
    <row r="67" spans="2:5" ht="18" customHeight="1" thickBot="1" x14ac:dyDescent="0.3">
      <c r="B67" s="72" t="s">
        <v>393</v>
      </c>
      <c r="C67" s="69" t="s">
        <v>428</v>
      </c>
      <c r="D67" s="69"/>
      <c r="E67" s="257">
        <v>0</v>
      </c>
    </row>
    <row r="68" spans="2:5" ht="39.75" customHeight="1" x14ac:dyDescent="0.2">
      <c r="B68" s="74" t="s">
        <v>147</v>
      </c>
      <c r="C68" s="36" t="s">
        <v>148</v>
      </c>
      <c r="D68" s="69"/>
      <c r="E68" s="258">
        <f>E69+E70</f>
        <v>287262.68</v>
      </c>
    </row>
    <row r="69" spans="2:5" ht="25.5" customHeight="1" x14ac:dyDescent="0.2">
      <c r="B69" s="70" t="s">
        <v>109</v>
      </c>
      <c r="C69" s="77" t="s">
        <v>304</v>
      </c>
      <c r="D69" s="69"/>
      <c r="E69" s="254">
        <v>0</v>
      </c>
    </row>
    <row r="70" spans="2:5" ht="18.75" customHeight="1" x14ac:dyDescent="0.2">
      <c r="B70" s="69" t="s">
        <v>54</v>
      </c>
      <c r="C70" s="69" t="s">
        <v>542</v>
      </c>
      <c r="D70" s="69"/>
      <c r="E70" s="254">
        <v>287262.68</v>
      </c>
    </row>
    <row r="71" spans="2:5" ht="29.25" customHeight="1" x14ac:dyDescent="0.2">
      <c r="B71" s="65" t="s">
        <v>150</v>
      </c>
      <c r="C71" s="36" t="s">
        <v>149</v>
      </c>
      <c r="D71" s="69"/>
      <c r="E71" s="258">
        <f>E72+E73+E74+E75+E76+E77+E78+E79</f>
        <v>13392910.91</v>
      </c>
    </row>
    <row r="72" spans="2:5" s="6" customFormat="1" ht="14.25" customHeight="1" x14ac:dyDescent="0.2">
      <c r="B72" s="69" t="s">
        <v>354</v>
      </c>
      <c r="C72" s="69" t="s">
        <v>356</v>
      </c>
      <c r="D72" s="79"/>
      <c r="E72" s="260">
        <v>0</v>
      </c>
    </row>
    <row r="73" spans="2:5" ht="17.25" customHeight="1" x14ac:dyDescent="0.2">
      <c r="B73" s="69" t="s">
        <v>64</v>
      </c>
      <c r="C73" s="69" t="s">
        <v>21</v>
      </c>
      <c r="D73" s="69"/>
      <c r="E73" s="260">
        <v>2922.22</v>
      </c>
    </row>
    <row r="74" spans="2:5" ht="17.25" customHeight="1" x14ac:dyDescent="0.2">
      <c r="B74" s="69" t="s">
        <v>258</v>
      </c>
      <c r="C74" s="69" t="s">
        <v>278</v>
      </c>
      <c r="D74" s="69"/>
      <c r="E74" s="260">
        <v>0</v>
      </c>
    </row>
    <row r="75" spans="2:5" ht="17.25" customHeight="1" x14ac:dyDescent="0.2">
      <c r="B75" s="69" t="s">
        <v>368</v>
      </c>
      <c r="C75" s="69" t="s">
        <v>425</v>
      </c>
      <c r="D75" s="69"/>
      <c r="E75" s="260">
        <v>0</v>
      </c>
    </row>
    <row r="76" spans="2:5" ht="17.25" customHeight="1" x14ac:dyDescent="0.2">
      <c r="B76" s="69" t="s">
        <v>336</v>
      </c>
      <c r="C76" s="69" t="s">
        <v>413</v>
      </c>
      <c r="D76" s="69"/>
      <c r="E76" s="260">
        <v>472354</v>
      </c>
    </row>
    <row r="77" spans="2:5" ht="17.25" customHeight="1" x14ac:dyDescent="0.2">
      <c r="B77" s="70" t="s">
        <v>72</v>
      </c>
      <c r="C77" s="69" t="s">
        <v>73</v>
      </c>
      <c r="D77" s="69"/>
      <c r="E77" s="260">
        <v>0</v>
      </c>
    </row>
    <row r="78" spans="2:5" ht="17.25" customHeight="1" x14ac:dyDescent="0.2">
      <c r="B78" s="69" t="s">
        <v>65</v>
      </c>
      <c r="C78" s="69" t="s">
        <v>66</v>
      </c>
      <c r="D78" s="69"/>
      <c r="E78" s="260">
        <v>340634.69</v>
      </c>
    </row>
    <row r="79" spans="2:5" ht="17.25" customHeight="1" x14ac:dyDescent="0.2">
      <c r="B79" s="69" t="s">
        <v>378</v>
      </c>
      <c r="C79" s="69" t="s">
        <v>379</v>
      </c>
      <c r="D79" s="69"/>
      <c r="E79" s="260">
        <v>12577000</v>
      </c>
    </row>
    <row r="80" spans="2:5" ht="21" customHeight="1" x14ac:dyDescent="0.2">
      <c r="B80" s="65" t="s">
        <v>151</v>
      </c>
      <c r="C80" s="65" t="s">
        <v>152</v>
      </c>
      <c r="D80" s="69"/>
      <c r="E80" s="258">
        <f>E81+E82</f>
        <v>30090</v>
      </c>
    </row>
    <row r="81" spans="2:7" ht="17.25" customHeight="1" x14ac:dyDescent="0.2">
      <c r="B81" s="69" t="s">
        <v>362</v>
      </c>
      <c r="C81" s="78" t="s">
        <v>364</v>
      </c>
      <c r="D81" s="69"/>
      <c r="E81" s="254">
        <v>0</v>
      </c>
    </row>
    <row r="82" spans="2:7" ht="17.25" customHeight="1" x14ac:dyDescent="0.25">
      <c r="B82" s="69" t="s">
        <v>99</v>
      </c>
      <c r="C82" s="69" t="s">
        <v>267</v>
      </c>
      <c r="D82" s="65"/>
      <c r="E82" s="254">
        <v>30090</v>
      </c>
      <c r="F82" s="66"/>
    </row>
    <row r="83" spans="2:7" ht="22.5" customHeight="1" x14ac:dyDescent="0.25">
      <c r="B83" s="64">
        <v>2.2999999999999998</v>
      </c>
      <c r="C83" s="65" t="s">
        <v>153</v>
      </c>
      <c r="D83" s="69"/>
      <c r="E83" s="258">
        <f>E84+E89+E94+E100+E103+E107+E112+E116</f>
        <v>725510.52</v>
      </c>
      <c r="F83" s="231"/>
      <c r="G83" s="62"/>
    </row>
    <row r="84" spans="2:7" ht="23.25" customHeight="1" x14ac:dyDescent="0.2">
      <c r="B84" s="74" t="s">
        <v>154</v>
      </c>
      <c r="C84" s="65" t="s">
        <v>155</v>
      </c>
      <c r="D84" s="69"/>
      <c r="E84" s="258">
        <f>E85+E86+E87+E88</f>
        <v>713653.05</v>
      </c>
      <c r="F84" s="62"/>
    </row>
    <row r="85" spans="2:7" ht="17.25" customHeight="1" x14ac:dyDescent="0.2">
      <c r="B85" s="69" t="s">
        <v>49</v>
      </c>
      <c r="C85" s="69" t="s">
        <v>50</v>
      </c>
      <c r="D85" s="69"/>
      <c r="E85" s="254">
        <v>295333.05</v>
      </c>
    </row>
    <row r="86" spans="2:7" ht="17.25" customHeight="1" x14ac:dyDescent="0.2">
      <c r="B86" s="69" t="s">
        <v>71</v>
      </c>
      <c r="C86" s="69" t="s">
        <v>279</v>
      </c>
      <c r="D86" s="69"/>
      <c r="E86" s="254">
        <v>0</v>
      </c>
    </row>
    <row r="87" spans="2:7" ht="17.25" customHeight="1" x14ac:dyDescent="0.2">
      <c r="B87" s="76" t="s">
        <v>80</v>
      </c>
      <c r="C87" s="69" t="s">
        <v>269</v>
      </c>
      <c r="D87" s="69"/>
      <c r="E87" s="254">
        <v>418320</v>
      </c>
    </row>
    <row r="88" spans="2:7" ht="17.25" customHeight="1" x14ac:dyDescent="0.2">
      <c r="B88" s="69" t="s">
        <v>103</v>
      </c>
      <c r="C88" s="69" t="s">
        <v>307</v>
      </c>
      <c r="D88" s="69"/>
      <c r="E88" s="254">
        <v>0</v>
      </c>
    </row>
    <row r="89" spans="2:7" ht="17.25" customHeight="1" x14ac:dyDescent="0.2">
      <c r="B89" s="65" t="s">
        <v>156</v>
      </c>
      <c r="C89" s="65" t="s">
        <v>157</v>
      </c>
      <c r="D89" s="69"/>
      <c r="E89" s="258">
        <v>0</v>
      </c>
      <c r="F89" s="62"/>
    </row>
    <row r="90" spans="2:7" ht="17.25" customHeight="1" x14ac:dyDescent="0.2">
      <c r="B90" s="78" t="s">
        <v>357</v>
      </c>
      <c r="C90" s="78" t="s">
        <v>360</v>
      </c>
      <c r="D90" s="69"/>
      <c r="E90" s="254">
        <v>0</v>
      </c>
    </row>
    <row r="91" spans="2:7" ht="17.25" customHeight="1" x14ac:dyDescent="0.2">
      <c r="B91" s="70" t="s">
        <v>81</v>
      </c>
      <c r="C91" s="69" t="s">
        <v>288</v>
      </c>
      <c r="D91" s="69"/>
      <c r="E91" s="254">
        <v>0</v>
      </c>
    </row>
    <row r="92" spans="2:7" ht="17.25" customHeight="1" x14ac:dyDescent="0.2">
      <c r="B92" s="73" t="s">
        <v>84</v>
      </c>
      <c r="C92" s="78" t="s">
        <v>91</v>
      </c>
      <c r="D92" s="69"/>
      <c r="E92" s="254">
        <v>0</v>
      </c>
    </row>
    <row r="93" spans="2:7" ht="18.75" customHeight="1" thickBot="1" x14ac:dyDescent="0.25">
      <c r="B93" s="69" t="s">
        <v>41</v>
      </c>
      <c r="C93" s="69" t="s">
        <v>42</v>
      </c>
      <c r="D93" s="69"/>
      <c r="E93" s="148">
        <v>0</v>
      </c>
    </row>
    <row r="94" spans="2:7" ht="17.25" customHeight="1" x14ac:dyDescent="0.2">
      <c r="B94" s="65" t="s">
        <v>158</v>
      </c>
      <c r="C94" s="65" t="s">
        <v>159</v>
      </c>
      <c r="D94" s="69"/>
      <c r="E94" s="258">
        <f>E95+E96+E97+E98+E99</f>
        <v>0</v>
      </c>
    </row>
    <row r="95" spans="2:7" ht="17.25" customHeight="1" x14ac:dyDescent="0.2">
      <c r="B95" s="72" t="s">
        <v>280</v>
      </c>
      <c r="C95" s="73" t="s">
        <v>303</v>
      </c>
      <c r="D95" s="69"/>
      <c r="E95" s="254">
        <v>0</v>
      </c>
    </row>
    <row r="96" spans="2:7" ht="17.25" customHeight="1" x14ac:dyDescent="0.2">
      <c r="B96" s="69" t="s">
        <v>55</v>
      </c>
      <c r="C96" s="69" t="s">
        <v>56</v>
      </c>
      <c r="D96" s="69"/>
      <c r="E96" s="254">
        <v>0</v>
      </c>
    </row>
    <row r="97" spans="2:6" ht="17.25" customHeight="1" x14ac:dyDescent="0.2">
      <c r="B97" s="69" t="s">
        <v>98</v>
      </c>
      <c r="C97" s="69" t="s">
        <v>110</v>
      </c>
      <c r="D97" s="69"/>
      <c r="E97" s="254">
        <v>0</v>
      </c>
    </row>
    <row r="98" spans="2:6" ht="17.25" customHeight="1" x14ac:dyDescent="0.2">
      <c r="B98" s="76" t="s">
        <v>301</v>
      </c>
      <c r="C98" s="69" t="s">
        <v>302</v>
      </c>
      <c r="D98" s="69"/>
      <c r="E98" s="254">
        <v>0</v>
      </c>
    </row>
    <row r="99" spans="2:6" ht="17.25" customHeight="1" thickBot="1" x14ac:dyDescent="0.3">
      <c r="B99" s="69" t="s">
        <v>251</v>
      </c>
      <c r="C99" s="69" t="s">
        <v>252</v>
      </c>
      <c r="D99" s="69"/>
      <c r="E99" s="257">
        <v>0</v>
      </c>
    </row>
    <row r="100" spans="2:6" ht="17.25" customHeight="1" x14ac:dyDescent="0.2">
      <c r="B100" s="65" t="s">
        <v>160</v>
      </c>
      <c r="C100" s="65" t="s">
        <v>161</v>
      </c>
      <c r="D100" s="69"/>
      <c r="E100" s="258">
        <f>E101+E102</f>
        <v>0</v>
      </c>
    </row>
    <row r="101" spans="2:6" ht="18.75" customHeight="1" x14ac:dyDescent="0.2">
      <c r="B101" s="69" t="s">
        <v>86</v>
      </c>
      <c r="C101" s="73" t="s">
        <v>310</v>
      </c>
      <c r="D101" s="69"/>
      <c r="E101" s="254">
        <v>0</v>
      </c>
    </row>
    <row r="102" spans="2:6" ht="17.25" customHeight="1" x14ac:dyDescent="0.2">
      <c r="B102" s="69" t="s">
        <v>74</v>
      </c>
      <c r="C102" s="69" t="s">
        <v>272</v>
      </c>
      <c r="D102" s="69"/>
      <c r="E102" s="254">
        <v>0</v>
      </c>
    </row>
    <row r="103" spans="2:6" ht="19.5" customHeight="1" x14ac:dyDescent="0.2">
      <c r="B103" s="65" t="s">
        <v>162</v>
      </c>
      <c r="C103" s="65" t="s">
        <v>163</v>
      </c>
      <c r="D103" s="69"/>
      <c r="E103" s="258">
        <f>E104+E105</f>
        <v>0</v>
      </c>
    </row>
    <row r="104" spans="2:6" ht="21" customHeight="1" x14ac:dyDescent="0.2">
      <c r="B104" s="69" t="s">
        <v>102</v>
      </c>
      <c r="C104" s="69" t="s">
        <v>263</v>
      </c>
      <c r="D104" s="69"/>
      <c r="E104" s="256">
        <v>0</v>
      </c>
    </row>
    <row r="105" spans="2:6" ht="18.75" customHeight="1" x14ac:dyDescent="0.2">
      <c r="B105" s="69" t="s">
        <v>82</v>
      </c>
      <c r="C105" s="69" t="s">
        <v>92</v>
      </c>
      <c r="D105" s="69"/>
      <c r="E105" s="256">
        <v>0</v>
      </c>
    </row>
    <row r="106" spans="2:6" ht="18.75" customHeight="1" x14ac:dyDescent="0.2">
      <c r="B106" s="69" t="s">
        <v>57</v>
      </c>
      <c r="C106" s="69" t="s">
        <v>58</v>
      </c>
      <c r="D106" s="69"/>
      <c r="E106" s="256">
        <v>0</v>
      </c>
    </row>
    <row r="107" spans="2:6" ht="28.5" customHeight="1" x14ac:dyDescent="0.2">
      <c r="B107" s="65" t="s">
        <v>165</v>
      </c>
      <c r="C107" s="36" t="s">
        <v>164</v>
      </c>
      <c r="D107" s="69"/>
      <c r="E107" s="258">
        <f>E108+E109+E110+E111</f>
        <v>600.27</v>
      </c>
      <c r="F107" s="62"/>
    </row>
    <row r="108" spans="2:6" ht="17.25" customHeight="1" x14ac:dyDescent="0.2">
      <c r="B108" s="72" t="s">
        <v>100</v>
      </c>
      <c r="C108" s="73" t="s">
        <v>126</v>
      </c>
      <c r="D108" s="69"/>
      <c r="E108" s="260">
        <v>0</v>
      </c>
    </row>
    <row r="109" spans="2:6" ht="18" customHeight="1" x14ac:dyDescent="0.2">
      <c r="B109" s="70" t="s">
        <v>259</v>
      </c>
      <c r="C109" s="69" t="s">
        <v>273</v>
      </c>
      <c r="D109" s="69"/>
      <c r="E109" s="254">
        <v>0</v>
      </c>
    </row>
    <row r="110" spans="2:6" ht="19.5" customHeight="1" x14ac:dyDescent="0.25">
      <c r="B110" s="69" t="s">
        <v>69</v>
      </c>
      <c r="C110" s="69" t="s">
        <v>87</v>
      </c>
      <c r="D110" s="69"/>
      <c r="E110" s="254">
        <v>600.27</v>
      </c>
      <c r="F110" s="90"/>
    </row>
    <row r="111" spans="2:6" ht="16.5" customHeight="1" x14ac:dyDescent="0.25">
      <c r="B111" s="69" t="s">
        <v>405</v>
      </c>
      <c r="C111" s="69" t="s">
        <v>409</v>
      </c>
      <c r="D111" s="69"/>
      <c r="E111" s="254">
        <v>0</v>
      </c>
      <c r="F111" s="90"/>
    </row>
    <row r="112" spans="2:6" ht="33" customHeight="1" x14ac:dyDescent="0.25">
      <c r="B112" s="65" t="s">
        <v>166</v>
      </c>
      <c r="C112" s="36" t="s">
        <v>167</v>
      </c>
      <c r="D112" s="69"/>
      <c r="E112" s="258">
        <f>E113+E114+E10</f>
        <v>407.1</v>
      </c>
      <c r="F112" s="90"/>
    </row>
    <row r="113" spans="2:7" ht="17.25" customHeight="1" x14ac:dyDescent="0.2">
      <c r="B113" s="69" t="s">
        <v>53</v>
      </c>
      <c r="C113" s="69" t="s">
        <v>22</v>
      </c>
      <c r="D113" s="69"/>
      <c r="E113" s="254">
        <v>0</v>
      </c>
    </row>
    <row r="114" spans="2:7" ht="16.5" customHeight="1" x14ac:dyDescent="0.2">
      <c r="B114" s="69" t="s">
        <v>76</v>
      </c>
      <c r="C114" s="69" t="s">
        <v>111</v>
      </c>
      <c r="D114" s="69"/>
      <c r="E114" s="254">
        <v>407.1</v>
      </c>
    </row>
    <row r="115" spans="2:7" ht="27" customHeight="1" x14ac:dyDescent="0.2">
      <c r="B115" s="65" t="s">
        <v>168</v>
      </c>
      <c r="C115" s="36" t="s">
        <v>169</v>
      </c>
      <c r="D115" s="69"/>
      <c r="E115" s="255">
        <v>0</v>
      </c>
    </row>
    <row r="116" spans="2:7" ht="19.5" customHeight="1" x14ac:dyDescent="0.2">
      <c r="B116" s="65" t="s">
        <v>170</v>
      </c>
      <c r="C116" s="65" t="s">
        <v>171</v>
      </c>
      <c r="D116" s="69"/>
      <c r="E116" s="255">
        <f>E117+E118+E119+E120+E121+E122+E123+E124</f>
        <v>10850.1</v>
      </c>
    </row>
    <row r="117" spans="2:7" ht="15.75" customHeight="1" x14ac:dyDescent="0.2">
      <c r="B117" s="69" t="s">
        <v>59</v>
      </c>
      <c r="C117" s="69" t="s">
        <v>380</v>
      </c>
      <c r="D117" s="69"/>
      <c r="E117" s="254">
        <v>0</v>
      </c>
    </row>
    <row r="118" spans="2:7" ht="27" customHeight="1" x14ac:dyDescent="0.2">
      <c r="B118" s="69" t="s">
        <v>83</v>
      </c>
      <c r="C118" s="77" t="s">
        <v>381</v>
      </c>
      <c r="D118" s="69"/>
      <c r="E118" s="254">
        <v>10850.1</v>
      </c>
    </row>
    <row r="119" spans="2:7" ht="17.25" customHeight="1" x14ac:dyDescent="0.2">
      <c r="B119" s="69" t="s">
        <v>260</v>
      </c>
      <c r="C119" s="69" t="s">
        <v>268</v>
      </c>
      <c r="D119" s="69"/>
      <c r="E119" s="254">
        <v>0</v>
      </c>
    </row>
    <row r="120" spans="2:7" ht="17.25" customHeight="1" x14ac:dyDescent="0.2">
      <c r="B120" s="70" t="s">
        <v>261</v>
      </c>
      <c r="C120" s="69" t="s">
        <v>264</v>
      </c>
      <c r="D120" s="69"/>
      <c r="E120" s="254">
        <v>0</v>
      </c>
    </row>
    <row r="121" spans="2:7" ht="17.25" customHeight="1" x14ac:dyDescent="0.2">
      <c r="B121" s="69" t="s">
        <v>70</v>
      </c>
      <c r="C121" s="69" t="s">
        <v>88</v>
      </c>
      <c r="D121" s="69"/>
      <c r="E121" s="254">
        <v>0</v>
      </c>
    </row>
    <row r="122" spans="2:7" ht="17.25" customHeight="1" x14ac:dyDescent="0.2">
      <c r="B122" s="70" t="s">
        <v>318</v>
      </c>
      <c r="C122" s="69" t="s">
        <v>319</v>
      </c>
      <c r="D122" s="69"/>
      <c r="E122" s="254">
        <v>0</v>
      </c>
    </row>
    <row r="123" spans="2:7" ht="16.5" customHeight="1" x14ac:dyDescent="0.2">
      <c r="B123" s="69" t="s">
        <v>51</v>
      </c>
      <c r="C123" s="69" t="s">
        <v>52</v>
      </c>
      <c r="D123" s="77"/>
      <c r="E123" s="254">
        <v>0</v>
      </c>
    </row>
    <row r="124" spans="2:7" ht="26.25" customHeight="1" x14ac:dyDescent="0.2">
      <c r="B124" s="69" t="s">
        <v>60</v>
      </c>
      <c r="C124" s="77" t="s">
        <v>61</v>
      </c>
      <c r="D124" s="69"/>
      <c r="E124" s="254">
        <v>0</v>
      </c>
    </row>
    <row r="125" spans="2:7" ht="20.25" customHeight="1" x14ac:dyDescent="0.2">
      <c r="B125" s="67">
        <v>2.4</v>
      </c>
      <c r="C125" s="68" t="s">
        <v>173</v>
      </c>
      <c r="D125" s="80"/>
      <c r="E125" s="426">
        <f>E126</f>
        <v>0</v>
      </c>
    </row>
    <row r="126" spans="2:7" ht="21" customHeight="1" x14ac:dyDescent="0.2">
      <c r="B126" s="78" t="s">
        <v>174</v>
      </c>
      <c r="C126" s="81" t="s">
        <v>450</v>
      </c>
      <c r="D126" s="69"/>
      <c r="E126" s="258">
        <f>E127</f>
        <v>0</v>
      </c>
    </row>
    <row r="127" spans="2:7" ht="32.25" customHeight="1" x14ac:dyDescent="0.2">
      <c r="B127" s="76" t="s">
        <v>292</v>
      </c>
      <c r="C127" s="77" t="s">
        <v>300</v>
      </c>
      <c r="D127" s="69"/>
      <c r="E127" s="18">
        <v>0</v>
      </c>
      <c r="F127" s="62"/>
    </row>
    <row r="128" spans="2:7" ht="31.5" customHeight="1" x14ac:dyDescent="0.2">
      <c r="B128" s="78" t="s">
        <v>175</v>
      </c>
      <c r="C128" s="82" t="s">
        <v>295</v>
      </c>
      <c r="D128" s="69"/>
      <c r="E128" s="18">
        <v>0</v>
      </c>
      <c r="F128" s="83"/>
      <c r="G128" s="62"/>
    </row>
    <row r="129" spans="2:5" ht="26.25" customHeight="1" x14ac:dyDescent="0.25">
      <c r="B129" s="78" t="s">
        <v>440</v>
      </c>
      <c r="C129" s="82" t="s">
        <v>295</v>
      </c>
      <c r="D129" s="69"/>
      <c r="E129" s="246">
        <f>SUM(E132)</f>
        <v>0</v>
      </c>
    </row>
    <row r="130" spans="2:5" ht="32.25" customHeight="1" x14ac:dyDescent="0.25">
      <c r="B130" s="78" t="s">
        <v>176</v>
      </c>
      <c r="C130" s="82" t="s">
        <v>296</v>
      </c>
      <c r="D130" s="69"/>
      <c r="E130" s="262">
        <v>0</v>
      </c>
    </row>
    <row r="131" spans="2:5" ht="26.25" customHeight="1" x14ac:dyDescent="0.25">
      <c r="B131" s="78" t="s">
        <v>177</v>
      </c>
      <c r="C131" s="82" t="s">
        <v>297</v>
      </c>
      <c r="D131" s="69"/>
      <c r="E131" s="262">
        <v>0</v>
      </c>
    </row>
    <row r="132" spans="2:5" ht="28.5" customHeight="1" x14ac:dyDescent="0.2">
      <c r="B132" s="78" t="s">
        <v>178</v>
      </c>
      <c r="C132" s="82" t="s">
        <v>298</v>
      </c>
      <c r="D132" s="69"/>
      <c r="E132" s="18">
        <v>0</v>
      </c>
    </row>
    <row r="133" spans="2:5" ht="27" customHeight="1" x14ac:dyDescent="0.25">
      <c r="B133" s="78" t="s">
        <v>179</v>
      </c>
      <c r="C133" s="82" t="s">
        <v>299</v>
      </c>
      <c r="D133" s="69"/>
      <c r="E133" s="246">
        <f>E134</f>
        <v>0</v>
      </c>
    </row>
    <row r="134" spans="2:5" ht="26.25" customHeight="1" x14ac:dyDescent="0.2">
      <c r="B134" s="65" t="s">
        <v>255</v>
      </c>
      <c r="C134" s="84" t="s">
        <v>449</v>
      </c>
      <c r="D134" s="69"/>
      <c r="E134" s="18">
        <v>0</v>
      </c>
    </row>
    <row r="135" spans="2:5" ht="17.25" customHeight="1" thickBot="1" x14ac:dyDescent="0.3">
      <c r="B135" s="69" t="s">
        <v>253</v>
      </c>
      <c r="C135" s="69" t="s">
        <v>254</v>
      </c>
      <c r="D135" s="65"/>
      <c r="E135" s="257">
        <f>0</f>
        <v>0</v>
      </c>
    </row>
    <row r="136" spans="2:5" ht="17.25" customHeight="1" x14ac:dyDescent="0.2">
      <c r="B136" s="67">
        <v>2.5</v>
      </c>
      <c r="C136" s="68" t="s">
        <v>188</v>
      </c>
      <c r="D136" s="80"/>
      <c r="E136" s="426">
        <f>E138</f>
        <v>0</v>
      </c>
    </row>
    <row r="137" spans="2:5" ht="17.25" customHeight="1" x14ac:dyDescent="0.2">
      <c r="B137" s="650" t="s">
        <v>181</v>
      </c>
      <c r="C137" s="73" t="s">
        <v>415</v>
      </c>
      <c r="D137" s="69"/>
      <c r="E137" s="254">
        <v>0</v>
      </c>
    </row>
    <row r="138" spans="2:5" ht="15.75" customHeight="1" x14ac:dyDescent="0.2">
      <c r="B138" s="650"/>
      <c r="C138" s="74" t="s">
        <v>414</v>
      </c>
      <c r="D138" s="71"/>
      <c r="E138" s="258">
        <f>E139</f>
        <v>0</v>
      </c>
    </row>
    <row r="139" spans="2:5" ht="30" customHeight="1" x14ac:dyDescent="0.2">
      <c r="B139" s="70" t="s">
        <v>460</v>
      </c>
      <c r="C139" s="82" t="s">
        <v>287</v>
      </c>
      <c r="D139" s="69"/>
      <c r="E139" s="18">
        <v>0</v>
      </c>
    </row>
    <row r="140" spans="2:5" ht="17.25" customHeight="1" x14ac:dyDescent="0.25">
      <c r="B140" s="650" t="s">
        <v>182</v>
      </c>
      <c r="C140" s="73" t="s">
        <v>415</v>
      </c>
      <c r="D140" s="69"/>
      <c r="E140" s="246">
        <v>0</v>
      </c>
    </row>
    <row r="141" spans="2:5" ht="17.25" customHeight="1" x14ac:dyDescent="0.2">
      <c r="B141" s="650"/>
      <c r="C141" s="73" t="s">
        <v>416</v>
      </c>
      <c r="D141" s="69"/>
      <c r="E141" s="18">
        <v>0</v>
      </c>
    </row>
    <row r="142" spans="2:5" ht="17.25" customHeight="1" thickBot="1" x14ac:dyDescent="0.3">
      <c r="B142" s="650" t="s">
        <v>183</v>
      </c>
      <c r="C142" s="73" t="s">
        <v>417</v>
      </c>
      <c r="D142" s="69"/>
      <c r="E142" s="257">
        <v>0</v>
      </c>
    </row>
    <row r="143" spans="2:5" ht="17.25" customHeight="1" x14ac:dyDescent="0.2">
      <c r="B143" s="650"/>
      <c r="C143" s="73" t="s">
        <v>418</v>
      </c>
      <c r="D143" s="69"/>
      <c r="E143" s="18">
        <v>0</v>
      </c>
    </row>
    <row r="144" spans="2:5" ht="17.25" customHeight="1" x14ac:dyDescent="0.2">
      <c r="B144" s="650" t="s">
        <v>184</v>
      </c>
      <c r="C144" s="73" t="s">
        <v>419</v>
      </c>
      <c r="D144" s="69"/>
      <c r="E144" s="18">
        <v>0</v>
      </c>
    </row>
    <row r="145" spans="2:5" ht="17.25" customHeight="1" x14ac:dyDescent="0.2">
      <c r="B145" s="650"/>
      <c r="C145" s="73" t="s">
        <v>420</v>
      </c>
      <c r="D145" s="69"/>
      <c r="E145" s="18" t="s">
        <v>412</v>
      </c>
    </row>
    <row r="146" spans="2:5" ht="17.25" customHeight="1" x14ac:dyDescent="0.2">
      <c r="B146" s="650" t="s">
        <v>185</v>
      </c>
      <c r="C146" s="73" t="s">
        <v>417</v>
      </c>
      <c r="D146" s="69"/>
      <c r="E146" s="18" t="s">
        <v>412</v>
      </c>
    </row>
    <row r="147" spans="2:5" ht="17.25" customHeight="1" x14ac:dyDescent="0.2">
      <c r="B147" s="650"/>
      <c r="C147" s="73" t="s">
        <v>421</v>
      </c>
      <c r="D147" s="69"/>
      <c r="E147" s="18" t="s">
        <v>412</v>
      </c>
    </row>
    <row r="148" spans="2:5" ht="17.25" customHeight="1" x14ac:dyDescent="0.2">
      <c r="B148" s="650" t="s">
        <v>186</v>
      </c>
      <c r="C148" s="73" t="s">
        <v>415</v>
      </c>
      <c r="D148" s="69"/>
      <c r="E148" s="18" t="s">
        <v>412</v>
      </c>
    </row>
    <row r="149" spans="2:5" ht="17.25" customHeight="1" x14ac:dyDescent="0.2">
      <c r="B149" s="650"/>
      <c r="C149" s="73" t="s">
        <v>422</v>
      </c>
      <c r="D149" s="69"/>
      <c r="E149" s="18" t="s">
        <v>412</v>
      </c>
    </row>
    <row r="150" spans="2:5" ht="17.25" customHeight="1" x14ac:dyDescent="0.2">
      <c r="B150" s="650" t="s">
        <v>187</v>
      </c>
      <c r="C150" s="73" t="s">
        <v>417</v>
      </c>
      <c r="D150" s="69"/>
      <c r="E150" s="18" t="s">
        <v>412</v>
      </c>
    </row>
    <row r="151" spans="2:5" ht="17.25" customHeight="1" thickBot="1" x14ac:dyDescent="0.3">
      <c r="B151" s="650"/>
      <c r="C151" s="73" t="s">
        <v>256</v>
      </c>
      <c r="D151" s="65"/>
      <c r="E151" s="257"/>
    </row>
    <row r="152" spans="2:5" ht="21" customHeight="1" x14ac:dyDescent="0.2">
      <c r="B152" s="67">
        <v>2.6</v>
      </c>
      <c r="C152" s="68" t="s">
        <v>96</v>
      </c>
      <c r="D152" s="68"/>
      <c r="E152" s="426">
        <f>E153+E159+E163+E167+E170+E180+E183+E185</f>
        <v>37048386</v>
      </c>
    </row>
    <row r="153" spans="2:5" ht="20.25" customHeight="1" x14ac:dyDescent="0.2">
      <c r="B153" s="65" t="s">
        <v>191</v>
      </c>
      <c r="C153" s="65" t="s">
        <v>190</v>
      </c>
      <c r="D153" s="69"/>
      <c r="E153" s="254">
        <f>E154+E155+E156+E157+E158</f>
        <v>0</v>
      </c>
    </row>
    <row r="154" spans="2:5" ht="17.25" customHeight="1" x14ac:dyDescent="0.2">
      <c r="B154" s="69" t="s">
        <v>104</v>
      </c>
      <c r="C154" s="69" t="s">
        <v>112</v>
      </c>
      <c r="D154" s="69"/>
      <c r="E154" s="254">
        <v>0</v>
      </c>
    </row>
    <row r="155" spans="2:5" ht="17.25" customHeight="1" x14ac:dyDescent="0.2">
      <c r="B155" s="69" t="s">
        <v>293</v>
      </c>
      <c r="C155" s="69" t="s">
        <v>294</v>
      </c>
      <c r="D155" s="73"/>
      <c r="E155" s="254">
        <v>0</v>
      </c>
    </row>
    <row r="156" spans="2:5" ht="17.25" customHeight="1" x14ac:dyDescent="0.2">
      <c r="B156" s="70" t="s">
        <v>113</v>
      </c>
      <c r="C156" s="73" t="s">
        <v>313</v>
      </c>
      <c r="D156" s="69"/>
      <c r="E156" s="254">
        <v>0</v>
      </c>
    </row>
    <row r="157" spans="2:5" ht="17.25" customHeight="1" x14ac:dyDescent="0.2">
      <c r="B157" s="70" t="s">
        <v>262</v>
      </c>
      <c r="C157" s="69" t="s">
        <v>265</v>
      </c>
      <c r="D157" s="69"/>
      <c r="E157" s="254">
        <v>0</v>
      </c>
    </row>
    <row r="158" spans="2:5" ht="27.75" customHeight="1" x14ac:dyDescent="0.2">
      <c r="B158" s="70" t="s">
        <v>382</v>
      </c>
      <c r="C158" s="77" t="s">
        <v>383</v>
      </c>
      <c r="D158" s="69"/>
      <c r="E158" s="258">
        <v>0</v>
      </c>
    </row>
    <row r="159" spans="2:5" ht="27" customHeight="1" x14ac:dyDescent="0.2">
      <c r="B159" s="65" t="s">
        <v>192</v>
      </c>
      <c r="C159" s="36" t="s">
        <v>193</v>
      </c>
      <c r="D159" s="69"/>
      <c r="E159" s="258">
        <f>E160+E161</f>
        <v>0</v>
      </c>
    </row>
    <row r="160" spans="2:5" ht="22.5" customHeight="1" x14ac:dyDescent="0.2">
      <c r="B160" s="78" t="s">
        <v>402</v>
      </c>
      <c r="C160" s="78" t="s">
        <v>376</v>
      </c>
      <c r="D160" s="69"/>
      <c r="E160" s="254">
        <v>0</v>
      </c>
    </row>
    <row r="161" spans="2:5" ht="22.5" customHeight="1" x14ac:dyDescent="0.2">
      <c r="B161" s="78" t="s">
        <v>384</v>
      </c>
      <c r="C161" s="78" t="s">
        <v>385</v>
      </c>
      <c r="D161" s="69"/>
      <c r="E161" s="254">
        <v>0</v>
      </c>
    </row>
    <row r="162" spans="2:5" ht="19.5" customHeight="1" thickBot="1" x14ac:dyDescent="0.25">
      <c r="B162" s="78" t="s">
        <v>451</v>
      </c>
      <c r="C162" s="78" t="s">
        <v>452</v>
      </c>
      <c r="D162" s="69"/>
      <c r="E162" s="261">
        <v>0</v>
      </c>
    </row>
    <row r="163" spans="2:5" ht="28.5" customHeight="1" x14ac:dyDescent="0.2">
      <c r="B163" s="65" t="s">
        <v>194</v>
      </c>
      <c r="C163" s="36" t="s">
        <v>195</v>
      </c>
      <c r="D163" s="71"/>
      <c r="E163" s="258">
        <f>E164+E165+E166</f>
        <v>0</v>
      </c>
    </row>
    <row r="164" spans="2:5" ht="18" customHeight="1" x14ac:dyDescent="0.2">
      <c r="B164" s="78" t="s">
        <v>114</v>
      </c>
      <c r="C164" s="78" t="s">
        <v>115</v>
      </c>
      <c r="D164" s="69"/>
      <c r="E164" s="254">
        <v>0</v>
      </c>
    </row>
    <row r="165" spans="2:5" ht="18" customHeight="1" x14ac:dyDescent="0.2">
      <c r="B165" s="78" t="s">
        <v>349</v>
      </c>
      <c r="C165" s="78" t="s">
        <v>350</v>
      </c>
      <c r="D165" s="69"/>
      <c r="E165" s="254">
        <v>0</v>
      </c>
    </row>
    <row r="166" spans="2:5" ht="18" customHeight="1" x14ac:dyDescent="0.2">
      <c r="B166" s="78" t="s">
        <v>365</v>
      </c>
      <c r="C166" s="78" t="s">
        <v>366</v>
      </c>
      <c r="D166" s="69"/>
      <c r="E166" s="254">
        <v>0</v>
      </c>
    </row>
    <row r="167" spans="2:5" ht="30" customHeight="1" x14ac:dyDescent="0.25">
      <c r="B167" s="65" t="s">
        <v>196</v>
      </c>
      <c r="C167" s="36" t="s">
        <v>197</v>
      </c>
      <c r="D167" s="69"/>
      <c r="E167" s="246">
        <f>E168+E169</f>
        <v>36357260</v>
      </c>
    </row>
    <row r="168" spans="2:5" ht="17.25" customHeight="1" x14ac:dyDescent="0.2">
      <c r="B168" s="69" t="s">
        <v>281</v>
      </c>
      <c r="C168" s="69" t="s">
        <v>282</v>
      </c>
      <c r="D168" s="69"/>
      <c r="E168" s="18">
        <v>32351160</v>
      </c>
    </row>
    <row r="169" spans="2:5" ht="17.25" customHeight="1" thickBot="1" x14ac:dyDescent="0.25">
      <c r="B169" s="69" t="s">
        <v>116</v>
      </c>
      <c r="C169" s="70" t="s">
        <v>117</v>
      </c>
      <c r="D169" s="69"/>
      <c r="E169" s="263">
        <v>4006100</v>
      </c>
    </row>
    <row r="170" spans="2:5" ht="18.75" customHeight="1" x14ac:dyDescent="0.2">
      <c r="B170" s="65" t="s">
        <v>198</v>
      </c>
      <c r="C170" s="65" t="s">
        <v>199</v>
      </c>
      <c r="D170" s="69"/>
      <c r="E170" s="258">
        <f>E171+E172+E173+E174+E175+E176+E177</f>
        <v>441320</v>
      </c>
    </row>
    <row r="171" spans="2:5" ht="17.25" customHeight="1" x14ac:dyDescent="0.2">
      <c r="B171" s="78" t="s">
        <v>118</v>
      </c>
      <c r="C171" s="78" t="s">
        <v>119</v>
      </c>
      <c r="D171" s="69"/>
      <c r="E171" s="254">
        <v>0</v>
      </c>
    </row>
    <row r="172" spans="2:5" ht="17.25" customHeight="1" x14ac:dyDescent="0.2">
      <c r="B172" s="78" t="s">
        <v>89</v>
      </c>
      <c r="C172" s="78" t="s">
        <v>90</v>
      </c>
      <c r="D172" s="69"/>
      <c r="E172" s="254">
        <v>0</v>
      </c>
    </row>
    <row r="173" spans="2:5" ht="20.25" customHeight="1" x14ac:dyDescent="0.2">
      <c r="B173" s="72" t="s">
        <v>314</v>
      </c>
      <c r="C173" s="73" t="s">
        <v>315</v>
      </c>
      <c r="D173" s="69"/>
      <c r="E173" s="18">
        <v>441320</v>
      </c>
    </row>
    <row r="174" spans="2:5" ht="29.25" customHeight="1" x14ac:dyDescent="0.2">
      <c r="B174" s="72" t="s">
        <v>400</v>
      </c>
      <c r="C174" s="82" t="s">
        <v>401</v>
      </c>
      <c r="D174" s="69"/>
      <c r="E174" s="18">
        <v>0</v>
      </c>
    </row>
    <row r="175" spans="2:5" ht="17.25" customHeight="1" x14ac:dyDescent="0.2">
      <c r="B175" s="76" t="s">
        <v>120</v>
      </c>
      <c r="C175" s="70" t="s">
        <v>121</v>
      </c>
      <c r="D175" s="69"/>
      <c r="E175" s="18">
        <v>0</v>
      </c>
    </row>
    <row r="176" spans="2:5" ht="17.25" customHeight="1" x14ac:dyDescent="0.2">
      <c r="B176" s="76" t="s">
        <v>351</v>
      </c>
      <c r="C176" s="70" t="s">
        <v>426</v>
      </c>
      <c r="D176" s="78"/>
      <c r="E176" s="18">
        <v>0</v>
      </c>
    </row>
    <row r="177" spans="2:5" ht="17.25" customHeight="1" x14ac:dyDescent="0.2">
      <c r="B177" s="78" t="s">
        <v>122</v>
      </c>
      <c r="C177" s="78" t="s">
        <v>123</v>
      </c>
      <c r="D177" s="69"/>
      <c r="E177" s="18">
        <v>0</v>
      </c>
    </row>
    <row r="178" spans="2:5" ht="17.25" customHeight="1" x14ac:dyDescent="0.2">
      <c r="B178" s="65" t="s">
        <v>200</v>
      </c>
      <c r="C178" s="65" t="s">
        <v>201</v>
      </c>
      <c r="D178" s="69"/>
      <c r="E178" s="18">
        <v>0</v>
      </c>
    </row>
    <row r="179" spans="2:5" ht="17.25" customHeight="1" thickBot="1" x14ac:dyDescent="0.3">
      <c r="B179" s="78" t="s">
        <v>442</v>
      </c>
      <c r="C179" s="78" t="s">
        <v>441</v>
      </c>
      <c r="D179" s="69"/>
      <c r="E179" s="257">
        <v>0</v>
      </c>
    </row>
    <row r="180" spans="2:5" ht="21" customHeight="1" x14ac:dyDescent="0.25">
      <c r="B180" s="78" t="s">
        <v>202</v>
      </c>
      <c r="C180" s="65" t="s">
        <v>206</v>
      </c>
      <c r="D180" s="69"/>
      <c r="E180" s="246">
        <f>SUM(E181:E182)</f>
        <v>0</v>
      </c>
    </row>
    <row r="181" spans="2:5" ht="18" customHeight="1" x14ac:dyDescent="0.2">
      <c r="B181" s="76" t="s">
        <v>283</v>
      </c>
      <c r="C181" s="70" t="s">
        <v>284</v>
      </c>
      <c r="D181" s="69"/>
      <c r="E181" s="18">
        <v>0</v>
      </c>
    </row>
    <row r="182" spans="2:5" ht="30.75" customHeight="1" thickBot="1" x14ac:dyDescent="0.25">
      <c r="B182" s="76" t="s">
        <v>406</v>
      </c>
      <c r="C182" s="70" t="s">
        <v>408</v>
      </c>
      <c r="D182" s="69"/>
      <c r="E182" s="263">
        <v>0</v>
      </c>
    </row>
    <row r="183" spans="2:5" ht="19.5" customHeight="1" x14ac:dyDescent="0.25">
      <c r="B183" s="78" t="s">
        <v>203</v>
      </c>
      <c r="C183" s="65" t="s">
        <v>205</v>
      </c>
      <c r="D183" s="69"/>
      <c r="E183" s="246">
        <f>E184</f>
        <v>0</v>
      </c>
    </row>
    <row r="184" spans="2:5" ht="27" customHeight="1" x14ac:dyDescent="0.2">
      <c r="B184" s="76" t="s">
        <v>285</v>
      </c>
      <c r="C184" s="70" t="s">
        <v>286</v>
      </c>
      <c r="D184" s="69"/>
      <c r="E184" s="18">
        <v>0</v>
      </c>
    </row>
    <row r="185" spans="2:5" ht="31.5" customHeight="1" thickBot="1" x14ac:dyDescent="0.3">
      <c r="B185" s="78" t="s">
        <v>204</v>
      </c>
      <c r="C185" s="85" t="s">
        <v>207</v>
      </c>
      <c r="D185" s="65"/>
      <c r="E185" s="257">
        <f>E186+E187</f>
        <v>249806</v>
      </c>
    </row>
    <row r="186" spans="2:5" ht="21.75" customHeight="1" x14ac:dyDescent="0.2">
      <c r="B186" s="78" t="s">
        <v>994</v>
      </c>
      <c r="C186" s="85" t="s">
        <v>997</v>
      </c>
      <c r="D186" s="65"/>
      <c r="E186" s="18">
        <v>249806</v>
      </c>
    </row>
    <row r="187" spans="2:5" ht="21.75" customHeight="1" x14ac:dyDescent="0.2">
      <c r="B187" s="78" t="s">
        <v>358</v>
      </c>
      <c r="C187" s="85" t="s">
        <v>359</v>
      </c>
      <c r="D187" s="65"/>
      <c r="E187" s="18">
        <v>0</v>
      </c>
    </row>
    <row r="188" spans="2:5" ht="20.25" customHeight="1" x14ac:dyDescent="0.25">
      <c r="B188" s="64">
        <v>2.7</v>
      </c>
      <c r="C188" s="65" t="s">
        <v>215</v>
      </c>
      <c r="D188" s="69"/>
      <c r="E188" s="246">
        <f>E189</f>
        <v>0</v>
      </c>
    </row>
    <row r="189" spans="2:5" ht="19.5" customHeight="1" x14ac:dyDescent="0.25">
      <c r="B189" s="65" t="s">
        <v>209</v>
      </c>
      <c r="C189" s="65" t="s">
        <v>216</v>
      </c>
      <c r="D189" s="71"/>
      <c r="E189" s="246">
        <f>E190</f>
        <v>0</v>
      </c>
    </row>
    <row r="190" spans="2:5" ht="19.5" customHeight="1" x14ac:dyDescent="0.2">
      <c r="B190" s="78" t="s">
        <v>469</v>
      </c>
      <c r="C190" s="78" t="s">
        <v>474</v>
      </c>
      <c r="D190" s="69"/>
      <c r="E190" s="18">
        <v>0</v>
      </c>
    </row>
    <row r="191" spans="2:5" ht="16.5" customHeight="1" x14ac:dyDescent="0.25">
      <c r="B191" s="78" t="s">
        <v>210</v>
      </c>
      <c r="C191" s="78" t="s">
        <v>217</v>
      </c>
      <c r="D191" s="69"/>
      <c r="E191" s="246">
        <v>0</v>
      </c>
    </row>
    <row r="192" spans="2:5" ht="16.5" customHeight="1" x14ac:dyDescent="0.2">
      <c r="B192" s="650" t="s">
        <v>211</v>
      </c>
      <c r="C192" s="78" t="s">
        <v>320</v>
      </c>
      <c r="D192" s="69"/>
      <c r="E192" s="18" t="s">
        <v>412</v>
      </c>
    </row>
    <row r="193" spans="2:7" ht="16.5" customHeight="1" x14ac:dyDescent="0.2">
      <c r="B193" s="650"/>
      <c r="C193" s="78" t="s">
        <v>321</v>
      </c>
      <c r="D193" s="69"/>
      <c r="E193" s="18" t="s">
        <v>412</v>
      </c>
    </row>
    <row r="194" spans="2:7" ht="27" customHeight="1" thickBot="1" x14ac:dyDescent="0.3">
      <c r="B194" s="78" t="s">
        <v>212</v>
      </c>
      <c r="C194" s="77" t="s">
        <v>387</v>
      </c>
      <c r="D194" s="65"/>
      <c r="E194" s="257">
        <v>0</v>
      </c>
    </row>
    <row r="195" spans="2:7" ht="29.25" customHeight="1" x14ac:dyDescent="0.2">
      <c r="B195" s="67">
        <v>2.8</v>
      </c>
      <c r="C195" s="91" t="s">
        <v>386</v>
      </c>
      <c r="D195" s="80"/>
      <c r="E195" s="264">
        <v>0</v>
      </c>
    </row>
    <row r="196" spans="2:7" ht="17.25" customHeight="1" x14ac:dyDescent="0.2">
      <c r="B196" s="78" t="s">
        <v>214</v>
      </c>
      <c r="C196" s="73" t="s">
        <v>229</v>
      </c>
      <c r="D196" s="69"/>
      <c r="E196" s="652">
        <v>0</v>
      </c>
    </row>
    <row r="197" spans="2:7" ht="17.25" customHeight="1" x14ac:dyDescent="0.2">
      <c r="B197" s="650" t="s">
        <v>220</v>
      </c>
      <c r="C197" s="73" t="s">
        <v>289</v>
      </c>
      <c r="D197" s="69"/>
      <c r="E197" s="652"/>
    </row>
    <row r="198" spans="2:7" ht="17.25" customHeight="1" x14ac:dyDescent="0.2">
      <c r="B198" s="650"/>
      <c r="C198" s="73" t="s">
        <v>290</v>
      </c>
      <c r="D198" s="69"/>
      <c r="E198" s="18" t="s">
        <v>412</v>
      </c>
    </row>
    <row r="199" spans="2:7" ht="16.5" customHeight="1" thickBot="1" x14ac:dyDescent="0.3">
      <c r="B199" s="78"/>
      <c r="C199" s="73"/>
      <c r="D199" s="65"/>
      <c r="E199" s="257">
        <v>0</v>
      </c>
    </row>
    <row r="200" spans="2:7" ht="17.25" customHeight="1" x14ac:dyDescent="0.2">
      <c r="B200" s="67">
        <v>2.9</v>
      </c>
      <c r="C200" s="68" t="s">
        <v>234</v>
      </c>
      <c r="D200" s="92"/>
      <c r="E200" s="264">
        <v>0</v>
      </c>
    </row>
    <row r="201" spans="2:7" ht="17.25" customHeight="1" x14ac:dyDescent="0.2">
      <c r="B201" s="650" t="s">
        <v>222</v>
      </c>
      <c r="C201" s="73" t="s">
        <v>322</v>
      </c>
      <c r="D201" s="73"/>
      <c r="E201" s="18"/>
    </row>
    <row r="202" spans="2:7" ht="17.25" customHeight="1" x14ac:dyDescent="0.2">
      <c r="B202" s="650"/>
      <c r="C202" s="73" t="s">
        <v>323</v>
      </c>
      <c r="D202" s="73"/>
      <c r="E202" s="18" t="s">
        <v>412</v>
      </c>
    </row>
    <row r="203" spans="2:7" ht="17.25" customHeight="1" x14ac:dyDescent="0.2">
      <c r="B203" s="650" t="s">
        <v>223</v>
      </c>
      <c r="C203" s="73" t="s">
        <v>324</v>
      </c>
      <c r="D203" s="73"/>
      <c r="E203" s="651" t="s">
        <v>412</v>
      </c>
    </row>
    <row r="204" spans="2:7" ht="17.25" customHeight="1" x14ac:dyDescent="0.2">
      <c r="B204" s="650"/>
      <c r="C204" s="73" t="s">
        <v>325</v>
      </c>
      <c r="D204" s="73"/>
      <c r="E204" s="651"/>
    </row>
    <row r="205" spans="2:7" ht="17.25" customHeight="1" x14ac:dyDescent="0.2">
      <c r="B205" s="650" t="s">
        <v>224</v>
      </c>
      <c r="C205" s="73" t="s">
        <v>326</v>
      </c>
      <c r="D205" s="73"/>
      <c r="E205" s="18" t="s">
        <v>412</v>
      </c>
      <c r="F205" s="83"/>
    </row>
    <row r="206" spans="2:7" ht="17.25" customHeight="1" x14ac:dyDescent="0.25">
      <c r="B206" s="650"/>
      <c r="C206" s="73" t="s">
        <v>327</v>
      </c>
      <c r="D206" s="74"/>
      <c r="E206" s="265">
        <v>0</v>
      </c>
      <c r="F206" s="86"/>
      <c r="G206" s="62"/>
    </row>
    <row r="207" spans="2:7" ht="21.75" customHeight="1" x14ac:dyDescent="0.25">
      <c r="B207" s="126" t="s">
        <v>291</v>
      </c>
      <c r="C207" s="126"/>
      <c r="D207" s="127"/>
      <c r="E207" s="380">
        <f>E20+E39+E83+E125+E136+E152+E188</f>
        <v>102002011.56</v>
      </c>
      <c r="F207" s="120"/>
      <c r="G207" s="62"/>
    </row>
    <row r="208" spans="2:7" ht="21" customHeight="1" x14ac:dyDescent="0.2">
      <c r="B208" s="87" t="s">
        <v>423</v>
      </c>
      <c r="C208" s="87"/>
      <c r="D208" s="93"/>
      <c r="E208" s="381">
        <f>E16-E207</f>
        <v>-1482432.4600000083</v>
      </c>
      <c r="F208" s="62"/>
    </row>
    <row r="209" spans="2:6" ht="19.5" customHeight="1" x14ac:dyDescent="0.2">
      <c r="B209" s="29"/>
      <c r="C209" s="34"/>
      <c r="D209" s="88"/>
      <c r="F209" s="62"/>
    </row>
    <row r="210" spans="2:6" ht="19.5" customHeight="1" x14ac:dyDescent="0.2">
      <c r="B210" s="30"/>
      <c r="C210" s="128" t="s">
        <v>7</v>
      </c>
      <c r="D210" s="648" t="s">
        <v>8</v>
      </c>
      <c r="E210" s="648"/>
    </row>
    <row r="211" spans="2:6" ht="19.5" customHeight="1" x14ac:dyDescent="0.2">
      <c r="B211" s="30"/>
      <c r="C211" s="30"/>
      <c r="D211" s="30"/>
      <c r="E211" s="266"/>
    </row>
    <row r="212" spans="2:6" ht="19.5" customHeight="1" x14ac:dyDescent="0.2">
      <c r="B212" s="30"/>
      <c r="C212" s="30"/>
      <c r="D212" s="30"/>
      <c r="E212" s="266"/>
    </row>
    <row r="213" spans="2:6" ht="19.5" customHeight="1" x14ac:dyDescent="0.2">
      <c r="B213" s="29"/>
      <c r="C213" s="30"/>
      <c r="D213" s="9"/>
      <c r="E213" s="266"/>
    </row>
    <row r="214" spans="2:6" ht="19.5" customHeight="1" x14ac:dyDescent="0.2">
      <c r="B214" s="29"/>
      <c r="C214" s="16" t="s">
        <v>433</v>
      </c>
      <c r="D214" s="649" t="s">
        <v>439</v>
      </c>
      <c r="E214" s="649"/>
    </row>
    <row r="215" spans="2:6" ht="19.5" customHeight="1" x14ac:dyDescent="0.2">
      <c r="C215" s="7" t="s">
        <v>434</v>
      </c>
      <c r="D215" s="648" t="s">
        <v>429</v>
      </c>
      <c r="E215" s="648"/>
    </row>
    <row r="216" spans="2:6" ht="15.75" customHeight="1" x14ac:dyDescent="0.2"/>
    <row r="217" spans="2:6" ht="15.75" customHeight="1" x14ac:dyDescent="0.2"/>
    <row r="218" spans="2:6" ht="15.75" customHeight="1" x14ac:dyDescent="0.2">
      <c r="B218" s="35"/>
    </row>
  </sheetData>
  <mergeCells count="24">
    <mergeCell ref="C4:E4"/>
    <mergeCell ref="C5:E5"/>
    <mergeCell ref="C6:E6"/>
    <mergeCell ref="C7:E7"/>
    <mergeCell ref="C8:E8"/>
    <mergeCell ref="B137:B138"/>
    <mergeCell ref="B140:B141"/>
    <mergeCell ref="B142:B143"/>
    <mergeCell ref="C10:E10"/>
    <mergeCell ref="A9:E9"/>
    <mergeCell ref="B150:B151"/>
    <mergeCell ref="B192:B193"/>
    <mergeCell ref="B197:B198"/>
    <mergeCell ref="E196:E197"/>
    <mergeCell ref="B144:B145"/>
    <mergeCell ref="B146:B147"/>
    <mergeCell ref="B148:B149"/>
    <mergeCell ref="D210:E210"/>
    <mergeCell ref="D214:E214"/>
    <mergeCell ref="D215:E215"/>
    <mergeCell ref="B201:B202"/>
    <mergeCell ref="B203:B204"/>
    <mergeCell ref="E203:E204"/>
    <mergeCell ref="B205:B206"/>
  </mergeCells>
  <phoneticPr fontId="56" type="noConversion"/>
  <pageMargins left="0.54" right="0.48" top="0.63" bottom="0.45" header="0.3" footer="0.3"/>
  <pageSetup fitToHeight="0" orientation="portrait" r:id="rId1"/>
  <ignoredErrors>
    <ignoredError sqref="E208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F17388"/>
    <pageSetUpPr fitToPage="1"/>
  </sheetPr>
  <dimension ref="A2:D95"/>
  <sheetViews>
    <sheetView topLeftCell="A85" zoomScale="75" zoomScaleNormal="75" workbookViewId="0">
      <selection activeCell="G93" sqref="G93"/>
    </sheetView>
  </sheetViews>
  <sheetFormatPr baseColWidth="10" defaultColWidth="9.140625" defaultRowHeight="24.75" customHeight="1" x14ac:dyDescent="0.3"/>
  <cols>
    <col min="1" max="1" width="19.5703125" style="491" customWidth="1"/>
    <col min="2" max="2" width="59" style="422" customWidth="1"/>
    <col min="3" max="3" width="26.42578125" style="422" customWidth="1"/>
    <col min="4" max="4" width="22.85546875" style="422" customWidth="1"/>
    <col min="5" max="5" width="11" style="422" customWidth="1"/>
    <col min="6" max="16384" width="9.140625" style="422"/>
  </cols>
  <sheetData>
    <row r="2" spans="1:4" ht="24.75" customHeight="1" x14ac:dyDescent="0.3">
      <c r="A2" s="703" t="s">
        <v>946</v>
      </c>
      <c r="B2" s="703"/>
      <c r="C2" s="703"/>
      <c r="D2" s="703"/>
    </row>
    <row r="3" spans="1:4" ht="24.75" customHeight="1" x14ac:dyDescent="0.3">
      <c r="A3" s="704" t="s">
        <v>947</v>
      </c>
      <c r="B3" s="704"/>
      <c r="C3" s="704"/>
      <c r="D3" s="704"/>
    </row>
    <row r="4" spans="1:4" ht="24.75" customHeight="1" x14ac:dyDescent="0.3">
      <c r="A4" s="704" t="s">
        <v>948</v>
      </c>
      <c r="B4" s="704"/>
      <c r="C4" s="704"/>
      <c r="D4" s="704"/>
    </row>
    <row r="5" spans="1:4" ht="24.75" customHeight="1" x14ac:dyDescent="0.3">
      <c r="A5" s="632"/>
      <c r="B5" s="632"/>
      <c r="C5" s="632"/>
      <c r="D5" s="632"/>
    </row>
    <row r="6" spans="1:4" ht="33.75" customHeight="1" x14ac:dyDescent="0.3">
      <c r="A6" s="639" t="s">
        <v>949</v>
      </c>
      <c r="B6" s="638" t="s">
        <v>950</v>
      </c>
      <c r="C6" s="638" t="s">
        <v>951</v>
      </c>
      <c r="D6" s="638" t="s">
        <v>952</v>
      </c>
    </row>
    <row r="7" spans="1:4" ht="30" customHeight="1" x14ac:dyDescent="0.3">
      <c r="A7" s="633" t="s">
        <v>35</v>
      </c>
      <c r="B7" s="634" t="s">
        <v>36</v>
      </c>
      <c r="C7" s="445">
        <v>26387684.57</v>
      </c>
      <c r="D7" s="445">
        <v>26387684.57</v>
      </c>
    </row>
    <row r="8" spans="1:4" ht="30" customHeight="1" x14ac:dyDescent="0.3">
      <c r="A8" s="633" t="s">
        <v>24</v>
      </c>
      <c r="B8" s="634" t="s">
        <v>953</v>
      </c>
      <c r="C8" s="445">
        <v>10539750</v>
      </c>
      <c r="D8" s="445">
        <v>9755000</v>
      </c>
    </row>
    <row r="9" spans="1:4" ht="30" customHeight="1" x14ac:dyDescent="0.3">
      <c r="A9" s="633" t="s">
        <v>29</v>
      </c>
      <c r="B9" s="634" t="s">
        <v>30</v>
      </c>
      <c r="C9" s="445">
        <v>222250</v>
      </c>
      <c r="D9" s="445">
        <v>222250</v>
      </c>
    </row>
    <row r="10" spans="1:4" ht="30" customHeight="1" x14ac:dyDescent="0.3">
      <c r="A10" s="633" t="s">
        <v>372</v>
      </c>
      <c r="B10" s="634" t="s">
        <v>954</v>
      </c>
      <c r="C10" s="445">
        <v>0</v>
      </c>
      <c r="D10" s="445">
        <v>0</v>
      </c>
    </row>
    <row r="11" spans="1:4" ht="30" customHeight="1" x14ac:dyDescent="0.3">
      <c r="A11" s="633" t="s">
        <v>274</v>
      </c>
      <c r="B11" s="634" t="s">
        <v>275</v>
      </c>
      <c r="C11" s="445">
        <v>138440.24</v>
      </c>
      <c r="D11" s="445">
        <v>692201.2</v>
      </c>
    </row>
    <row r="12" spans="1:4" ht="30" customHeight="1" x14ac:dyDescent="0.3">
      <c r="A12" s="633" t="s">
        <v>62</v>
      </c>
      <c r="B12" s="634" t="s">
        <v>63</v>
      </c>
      <c r="C12" s="445">
        <v>1191023.27</v>
      </c>
      <c r="D12" s="445">
        <v>1191023.27</v>
      </c>
    </row>
    <row r="13" spans="1:4" ht="30" customHeight="1" x14ac:dyDescent="0.3">
      <c r="A13" s="633" t="s">
        <v>311</v>
      </c>
      <c r="B13" s="634" t="s">
        <v>955</v>
      </c>
      <c r="C13" s="445">
        <v>26148.83</v>
      </c>
      <c r="D13" s="445">
        <v>26148.83</v>
      </c>
    </row>
    <row r="14" spans="1:4" ht="30" customHeight="1" x14ac:dyDescent="0.3">
      <c r="A14" s="633" t="s">
        <v>31</v>
      </c>
      <c r="B14" s="634" t="s">
        <v>32</v>
      </c>
      <c r="C14" s="445">
        <v>2644326.02</v>
      </c>
      <c r="D14" s="445">
        <v>2588687.2400000002</v>
      </c>
    </row>
    <row r="15" spans="1:4" ht="30" customHeight="1" x14ac:dyDescent="0.3">
      <c r="A15" s="633" t="s">
        <v>33</v>
      </c>
      <c r="B15" s="634" t="s">
        <v>34</v>
      </c>
      <c r="C15" s="445">
        <v>2649706.39</v>
      </c>
      <c r="D15" s="445">
        <v>2593989.14</v>
      </c>
    </row>
    <row r="16" spans="1:4" ht="30" customHeight="1" x14ac:dyDescent="0.3">
      <c r="A16" s="633" t="s">
        <v>27</v>
      </c>
      <c r="B16" s="634" t="s">
        <v>28</v>
      </c>
      <c r="C16" s="445">
        <v>435869.79</v>
      </c>
      <c r="D16" s="445">
        <v>428809.67</v>
      </c>
    </row>
    <row r="17" spans="1:4" ht="30" customHeight="1" x14ac:dyDescent="0.3">
      <c r="A17" s="633" t="s">
        <v>26</v>
      </c>
      <c r="B17" s="634" t="s">
        <v>20</v>
      </c>
      <c r="C17" s="445">
        <v>981549.15</v>
      </c>
      <c r="D17" s="445">
        <v>408994.49</v>
      </c>
    </row>
    <row r="18" spans="1:4" ht="30" customHeight="1" x14ac:dyDescent="0.3">
      <c r="A18" s="633" t="s">
        <v>47</v>
      </c>
      <c r="B18" s="634" t="s">
        <v>48</v>
      </c>
      <c r="C18" s="445">
        <v>908153.4</v>
      </c>
      <c r="D18" s="445">
        <v>187276.38</v>
      </c>
    </row>
    <row r="19" spans="1:4" ht="30" customHeight="1" x14ac:dyDescent="0.3">
      <c r="A19" s="633" t="s">
        <v>68</v>
      </c>
      <c r="B19" s="634" t="s">
        <v>67</v>
      </c>
      <c r="C19" s="445">
        <v>311542.58</v>
      </c>
      <c r="D19" s="445">
        <v>257761.29</v>
      </c>
    </row>
    <row r="20" spans="1:4" ht="30" customHeight="1" x14ac:dyDescent="0.3">
      <c r="A20" s="633" t="s">
        <v>305</v>
      </c>
      <c r="B20" s="634" t="s">
        <v>306</v>
      </c>
      <c r="C20" s="445">
        <v>4174</v>
      </c>
      <c r="D20" s="445">
        <v>7138</v>
      </c>
    </row>
    <row r="21" spans="1:4" ht="30" customHeight="1" x14ac:dyDescent="0.3">
      <c r="A21" s="633" t="s">
        <v>97</v>
      </c>
      <c r="B21" s="634" t="s">
        <v>956</v>
      </c>
      <c r="C21" s="445">
        <v>8568</v>
      </c>
      <c r="D21" s="445">
        <v>8568</v>
      </c>
    </row>
    <row r="22" spans="1:4" ht="30" customHeight="1" x14ac:dyDescent="0.3">
      <c r="A22" s="633" t="s">
        <v>78</v>
      </c>
      <c r="B22" s="634" t="s">
        <v>957</v>
      </c>
      <c r="C22" s="445">
        <v>76292.19</v>
      </c>
      <c r="D22" s="445">
        <v>0</v>
      </c>
    </row>
    <row r="23" spans="1:4" ht="30" customHeight="1" x14ac:dyDescent="0.3">
      <c r="A23" s="633" t="s">
        <v>101</v>
      </c>
      <c r="B23" s="634" t="s">
        <v>958</v>
      </c>
      <c r="C23" s="445">
        <v>28368.99</v>
      </c>
      <c r="D23" s="445">
        <v>248036</v>
      </c>
    </row>
    <row r="24" spans="1:4" ht="30" customHeight="1" x14ac:dyDescent="0.3">
      <c r="A24" s="633" t="s">
        <v>85</v>
      </c>
      <c r="B24" s="634" t="s">
        <v>959</v>
      </c>
      <c r="C24" s="445">
        <v>72404</v>
      </c>
      <c r="D24" s="445">
        <v>603550</v>
      </c>
    </row>
    <row r="25" spans="1:4" ht="30" customHeight="1" x14ac:dyDescent="0.3">
      <c r="A25" s="633" t="s">
        <v>445</v>
      </c>
      <c r="B25" s="634" t="s">
        <v>960</v>
      </c>
      <c r="C25" s="445">
        <v>83194.48</v>
      </c>
      <c r="D25" s="445">
        <v>0</v>
      </c>
    </row>
    <row r="26" spans="1:4" ht="24" customHeight="1" x14ac:dyDescent="0.3">
      <c r="A26" s="633" t="s">
        <v>308</v>
      </c>
      <c r="B26" s="634" t="s">
        <v>961</v>
      </c>
      <c r="C26" s="445">
        <v>0</v>
      </c>
      <c r="D26" s="445">
        <v>0</v>
      </c>
    </row>
    <row r="27" spans="1:4" ht="24" customHeight="1" x14ac:dyDescent="0.3">
      <c r="A27" s="633" t="s">
        <v>340</v>
      </c>
      <c r="B27" s="634" t="s">
        <v>962</v>
      </c>
      <c r="C27" s="445">
        <v>0</v>
      </c>
      <c r="D27" s="445">
        <v>0</v>
      </c>
    </row>
    <row r="28" spans="1:4" ht="24" customHeight="1" x14ac:dyDescent="0.3">
      <c r="A28" s="633" t="s">
        <v>257</v>
      </c>
      <c r="B28" s="634" t="s">
        <v>312</v>
      </c>
      <c r="C28" s="445">
        <v>0</v>
      </c>
      <c r="D28" s="445">
        <v>0</v>
      </c>
    </row>
    <row r="29" spans="1:4" ht="24" customHeight="1" x14ac:dyDescent="0.3">
      <c r="A29" s="633" t="s">
        <v>369</v>
      </c>
      <c r="B29" s="634" t="s">
        <v>370</v>
      </c>
      <c r="C29" s="445">
        <v>0</v>
      </c>
      <c r="D29" s="445">
        <v>0</v>
      </c>
    </row>
    <row r="30" spans="1:4" ht="24" customHeight="1" x14ac:dyDescent="0.3">
      <c r="A30" s="633" t="s">
        <v>105</v>
      </c>
      <c r="B30" s="634" t="s">
        <v>106</v>
      </c>
      <c r="C30" s="445">
        <v>0</v>
      </c>
      <c r="D30" s="445">
        <v>0</v>
      </c>
    </row>
    <row r="31" spans="1:4" ht="30" customHeight="1" x14ac:dyDescent="0.3">
      <c r="A31" s="633" t="s">
        <v>107</v>
      </c>
      <c r="B31" s="634" t="s">
        <v>108</v>
      </c>
      <c r="C31" s="445">
        <v>0</v>
      </c>
      <c r="D31" s="445">
        <v>936647.6</v>
      </c>
    </row>
    <row r="32" spans="1:4" ht="30" customHeight="1" x14ac:dyDescent="0.3">
      <c r="A32" s="633" t="s">
        <v>392</v>
      </c>
      <c r="B32" s="634" t="s">
        <v>963</v>
      </c>
      <c r="C32" s="445">
        <v>0</v>
      </c>
      <c r="D32" s="445">
        <v>0</v>
      </c>
    </row>
    <row r="33" spans="1:4" ht="30" customHeight="1" x14ac:dyDescent="0.3">
      <c r="A33" s="633" t="s">
        <v>393</v>
      </c>
      <c r="B33" s="634" t="s">
        <v>428</v>
      </c>
      <c r="C33" s="445">
        <v>0</v>
      </c>
      <c r="D33" s="445">
        <v>0</v>
      </c>
    </row>
    <row r="34" spans="1:4" ht="30" customHeight="1" x14ac:dyDescent="0.3">
      <c r="A34" s="633" t="s">
        <v>109</v>
      </c>
      <c r="B34" s="634" t="s">
        <v>304</v>
      </c>
      <c r="C34" s="445">
        <v>0</v>
      </c>
      <c r="D34" s="445"/>
    </row>
    <row r="35" spans="1:4" ht="30" customHeight="1" x14ac:dyDescent="0.3">
      <c r="A35" s="633" t="s">
        <v>54</v>
      </c>
      <c r="B35" s="634" t="s">
        <v>46</v>
      </c>
      <c r="C35" s="445">
        <v>287262.68</v>
      </c>
      <c r="D35" s="445">
        <v>15500</v>
      </c>
    </row>
    <row r="36" spans="1:4" ht="30" customHeight="1" x14ac:dyDescent="0.3">
      <c r="A36" s="633" t="s">
        <v>258</v>
      </c>
      <c r="B36" s="634" t="s">
        <v>278</v>
      </c>
      <c r="C36" s="445">
        <v>0</v>
      </c>
      <c r="D36" s="445">
        <v>0</v>
      </c>
    </row>
    <row r="37" spans="1:4" ht="30" customHeight="1" x14ac:dyDescent="0.3">
      <c r="A37" s="633" t="s">
        <v>368</v>
      </c>
      <c r="B37" s="634" t="s">
        <v>371</v>
      </c>
      <c r="C37" s="445">
        <v>0</v>
      </c>
      <c r="D37" s="445">
        <v>14750</v>
      </c>
    </row>
    <row r="38" spans="1:4" ht="30" customHeight="1" x14ac:dyDescent="0.3">
      <c r="A38" s="633" t="s">
        <v>336</v>
      </c>
      <c r="B38" s="634" t="s">
        <v>964</v>
      </c>
      <c r="C38" s="445">
        <v>472354</v>
      </c>
      <c r="D38" s="445">
        <v>243080</v>
      </c>
    </row>
    <row r="39" spans="1:4" ht="30" customHeight="1" x14ac:dyDescent="0.3">
      <c r="A39" s="633" t="s">
        <v>72</v>
      </c>
      <c r="B39" s="634" t="s">
        <v>73</v>
      </c>
      <c r="C39" s="445">
        <v>0</v>
      </c>
      <c r="D39" s="445">
        <v>0</v>
      </c>
    </row>
    <row r="40" spans="1:4" ht="30" customHeight="1" x14ac:dyDescent="0.3">
      <c r="A40" s="633" t="s">
        <v>65</v>
      </c>
      <c r="B40" s="634" t="s">
        <v>965</v>
      </c>
      <c r="C40" s="445">
        <v>0</v>
      </c>
      <c r="D40" s="445">
        <v>0</v>
      </c>
    </row>
    <row r="41" spans="1:4" ht="30" customHeight="1" x14ac:dyDescent="0.3">
      <c r="A41" s="633" t="s">
        <v>378</v>
      </c>
      <c r="B41" s="634" t="s">
        <v>379</v>
      </c>
      <c r="C41" s="445">
        <v>12577000</v>
      </c>
      <c r="D41" s="445">
        <v>12577000</v>
      </c>
    </row>
    <row r="42" spans="1:4" ht="30" customHeight="1" x14ac:dyDescent="0.3">
      <c r="A42" s="633" t="s">
        <v>362</v>
      </c>
      <c r="B42" s="634" t="s">
        <v>364</v>
      </c>
      <c r="C42" s="445">
        <v>0</v>
      </c>
      <c r="D42" s="445">
        <v>0</v>
      </c>
    </row>
    <row r="43" spans="1:4" ht="30" customHeight="1" x14ac:dyDescent="0.3">
      <c r="A43" s="633" t="s">
        <v>99</v>
      </c>
      <c r="B43" s="634" t="s">
        <v>966</v>
      </c>
      <c r="C43" s="445">
        <v>30090</v>
      </c>
      <c r="D43" s="445">
        <v>0</v>
      </c>
    </row>
    <row r="44" spans="1:4" ht="30" customHeight="1" x14ac:dyDescent="0.3">
      <c r="A44" s="633" t="s">
        <v>49</v>
      </c>
      <c r="B44" s="634" t="s">
        <v>50</v>
      </c>
      <c r="C44" s="445">
        <v>295333.05</v>
      </c>
      <c r="D44" s="445">
        <v>0</v>
      </c>
    </row>
    <row r="45" spans="1:4" ht="30" customHeight="1" x14ac:dyDescent="0.3">
      <c r="A45" s="633" t="s">
        <v>71</v>
      </c>
      <c r="B45" s="634" t="s">
        <v>279</v>
      </c>
      <c r="C45" s="445">
        <v>0</v>
      </c>
      <c r="D45" s="445">
        <v>0</v>
      </c>
    </row>
    <row r="46" spans="1:4" ht="30" customHeight="1" x14ac:dyDescent="0.3">
      <c r="A46" s="633" t="s">
        <v>80</v>
      </c>
      <c r="B46" s="634" t="s">
        <v>269</v>
      </c>
      <c r="C46" s="445">
        <v>418320</v>
      </c>
      <c r="D46" s="445">
        <v>407700</v>
      </c>
    </row>
    <row r="47" spans="1:4" ht="26.25" customHeight="1" x14ac:dyDescent="0.3">
      <c r="A47" s="633" t="s">
        <v>103</v>
      </c>
      <c r="B47" s="634" t="s">
        <v>967</v>
      </c>
      <c r="C47" s="445">
        <v>0</v>
      </c>
      <c r="D47" s="445">
        <v>0</v>
      </c>
    </row>
    <row r="48" spans="1:4" ht="26.25" customHeight="1" x14ac:dyDescent="0.3">
      <c r="A48" s="633" t="s">
        <v>357</v>
      </c>
      <c r="B48" s="634" t="s">
        <v>968</v>
      </c>
      <c r="C48" s="445">
        <v>0</v>
      </c>
      <c r="D48" s="445">
        <v>0</v>
      </c>
    </row>
    <row r="49" spans="1:4" ht="26.25" customHeight="1" x14ac:dyDescent="0.3">
      <c r="A49" s="633" t="s">
        <v>81</v>
      </c>
      <c r="B49" s="634" t="s">
        <v>969</v>
      </c>
      <c r="C49" s="445">
        <v>0</v>
      </c>
      <c r="D49" s="445">
        <v>0</v>
      </c>
    </row>
    <row r="50" spans="1:4" ht="26.25" customHeight="1" x14ac:dyDescent="0.3">
      <c r="A50" s="633" t="s">
        <v>84</v>
      </c>
      <c r="B50" s="634" t="s">
        <v>970</v>
      </c>
      <c r="C50" s="445">
        <v>0</v>
      </c>
      <c r="D50" s="445">
        <v>0</v>
      </c>
    </row>
    <row r="51" spans="1:4" ht="26.25" customHeight="1" x14ac:dyDescent="0.3">
      <c r="A51" s="633" t="s">
        <v>41</v>
      </c>
      <c r="B51" s="634" t="s">
        <v>42</v>
      </c>
      <c r="C51" s="445">
        <v>0</v>
      </c>
      <c r="D51" s="445">
        <v>0</v>
      </c>
    </row>
    <row r="52" spans="1:4" ht="30" customHeight="1" x14ac:dyDescent="0.3">
      <c r="A52" s="633" t="s">
        <v>280</v>
      </c>
      <c r="B52" s="634" t="s">
        <v>971</v>
      </c>
      <c r="C52" s="445">
        <v>0</v>
      </c>
      <c r="D52" s="445">
        <v>57194.19</v>
      </c>
    </row>
    <row r="53" spans="1:4" ht="30" customHeight="1" x14ac:dyDescent="0.3">
      <c r="A53" s="633" t="s">
        <v>55</v>
      </c>
      <c r="B53" s="634" t="s">
        <v>972</v>
      </c>
      <c r="C53" s="445">
        <v>0</v>
      </c>
      <c r="D53" s="445">
        <v>37886.99</v>
      </c>
    </row>
    <row r="54" spans="1:4" ht="23.25" customHeight="1" x14ac:dyDescent="0.3">
      <c r="A54" s="633" t="s">
        <v>98</v>
      </c>
      <c r="B54" s="634" t="s">
        <v>110</v>
      </c>
      <c r="C54" s="445">
        <v>0</v>
      </c>
      <c r="D54" s="445">
        <v>0</v>
      </c>
    </row>
    <row r="55" spans="1:4" ht="23.25" customHeight="1" x14ac:dyDescent="0.3">
      <c r="A55" s="633" t="s">
        <v>86</v>
      </c>
      <c r="B55" s="634" t="s">
        <v>973</v>
      </c>
      <c r="C55" s="445">
        <v>0</v>
      </c>
      <c r="D55" s="445">
        <v>0</v>
      </c>
    </row>
    <row r="56" spans="1:4" ht="23.25" customHeight="1" x14ac:dyDescent="0.3">
      <c r="A56" s="633" t="s">
        <v>74</v>
      </c>
      <c r="B56" s="634" t="s">
        <v>974</v>
      </c>
      <c r="C56" s="445">
        <v>0</v>
      </c>
      <c r="D56" s="445">
        <v>0</v>
      </c>
    </row>
    <row r="57" spans="1:4" ht="23.25" customHeight="1" x14ac:dyDescent="0.3">
      <c r="A57" s="633" t="s">
        <v>102</v>
      </c>
      <c r="B57" s="634" t="s">
        <v>975</v>
      </c>
      <c r="C57" s="445">
        <v>0</v>
      </c>
      <c r="D57" s="445">
        <v>0</v>
      </c>
    </row>
    <row r="58" spans="1:4" ht="23.25" customHeight="1" x14ac:dyDescent="0.3">
      <c r="A58" s="633" t="s">
        <v>82</v>
      </c>
      <c r="B58" s="634" t="s">
        <v>976</v>
      </c>
      <c r="C58" s="445">
        <v>0</v>
      </c>
      <c r="D58" s="445">
        <v>0</v>
      </c>
    </row>
    <row r="59" spans="1:4" ht="23.25" customHeight="1" x14ac:dyDescent="0.3">
      <c r="A59" s="633" t="s">
        <v>57</v>
      </c>
      <c r="B59" s="634" t="s">
        <v>977</v>
      </c>
      <c r="C59" s="445">
        <v>0</v>
      </c>
      <c r="D59" s="445">
        <v>0</v>
      </c>
    </row>
    <row r="60" spans="1:4" ht="23.25" customHeight="1" x14ac:dyDescent="0.3">
      <c r="A60" s="633" t="s">
        <v>100</v>
      </c>
      <c r="B60" s="634" t="s">
        <v>978</v>
      </c>
      <c r="C60" s="445">
        <v>0</v>
      </c>
      <c r="D60" s="445">
        <v>0</v>
      </c>
    </row>
    <row r="61" spans="1:4" ht="30" customHeight="1" x14ac:dyDescent="0.3">
      <c r="A61" s="633" t="s">
        <v>69</v>
      </c>
      <c r="B61" s="634" t="s">
        <v>87</v>
      </c>
      <c r="C61" s="445">
        <v>600.27</v>
      </c>
      <c r="D61" s="445">
        <v>1352.52</v>
      </c>
    </row>
    <row r="62" spans="1:4" ht="30" customHeight="1" x14ac:dyDescent="0.3">
      <c r="A62" s="633" t="s">
        <v>405</v>
      </c>
      <c r="B62" s="634" t="s">
        <v>979</v>
      </c>
      <c r="C62" s="445">
        <v>0</v>
      </c>
      <c r="D62" s="445">
        <v>0</v>
      </c>
    </row>
    <row r="63" spans="1:4" ht="30" customHeight="1" x14ac:dyDescent="0.3">
      <c r="A63" s="633" t="s">
        <v>53</v>
      </c>
      <c r="B63" s="634" t="s">
        <v>22</v>
      </c>
      <c r="C63" s="445">
        <v>0</v>
      </c>
      <c r="D63" s="445">
        <v>3000000</v>
      </c>
    </row>
    <row r="64" spans="1:4" ht="30" customHeight="1" x14ac:dyDescent="0.3">
      <c r="A64" s="633" t="s">
        <v>76</v>
      </c>
      <c r="B64" s="634" t="s">
        <v>111</v>
      </c>
      <c r="C64" s="445">
        <v>407.1</v>
      </c>
      <c r="D64" s="445">
        <v>0</v>
      </c>
    </row>
    <row r="65" spans="1:4" ht="30" customHeight="1" x14ac:dyDescent="0.3">
      <c r="A65" s="633" t="s">
        <v>59</v>
      </c>
      <c r="B65" s="634" t="s">
        <v>980</v>
      </c>
      <c r="C65" s="445">
        <v>0</v>
      </c>
      <c r="D65" s="445">
        <v>0</v>
      </c>
    </row>
    <row r="66" spans="1:4" ht="30" customHeight="1" x14ac:dyDescent="0.3">
      <c r="A66" s="633" t="s">
        <v>83</v>
      </c>
      <c r="B66" s="634" t="s">
        <v>981</v>
      </c>
      <c r="C66" s="445">
        <v>10850.1</v>
      </c>
      <c r="D66" s="445">
        <v>672695.23</v>
      </c>
    </row>
    <row r="67" spans="1:4" ht="30" customHeight="1" x14ac:dyDescent="0.3">
      <c r="A67" s="633" t="s">
        <v>260</v>
      </c>
      <c r="B67" s="634" t="s">
        <v>982</v>
      </c>
      <c r="C67" s="445">
        <v>0</v>
      </c>
      <c r="D67" s="445">
        <v>0</v>
      </c>
    </row>
    <row r="68" spans="1:4" ht="30" customHeight="1" x14ac:dyDescent="0.3">
      <c r="A68" s="633" t="s">
        <v>261</v>
      </c>
      <c r="B68" s="634" t="s">
        <v>983</v>
      </c>
      <c r="C68" s="445">
        <v>0</v>
      </c>
      <c r="D68" s="445">
        <v>0</v>
      </c>
    </row>
    <row r="69" spans="1:4" ht="30" customHeight="1" x14ac:dyDescent="0.3">
      <c r="A69" s="633" t="s">
        <v>70</v>
      </c>
      <c r="B69" s="634" t="s">
        <v>88</v>
      </c>
      <c r="C69" s="445">
        <v>0</v>
      </c>
      <c r="D69" s="445">
        <v>0</v>
      </c>
    </row>
    <row r="70" spans="1:4" ht="30" customHeight="1" x14ac:dyDescent="0.3">
      <c r="A70" s="633" t="s">
        <v>318</v>
      </c>
      <c r="B70" s="634" t="s">
        <v>319</v>
      </c>
      <c r="C70" s="445">
        <v>0</v>
      </c>
      <c r="D70" s="445">
        <v>0</v>
      </c>
    </row>
    <row r="71" spans="1:4" ht="30" customHeight="1" x14ac:dyDescent="0.3">
      <c r="A71" s="633" t="s">
        <v>51</v>
      </c>
      <c r="B71" s="634" t="s">
        <v>52</v>
      </c>
      <c r="C71" s="445">
        <v>0</v>
      </c>
      <c r="D71" s="445">
        <v>0</v>
      </c>
    </row>
    <row r="72" spans="1:4" ht="38.25" customHeight="1" x14ac:dyDescent="0.3">
      <c r="A72" s="633" t="s">
        <v>60</v>
      </c>
      <c r="B72" s="634" t="s">
        <v>61</v>
      </c>
      <c r="C72" s="445">
        <v>0</v>
      </c>
      <c r="D72" s="445">
        <v>7333.7</v>
      </c>
    </row>
    <row r="73" spans="1:4" ht="39" customHeight="1" x14ac:dyDescent="0.3">
      <c r="A73" s="633" t="s">
        <v>984</v>
      </c>
      <c r="B73" s="634" t="s">
        <v>985</v>
      </c>
      <c r="C73" s="445">
        <v>0</v>
      </c>
      <c r="D73" s="445">
        <v>0</v>
      </c>
    </row>
    <row r="74" spans="1:4" ht="29.25" customHeight="1" x14ac:dyDescent="0.3">
      <c r="A74" s="633" t="s">
        <v>104</v>
      </c>
      <c r="B74" s="634" t="s">
        <v>112</v>
      </c>
      <c r="C74" s="445">
        <v>0</v>
      </c>
      <c r="D74" s="445">
        <v>0</v>
      </c>
    </row>
    <row r="75" spans="1:4" ht="29.25" customHeight="1" x14ac:dyDescent="0.3">
      <c r="A75" s="633" t="s">
        <v>293</v>
      </c>
      <c r="B75" s="634" t="s">
        <v>294</v>
      </c>
      <c r="C75" s="445">
        <v>0</v>
      </c>
      <c r="D75" s="445">
        <v>0</v>
      </c>
    </row>
    <row r="76" spans="1:4" ht="29.25" customHeight="1" x14ac:dyDescent="0.3">
      <c r="A76" s="633" t="s">
        <v>113</v>
      </c>
      <c r="B76" s="634" t="s">
        <v>313</v>
      </c>
      <c r="C76" s="445">
        <v>0</v>
      </c>
      <c r="D76" s="445">
        <v>0</v>
      </c>
    </row>
    <row r="77" spans="1:4" ht="29.25" customHeight="1" x14ac:dyDescent="0.3">
      <c r="A77" s="633" t="s">
        <v>262</v>
      </c>
      <c r="B77" s="634" t="s">
        <v>265</v>
      </c>
      <c r="C77" s="445">
        <v>0</v>
      </c>
      <c r="D77" s="445">
        <v>0</v>
      </c>
    </row>
    <row r="78" spans="1:4" ht="29.25" customHeight="1" x14ac:dyDescent="0.3">
      <c r="A78" s="633" t="s">
        <v>402</v>
      </c>
      <c r="B78" s="634" t="s">
        <v>986</v>
      </c>
      <c r="C78" s="445">
        <v>0</v>
      </c>
      <c r="D78" s="445">
        <v>0</v>
      </c>
    </row>
    <row r="79" spans="1:4" ht="29.25" customHeight="1" x14ac:dyDescent="0.3">
      <c r="A79" s="633" t="s">
        <v>384</v>
      </c>
      <c r="B79" s="634" t="s">
        <v>987</v>
      </c>
      <c r="C79" s="445">
        <v>0</v>
      </c>
      <c r="D79" s="445">
        <v>0</v>
      </c>
    </row>
    <row r="80" spans="1:4" ht="29.25" customHeight="1" x14ac:dyDescent="0.3">
      <c r="A80" s="633" t="s">
        <v>114</v>
      </c>
      <c r="B80" s="634" t="s">
        <v>115</v>
      </c>
      <c r="C80" s="445">
        <v>0</v>
      </c>
      <c r="D80" s="445">
        <v>0</v>
      </c>
    </row>
    <row r="81" spans="1:4" ht="29.25" customHeight="1" x14ac:dyDescent="0.3">
      <c r="A81" s="633" t="s">
        <v>349</v>
      </c>
      <c r="B81" s="634" t="s">
        <v>988</v>
      </c>
      <c r="C81" s="445">
        <v>0</v>
      </c>
      <c r="D81" s="445">
        <v>0</v>
      </c>
    </row>
    <row r="82" spans="1:4" ht="29.25" customHeight="1" x14ac:dyDescent="0.3">
      <c r="A82" s="633" t="s">
        <v>365</v>
      </c>
      <c r="B82" s="634" t="s">
        <v>989</v>
      </c>
      <c r="C82" s="445">
        <v>0</v>
      </c>
      <c r="D82" s="445">
        <v>0</v>
      </c>
    </row>
    <row r="83" spans="1:4" ht="29.25" customHeight="1" x14ac:dyDescent="0.3">
      <c r="A83" s="633" t="s">
        <v>281</v>
      </c>
      <c r="B83" s="634" t="s">
        <v>282</v>
      </c>
      <c r="C83" s="445">
        <v>32351160</v>
      </c>
      <c r="D83" s="445">
        <v>32351160</v>
      </c>
    </row>
    <row r="84" spans="1:4" ht="30" customHeight="1" x14ac:dyDescent="0.3">
      <c r="A84" s="633" t="s">
        <v>116</v>
      </c>
      <c r="B84" s="634" t="s">
        <v>117</v>
      </c>
      <c r="C84" s="445">
        <v>4006100</v>
      </c>
      <c r="D84" s="445">
        <v>4006100</v>
      </c>
    </row>
    <row r="85" spans="1:4" ht="30" customHeight="1" x14ac:dyDescent="0.3">
      <c r="A85" s="633" t="s">
        <v>118</v>
      </c>
      <c r="B85" s="634" t="s">
        <v>119</v>
      </c>
      <c r="C85" s="445">
        <v>0</v>
      </c>
      <c r="D85" s="445">
        <v>0</v>
      </c>
    </row>
    <row r="86" spans="1:4" ht="30" customHeight="1" x14ac:dyDescent="0.3">
      <c r="A86" s="633" t="s">
        <v>89</v>
      </c>
      <c r="B86" s="634" t="s">
        <v>90</v>
      </c>
      <c r="C86" s="445">
        <v>0</v>
      </c>
      <c r="D86" s="445">
        <v>0</v>
      </c>
    </row>
    <row r="87" spans="1:4" ht="30" customHeight="1" x14ac:dyDescent="0.3">
      <c r="A87" s="633" t="s">
        <v>314</v>
      </c>
      <c r="B87" s="634" t="s">
        <v>315</v>
      </c>
      <c r="C87" s="445">
        <v>441320</v>
      </c>
      <c r="D87" s="445">
        <v>75520</v>
      </c>
    </row>
    <row r="88" spans="1:4" ht="30" customHeight="1" x14ac:dyDescent="0.3">
      <c r="A88" s="633" t="s">
        <v>351</v>
      </c>
      <c r="B88" s="634" t="s">
        <v>990</v>
      </c>
      <c r="C88" s="445">
        <v>0</v>
      </c>
      <c r="D88" s="445">
        <v>0</v>
      </c>
    </row>
    <row r="89" spans="1:4" ht="30" customHeight="1" x14ac:dyDescent="0.3">
      <c r="A89" s="633" t="s">
        <v>122</v>
      </c>
      <c r="B89" s="634" t="s">
        <v>123</v>
      </c>
      <c r="C89" s="445">
        <v>0</v>
      </c>
      <c r="D89" s="445">
        <v>0</v>
      </c>
    </row>
    <row r="90" spans="1:4" ht="30" customHeight="1" x14ac:dyDescent="0.3">
      <c r="A90" s="633" t="s">
        <v>991</v>
      </c>
      <c r="B90" s="634" t="s">
        <v>992</v>
      </c>
      <c r="C90" s="445">
        <v>0</v>
      </c>
      <c r="D90" s="445">
        <v>0</v>
      </c>
    </row>
    <row r="91" spans="1:4" ht="30" customHeight="1" x14ac:dyDescent="0.3">
      <c r="A91" s="633" t="s">
        <v>283</v>
      </c>
      <c r="B91" s="634" t="s">
        <v>284</v>
      </c>
      <c r="C91" s="445">
        <v>0</v>
      </c>
      <c r="D91" s="445">
        <v>0</v>
      </c>
    </row>
    <row r="92" spans="1:4" ht="30" customHeight="1" x14ac:dyDescent="0.3">
      <c r="A92" s="633" t="s">
        <v>406</v>
      </c>
      <c r="B92" s="634" t="s">
        <v>993</v>
      </c>
      <c r="C92" s="445">
        <v>0</v>
      </c>
      <c r="D92" s="445">
        <v>0</v>
      </c>
    </row>
    <row r="93" spans="1:4" ht="30" customHeight="1" x14ac:dyDescent="0.3">
      <c r="A93" s="633" t="s">
        <v>994</v>
      </c>
      <c r="B93" s="634" t="s">
        <v>995</v>
      </c>
      <c r="C93" s="445">
        <v>249806</v>
      </c>
      <c r="D93" s="445">
        <v>0</v>
      </c>
    </row>
    <row r="94" spans="1:4" ht="30" customHeight="1" x14ac:dyDescent="0.3">
      <c r="A94" s="633" t="s">
        <v>469</v>
      </c>
      <c r="B94" s="634" t="s">
        <v>996</v>
      </c>
      <c r="C94" s="445">
        <v>0</v>
      </c>
      <c r="D94" s="445">
        <v>0</v>
      </c>
    </row>
    <row r="95" spans="1:4" ht="30" customHeight="1" x14ac:dyDescent="0.3">
      <c r="A95" s="635"/>
      <c r="B95" s="636" t="s">
        <v>15</v>
      </c>
      <c r="C95" s="637">
        <f>SUM(C7:C94)</f>
        <v>97850049.099999994</v>
      </c>
      <c r="D95" s="637">
        <f>SUM(D7:D94)</f>
        <v>100011038.31000002</v>
      </c>
    </row>
  </sheetData>
  <mergeCells count="3">
    <mergeCell ref="A2:D2"/>
    <mergeCell ref="A3:D3"/>
    <mergeCell ref="A4:D4"/>
  </mergeCells>
  <pageMargins left="0.52" right="0.42" top="0.65" bottom="0.47" header="0.36" footer="0.3"/>
  <pageSetup scale="76" fitToHeight="0" orientation="portrait" r:id="rId1"/>
  <headerFooter differentFirst="1"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00C491"/>
  </sheetPr>
  <dimension ref="A1:H35"/>
  <sheetViews>
    <sheetView topLeftCell="A17" workbookViewId="0">
      <selection activeCell="D23" sqref="D23"/>
    </sheetView>
  </sheetViews>
  <sheetFormatPr baseColWidth="10" defaultColWidth="9.140625" defaultRowHeight="15" x14ac:dyDescent="0.2"/>
  <cols>
    <col min="1" max="1" width="5.28515625" style="130" customWidth="1"/>
    <col min="2" max="2" width="47.42578125" style="130" customWidth="1"/>
    <col min="3" max="3" width="13.5703125" style="130" customWidth="1"/>
    <col min="4" max="4" width="33.85546875" style="130" customWidth="1"/>
    <col min="5" max="5" width="20.5703125" style="130" customWidth="1"/>
    <col min="6" max="7" width="9.140625" style="130"/>
    <col min="8" max="8" width="12.7109375" style="130" customWidth="1"/>
    <col min="9" max="16384" width="9.140625" style="130"/>
  </cols>
  <sheetData>
    <row r="1" spans="1:8" ht="13.5" customHeight="1" x14ac:dyDescent="0.2"/>
    <row r="2" spans="1:8" ht="13.5" customHeight="1" x14ac:dyDescent="0.25">
      <c r="A2" s="135"/>
      <c r="B2" s="100"/>
      <c r="C2" s="100"/>
      <c r="D2" s="136"/>
      <c r="E2" s="100"/>
    </row>
    <row r="3" spans="1:8" ht="13.5" customHeight="1" x14ac:dyDescent="0.25">
      <c r="A3" s="135"/>
      <c r="B3" s="100"/>
      <c r="C3" s="100"/>
      <c r="D3" s="136"/>
      <c r="E3" s="100"/>
    </row>
    <row r="4" spans="1:8" ht="13.5" customHeight="1" x14ac:dyDescent="0.25">
      <c r="A4" s="135"/>
      <c r="B4" s="100"/>
      <c r="C4" s="100"/>
      <c r="D4" s="136"/>
      <c r="E4" s="100"/>
    </row>
    <row r="5" spans="1:8" ht="15.75" customHeight="1" x14ac:dyDescent="0.25">
      <c r="A5" s="137"/>
      <c r="B5" s="653" t="s">
        <v>9</v>
      </c>
      <c r="C5" s="653"/>
      <c r="D5" s="653"/>
      <c r="E5" s="100"/>
    </row>
    <row r="6" spans="1:8" ht="15.75" customHeight="1" x14ac:dyDescent="0.25">
      <c r="A6" s="137"/>
      <c r="B6" s="653" t="s">
        <v>10</v>
      </c>
      <c r="C6" s="653"/>
      <c r="D6" s="653"/>
      <c r="E6" s="100"/>
    </row>
    <row r="7" spans="1:8" ht="15.75" customHeight="1" x14ac:dyDescent="0.25">
      <c r="A7" s="137"/>
      <c r="B7" s="686" t="s">
        <v>11</v>
      </c>
      <c r="C7" s="686"/>
      <c r="D7" s="686"/>
      <c r="E7" s="100"/>
    </row>
    <row r="8" spans="1:8" ht="15.75" customHeight="1" x14ac:dyDescent="0.25">
      <c r="A8" s="137"/>
      <c r="B8" s="653" t="s">
        <v>12</v>
      </c>
      <c r="C8" s="653"/>
      <c r="D8" s="653"/>
      <c r="E8" s="100"/>
    </row>
    <row r="9" spans="1:8" ht="15.75" customHeight="1" x14ac:dyDescent="0.25">
      <c r="A9" s="137"/>
      <c r="B9" s="653" t="s">
        <v>465</v>
      </c>
      <c r="C9" s="653"/>
      <c r="D9" s="653"/>
      <c r="E9" s="100"/>
    </row>
    <row r="10" spans="1:8" ht="17.25" customHeight="1" x14ac:dyDescent="0.25">
      <c r="A10" s="94"/>
      <c r="B10" s="653" t="s">
        <v>582</v>
      </c>
      <c r="C10" s="653"/>
      <c r="D10" s="653"/>
      <c r="E10" s="100"/>
    </row>
    <row r="11" spans="1:8" ht="21" customHeight="1" x14ac:dyDescent="0.25">
      <c r="A11" s="135"/>
      <c r="B11" s="653" t="s">
        <v>43</v>
      </c>
      <c r="C11" s="653"/>
      <c r="D11" s="653"/>
      <c r="E11" s="100"/>
    </row>
    <row r="12" spans="1:8" ht="23.25" customHeight="1" x14ac:dyDescent="0.25">
      <c r="A12" s="135"/>
      <c r="B12" s="138" t="s">
        <v>37</v>
      </c>
      <c r="C12" s="138"/>
      <c r="D12" s="139"/>
      <c r="E12" s="100"/>
    </row>
    <row r="13" spans="1:8" ht="17.25" customHeight="1" x14ac:dyDescent="0.25">
      <c r="A13" s="135"/>
      <c r="B13" s="100"/>
      <c r="C13" s="100"/>
      <c r="D13" s="140"/>
      <c r="E13" s="100"/>
    </row>
    <row r="14" spans="1:8" ht="16.5" customHeight="1" x14ac:dyDescent="0.25">
      <c r="A14" s="135"/>
      <c r="B14" s="100" t="s">
        <v>38</v>
      </c>
      <c r="D14" s="516">
        <v>97850049.099999994</v>
      </c>
      <c r="E14" s="141"/>
      <c r="F14" s="60"/>
      <c r="G14" s="60"/>
      <c r="H14" s="89"/>
    </row>
    <row r="15" spans="1:8" ht="16.5" customHeight="1" x14ac:dyDescent="0.25">
      <c r="A15" s="135"/>
      <c r="B15" s="100" t="s">
        <v>488</v>
      </c>
      <c r="D15" s="516">
        <v>2347335</v>
      </c>
      <c r="E15" s="141"/>
      <c r="F15" s="60"/>
      <c r="G15" s="60"/>
      <c r="H15" s="89"/>
    </row>
    <row r="16" spans="1:8" ht="16.5" customHeight="1" x14ac:dyDescent="0.25">
      <c r="A16" s="135"/>
      <c r="B16" s="100" t="s">
        <v>487</v>
      </c>
      <c r="D16" s="516">
        <v>322195</v>
      </c>
      <c r="E16" s="453"/>
      <c r="F16" s="453"/>
      <c r="G16" s="60"/>
      <c r="H16" s="89"/>
    </row>
    <row r="17" spans="1:8" ht="16.5" customHeight="1" thickBot="1" x14ac:dyDescent="0.3">
      <c r="A17" s="135"/>
      <c r="B17" s="100" t="s">
        <v>489</v>
      </c>
      <c r="D17" s="312">
        <v>0</v>
      </c>
      <c r="E17" s="141"/>
      <c r="F17" s="60"/>
      <c r="G17" s="60"/>
      <c r="H17" s="89"/>
    </row>
    <row r="18" spans="1:8" ht="25.5" customHeight="1" thickBot="1" x14ac:dyDescent="0.3">
      <c r="A18" s="135"/>
      <c r="B18" s="142" t="s">
        <v>494</v>
      </c>
      <c r="D18" s="313">
        <f>SUM(D14:D17)</f>
        <v>100519579.09999999</v>
      </c>
      <c r="E18" s="141"/>
      <c r="F18" s="6"/>
      <c r="G18" s="6"/>
      <c r="H18" s="32"/>
    </row>
    <row r="19" spans="1:8" ht="17.25" customHeight="1" thickTop="1" x14ac:dyDescent="0.25">
      <c r="A19" s="135"/>
      <c r="B19" s="100"/>
      <c r="C19" s="100"/>
      <c r="D19" s="33"/>
      <c r="E19" s="141"/>
      <c r="F19" s="6"/>
      <c r="G19" s="6"/>
      <c r="H19" s="32"/>
    </row>
    <row r="20" spans="1:8" ht="17.25" customHeight="1" x14ac:dyDescent="0.25">
      <c r="A20" s="135"/>
      <c r="B20" s="100"/>
      <c r="C20" s="100"/>
      <c r="D20" s="33"/>
      <c r="E20" s="141"/>
      <c r="F20" s="6"/>
      <c r="G20" s="6"/>
      <c r="H20" s="32"/>
    </row>
    <row r="21" spans="1:8" ht="17.25" customHeight="1" x14ac:dyDescent="0.25">
      <c r="A21" s="123"/>
      <c r="B21" s="123"/>
      <c r="F21" s="63"/>
      <c r="G21" s="63"/>
      <c r="H21" s="89"/>
    </row>
    <row r="22" spans="1:8" ht="34.5" customHeight="1" x14ac:dyDescent="0.25">
      <c r="B22" s="314" t="s">
        <v>467</v>
      </c>
      <c r="C22" s="240"/>
      <c r="D22" s="147"/>
      <c r="F22" s="63"/>
      <c r="G22" s="63"/>
      <c r="H22" s="32"/>
    </row>
    <row r="23" spans="1:8" ht="19.5" customHeight="1" x14ac:dyDescent="0.25">
      <c r="B23" s="100" t="s">
        <v>488</v>
      </c>
      <c r="C23" s="316"/>
      <c r="D23" s="316">
        <v>6897123.4199999999</v>
      </c>
    </row>
    <row r="24" spans="1:8" ht="19.5" customHeight="1" x14ac:dyDescent="0.25">
      <c r="B24" s="100" t="s">
        <v>487</v>
      </c>
      <c r="C24" s="316"/>
      <c r="D24" s="316">
        <v>18687538.68</v>
      </c>
    </row>
    <row r="25" spans="1:8" ht="19.5" customHeight="1" x14ac:dyDescent="0.25">
      <c r="B25" s="100" t="s">
        <v>489</v>
      </c>
      <c r="D25" s="316">
        <v>242968.07</v>
      </c>
    </row>
    <row r="26" spans="1:8" ht="19.5" customHeight="1" thickBot="1" x14ac:dyDescent="0.3">
      <c r="B26" s="240" t="s">
        <v>493</v>
      </c>
      <c r="D26" s="245">
        <v>2466242.65</v>
      </c>
      <c r="E26" s="150"/>
    </row>
    <row r="27" spans="1:8" ht="19.5" customHeight="1" thickBot="1" x14ac:dyDescent="0.3">
      <c r="B27" s="142" t="s">
        <v>556</v>
      </c>
      <c r="C27" s="317"/>
      <c r="D27" s="318">
        <f>SUM(D23:D26)</f>
        <v>28293872.82</v>
      </c>
    </row>
    <row r="28" spans="1:8" ht="19.5" customHeight="1" thickTop="1" x14ac:dyDescent="0.25">
      <c r="C28" s="143"/>
      <c r="D28" s="144"/>
    </row>
    <row r="29" spans="1:8" ht="19.5" customHeight="1" x14ac:dyDescent="0.25">
      <c r="C29" s="146"/>
      <c r="D29" s="144"/>
    </row>
    <row r="30" spans="1:8" ht="19.5" customHeight="1" x14ac:dyDescent="0.2">
      <c r="B30" s="239" t="s">
        <v>7</v>
      </c>
      <c r="D30" s="102" t="s">
        <v>8</v>
      </c>
    </row>
    <row r="31" spans="1:8" ht="19.5" customHeight="1" x14ac:dyDescent="0.25">
      <c r="B31" s="143"/>
    </row>
    <row r="32" spans="1:8" ht="19.5" customHeight="1" x14ac:dyDescent="0.25">
      <c r="B32" s="143"/>
    </row>
    <row r="33" spans="2:4" ht="24.75" customHeight="1" x14ac:dyDescent="0.25">
      <c r="B33" s="145"/>
      <c r="D33" s="315"/>
    </row>
    <row r="34" spans="2:4" ht="33" customHeight="1" x14ac:dyDescent="0.25">
      <c r="B34" s="568" t="s">
        <v>466</v>
      </c>
      <c r="C34" s="17"/>
      <c r="D34" s="510" t="s">
        <v>439</v>
      </c>
    </row>
    <row r="35" spans="2:4" x14ac:dyDescent="0.2">
      <c r="B35" s="102" t="s">
        <v>434</v>
      </c>
      <c r="D35" s="44" t="s">
        <v>429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00C491"/>
  </sheetPr>
  <dimension ref="A2:F37"/>
  <sheetViews>
    <sheetView topLeftCell="A7" zoomScale="71" zoomScaleNormal="71" workbookViewId="0">
      <selection activeCell="A9" sqref="A9:C9"/>
    </sheetView>
  </sheetViews>
  <sheetFormatPr baseColWidth="10" defaultColWidth="9.140625" defaultRowHeight="15.75" x14ac:dyDescent="0.25"/>
  <cols>
    <col min="1" max="1" width="67.7109375" customWidth="1"/>
    <col min="2" max="2" width="21.140625" customWidth="1"/>
    <col min="3" max="3" width="36.5703125" style="152" customWidth="1"/>
    <col min="5" max="5" width="12.5703125" customWidth="1"/>
    <col min="6" max="6" width="19.5703125" customWidth="1"/>
  </cols>
  <sheetData>
    <row r="2" spans="1:3" ht="23.25" customHeight="1" x14ac:dyDescent="0.25">
      <c r="A2" s="47"/>
      <c r="B2" s="47"/>
    </row>
    <row r="3" spans="1:3" ht="23.25" customHeight="1" x14ac:dyDescent="0.25">
      <c r="A3" s="47"/>
      <c r="B3" s="47"/>
    </row>
    <row r="4" spans="1:3" ht="24" customHeight="1" x14ac:dyDescent="0.25">
      <c r="A4" s="253"/>
      <c r="B4" s="253"/>
      <c r="C4" s="253"/>
    </row>
    <row r="5" spans="1:3" ht="20.25" customHeight="1" x14ac:dyDescent="0.25">
      <c r="A5" s="647" t="s">
        <v>9</v>
      </c>
      <c r="B5" s="647"/>
      <c r="C5" s="647"/>
    </row>
    <row r="6" spans="1:3" ht="25.5" customHeight="1" x14ac:dyDescent="0.25">
      <c r="A6" s="705" t="s">
        <v>10</v>
      </c>
      <c r="B6" s="705"/>
      <c r="C6" s="705"/>
    </row>
    <row r="7" spans="1:3" ht="25.5" customHeight="1" x14ac:dyDescent="0.25">
      <c r="A7" s="705" t="s">
        <v>11</v>
      </c>
      <c r="B7" s="705"/>
      <c r="C7" s="705"/>
    </row>
    <row r="8" spans="1:3" ht="25.5" customHeight="1" x14ac:dyDescent="0.25">
      <c r="A8" s="705" t="s">
        <v>12</v>
      </c>
      <c r="B8" s="705"/>
      <c r="C8" s="705"/>
    </row>
    <row r="9" spans="1:3" ht="25.5" customHeight="1" x14ac:dyDescent="0.35">
      <c r="A9" s="706" t="s">
        <v>490</v>
      </c>
      <c r="B9" s="706"/>
      <c r="C9" s="706"/>
    </row>
    <row r="10" spans="1:3" ht="25.5" customHeight="1" x14ac:dyDescent="0.25">
      <c r="A10" s="705" t="s">
        <v>582</v>
      </c>
      <c r="B10" s="705"/>
      <c r="C10" s="705"/>
    </row>
    <row r="11" spans="1:3" ht="24" customHeight="1" x14ac:dyDescent="0.25">
      <c r="A11" s="115"/>
      <c r="B11" s="115"/>
      <c r="C11" s="115"/>
    </row>
    <row r="12" spans="1:3" ht="24" customHeight="1" x14ac:dyDescent="0.25">
      <c r="A12" s="115"/>
      <c r="B12" s="115"/>
      <c r="C12" s="115"/>
    </row>
    <row r="13" spans="1:3" ht="24" customHeight="1" x14ac:dyDescent="0.25">
      <c r="A13" s="115"/>
      <c r="B13" s="115"/>
      <c r="C13" s="451"/>
    </row>
    <row r="14" spans="1:3" ht="24" customHeight="1" x14ac:dyDescent="0.25">
      <c r="A14" s="115" t="s">
        <v>545</v>
      </c>
      <c r="B14" s="115"/>
      <c r="C14" s="115"/>
    </row>
    <row r="15" spans="1:3" ht="35.25" customHeight="1" x14ac:dyDescent="0.25">
      <c r="A15" s="517" t="s">
        <v>475</v>
      </c>
      <c r="B15" s="518"/>
      <c r="C15" s="397">
        <v>97850049.099999994</v>
      </c>
    </row>
    <row r="16" spans="1:3" ht="35.25" customHeight="1" x14ac:dyDescent="0.25">
      <c r="A16" s="519" t="s">
        <v>491</v>
      </c>
      <c r="B16" s="232"/>
      <c r="C16" s="397">
        <v>2783193.6</v>
      </c>
    </row>
    <row r="17" spans="1:6" ht="35.25" customHeight="1" x14ac:dyDescent="0.25">
      <c r="A17" s="519" t="s">
        <v>492</v>
      </c>
      <c r="B17" s="232"/>
      <c r="C17" s="397">
        <v>1368511.82</v>
      </c>
      <c r="E17" s="453"/>
      <c r="F17" s="453"/>
    </row>
    <row r="18" spans="1:6" ht="35.25" customHeight="1" x14ac:dyDescent="0.25">
      <c r="A18" s="519" t="s">
        <v>480</v>
      </c>
      <c r="B18" s="232"/>
      <c r="C18" s="520">
        <v>242968.07</v>
      </c>
    </row>
    <row r="19" spans="1:6" ht="33.75" customHeight="1" thickBot="1" x14ac:dyDescent="0.3">
      <c r="A19" s="232" t="s">
        <v>583</v>
      </c>
      <c r="B19" s="232"/>
      <c r="C19" s="506">
        <f>SUM(C15:C18)</f>
        <v>102244722.58999997</v>
      </c>
    </row>
    <row r="20" spans="1:6" ht="24" customHeight="1" thickTop="1" x14ac:dyDescent="0.25">
      <c r="A20" s="119"/>
      <c r="B20" s="119"/>
    </row>
    <row r="21" spans="1:6" ht="24" customHeight="1" x14ac:dyDescent="0.25">
      <c r="A21" s="119"/>
      <c r="B21" s="119"/>
    </row>
    <row r="22" spans="1:6" ht="24" customHeight="1" x14ac:dyDescent="0.25">
      <c r="A22" s="119"/>
      <c r="B22" s="119"/>
    </row>
    <row r="23" spans="1:6" ht="24" customHeight="1" x14ac:dyDescent="0.25">
      <c r="A23" s="251"/>
      <c r="B23" s="251"/>
      <c r="C23" s="252"/>
    </row>
    <row r="24" spans="1:6" ht="34.5" customHeight="1" x14ac:dyDescent="0.25">
      <c r="A24" s="149" t="s">
        <v>466</v>
      </c>
      <c r="B24" s="149"/>
      <c r="C24" s="124" t="s">
        <v>439</v>
      </c>
    </row>
    <row r="25" spans="1:6" ht="26.25" customHeight="1" x14ac:dyDescent="0.2">
      <c r="A25" s="102" t="s">
        <v>434</v>
      </c>
      <c r="B25" s="102"/>
      <c r="C25" s="44" t="s">
        <v>429</v>
      </c>
    </row>
    <row r="26" spans="1:6" x14ac:dyDescent="0.25">
      <c r="A26" s="119"/>
      <c r="B26" s="119"/>
      <c r="C26" s="153"/>
    </row>
    <row r="27" spans="1:6" x14ac:dyDescent="0.25">
      <c r="A27" s="119"/>
      <c r="B27" s="119"/>
      <c r="C27" s="153"/>
    </row>
    <row r="28" spans="1:6" x14ac:dyDescent="0.25">
      <c r="A28" s="119"/>
      <c r="B28" s="119"/>
      <c r="C28" s="153"/>
    </row>
    <row r="29" spans="1:6" x14ac:dyDescent="0.25">
      <c r="A29" s="119"/>
      <c r="B29" s="119"/>
      <c r="C29" s="153"/>
    </row>
    <row r="30" spans="1:6" ht="27" customHeight="1" x14ac:dyDescent="0.25">
      <c r="A30" s="119"/>
      <c r="B30" s="509"/>
      <c r="C30" s="153"/>
    </row>
    <row r="31" spans="1:6" ht="27" customHeight="1" x14ac:dyDescent="0.25">
      <c r="A31" s="507"/>
      <c r="B31" s="507"/>
      <c r="C31" s="508"/>
    </row>
    <row r="32" spans="1:6" ht="27" customHeight="1" x14ac:dyDescent="0.25">
      <c r="A32" s="507"/>
      <c r="B32" s="507"/>
      <c r="C32" s="508"/>
    </row>
    <row r="33" spans="1:3" ht="27" customHeight="1" x14ac:dyDescent="0.25">
      <c r="A33" s="507"/>
      <c r="B33" s="507"/>
      <c r="C33" s="508"/>
    </row>
    <row r="34" spans="1:3" ht="27" customHeight="1" x14ac:dyDescent="0.25">
      <c r="A34" s="507"/>
      <c r="B34" s="507"/>
      <c r="C34" s="508"/>
    </row>
    <row r="35" spans="1:3" ht="27" customHeight="1" x14ac:dyDescent="0.25">
      <c r="A35" s="507"/>
      <c r="B35" s="507"/>
      <c r="C35" s="508"/>
    </row>
    <row r="36" spans="1:3" x14ac:dyDescent="0.25">
      <c r="A36" s="507"/>
      <c r="B36" s="396"/>
      <c r="C36" s="508"/>
    </row>
    <row r="37" spans="1:3" x14ac:dyDescent="0.25">
      <c r="A37" s="507"/>
      <c r="B37" s="396"/>
      <c r="C37" s="508"/>
    </row>
  </sheetData>
  <mergeCells count="6">
    <mergeCell ref="A10:C10"/>
    <mergeCell ref="A5:C5"/>
    <mergeCell ref="A6:C6"/>
    <mergeCell ref="A7:C7"/>
    <mergeCell ref="A8:C8"/>
    <mergeCell ref="A9:C9"/>
  </mergeCells>
  <pageMargins left="0.99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F17388"/>
    <pageSetUpPr fitToPage="1"/>
  </sheetPr>
  <dimension ref="A1:I31"/>
  <sheetViews>
    <sheetView topLeftCell="A18" zoomScale="66" zoomScaleNormal="66" workbookViewId="0">
      <selection activeCell="G23" sqref="G23"/>
    </sheetView>
  </sheetViews>
  <sheetFormatPr baseColWidth="10" defaultColWidth="11.42578125" defaultRowHeight="30" customHeight="1" x14ac:dyDescent="0.2"/>
  <cols>
    <col min="1" max="1" width="15.7109375" style="45" customWidth="1"/>
    <col min="2" max="2" width="16.7109375" style="46" customWidth="1"/>
    <col min="3" max="3" width="39.85546875" style="28" customWidth="1"/>
    <col min="4" max="4" width="31.85546875" style="46" customWidth="1"/>
    <col min="5" max="5" width="20.5703125" style="25" customWidth="1"/>
    <col min="6" max="6" width="21.42578125" style="27" customWidth="1"/>
    <col min="7" max="7" width="19" style="28" customWidth="1"/>
    <col min="8" max="8" width="15.7109375" style="28" customWidth="1"/>
    <col min="9" max="16384" width="11.42578125" style="28"/>
  </cols>
  <sheetData>
    <row r="1" spans="1:9" ht="25.5" customHeight="1" x14ac:dyDescent="0.2">
      <c r="A1" s="3"/>
      <c r="B1" s="2"/>
      <c r="C1" s="3"/>
      <c r="D1" s="3"/>
      <c r="E1" s="3"/>
      <c r="F1" s="3"/>
    </row>
    <row r="2" spans="1:9" ht="25.5" customHeight="1" x14ac:dyDescent="0.2">
      <c r="A2" s="59"/>
      <c r="B2" s="12"/>
      <c r="C2" s="95"/>
      <c r="D2" s="6"/>
      <c r="E2" s="59"/>
      <c r="F2" s="59"/>
    </row>
    <row r="3" spans="1:9" ht="25.5" customHeight="1" x14ac:dyDescent="0.2">
      <c r="A3" s="59"/>
      <c r="B3" s="12"/>
      <c r="C3" s="95"/>
      <c r="D3" s="6"/>
      <c r="E3" s="59"/>
      <c r="F3" s="59"/>
    </row>
    <row r="4" spans="1:9" ht="25.5" customHeight="1" x14ac:dyDescent="0.25">
      <c r="A4" s="96"/>
      <c r="B4" s="97"/>
      <c r="C4" s="98"/>
      <c r="D4" s="99"/>
      <c r="E4" s="96"/>
      <c r="F4" s="96"/>
    </row>
    <row r="5" spans="1:9" ht="27.75" customHeight="1" x14ac:dyDescent="0.25">
      <c r="A5" s="685" t="s">
        <v>9</v>
      </c>
      <c r="B5" s="685"/>
      <c r="C5" s="685"/>
      <c r="D5" s="685"/>
      <c r="E5" s="685"/>
      <c r="F5" s="685"/>
    </row>
    <row r="6" spans="1:9" ht="24" customHeight="1" x14ac:dyDescent="0.2">
      <c r="A6" s="684" t="s">
        <v>10</v>
      </c>
      <c r="B6" s="684"/>
      <c r="C6" s="684"/>
      <c r="D6" s="684"/>
      <c r="E6" s="684"/>
      <c r="F6" s="684"/>
    </row>
    <row r="7" spans="1:9" ht="24" customHeight="1" x14ac:dyDescent="0.25">
      <c r="A7" s="685" t="s">
        <v>11</v>
      </c>
      <c r="B7" s="685"/>
      <c r="C7" s="685"/>
      <c r="D7" s="685"/>
      <c r="E7" s="685"/>
      <c r="F7" s="685"/>
    </row>
    <row r="8" spans="1:9" ht="24" customHeight="1" x14ac:dyDescent="0.2">
      <c r="A8" s="684" t="s">
        <v>12</v>
      </c>
      <c r="B8" s="684"/>
      <c r="C8" s="684"/>
      <c r="D8" s="684"/>
      <c r="E8" s="684"/>
      <c r="F8" s="684"/>
    </row>
    <row r="9" spans="1:9" ht="24" customHeight="1" x14ac:dyDescent="0.25">
      <c r="A9" s="685" t="s">
        <v>495</v>
      </c>
      <c r="B9" s="685"/>
      <c r="C9" s="685"/>
      <c r="D9" s="685"/>
      <c r="E9" s="685"/>
      <c r="F9" s="685"/>
    </row>
    <row r="10" spans="1:9" ht="24" customHeight="1" x14ac:dyDescent="0.25">
      <c r="A10" s="707" t="s">
        <v>496</v>
      </c>
      <c r="B10" s="707"/>
      <c r="C10" s="707"/>
      <c r="D10" s="707"/>
      <c r="E10" s="707"/>
      <c r="F10" s="707"/>
    </row>
    <row r="11" spans="1:9" ht="24" customHeight="1" x14ac:dyDescent="0.25">
      <c r="A11" s="686" t="s">
        <v>581</v>
      </c>
      <c r="B11" s="686"/>
      <c r="C11" s="686"/>
      <c r="D11" s="686"/>
      <c r="E11" s="686"/>
      <c r="F11" s="686"/>
    </row>
    <row r="12" spans="1:9" ht="24" customHeight="1" x14ac:dyDescent="0.25">
      <c r="A12" s="94"/>
      <c r="B12" s="94"/>
      <c r="C12" s="94"/>
      <c r="D12" s="94"/>
      <c r="E12" s="94"/>
      <c r="F12" s="94"/>
    </row>
    <row r="13" spans="1:9" ht="26.25" customHeight="1" x14ac:dyDescent="0.25">
      <c r="A13" s="94"/>
      <c r="B13" s="94"/>
      <c r="C13" s="94"/>
      <c r="D13" s="94"/>
      <c r="E13" s="94"/>
      <c r="F13" s="94"/>
    </row>
    <row r="14" spans="1:9" ht="26.25" customHeight="1" x14ac:dyDescent="0.35">
      <c r="A14" s="100"/>
      <c r="B14" s="94"/>
      <c r="C14" s="439"/>
      <c r="D14" s="94"/>
      <c r="E14" s="101"/>
      <c r="F14" s="439"/>
      <c r="G14" s="440"/>
    </row>
    <row r="15" spans="1:9" ht="30" customHeight="1" x14ac:dyDescent="0.25">
      <c r="A15" s="38"/>
      <c r="B15" s="102"/>
      <c r="C15" s="236" t="s">
        <v>14</v>
      </c>
      <c r="D15" s="237" t="s">
        <v>15</v>
      </c>
      <c r="F15" s="149"/>
      <c r="G15" s="149"/>
      <c r="H15" s="113"/>
      <c r="I15" s="113"/>
    </row>
    <row r="16" spans="1:9" ht="32.25" customHeight="1" x14ac:dyDescent="0.25">
      <c r="A16" s="38"/>
      <c r="B16" s="102"/>
      <c r="C16" s="233" t="s">
        <v>64</v>
      </c>
      <c r="D16" s="407">
        <v>257.04000000000002</v>
      </c>
      <c r="F16" s="441"/>
      <c r="G16" s="397"/>
      <c r="H16" s="113"/>
      <c r="I16" s="113"/>
    </row>
    <row r="17" spans="1:7" ht="32.25" customHeight="1" thickBot="1" x14ac:dyDescent="0.3">
      <c r="A17" s="38"/>
      <c r="B17" s="38"/>
      <c r="C17" s="116" t="s">
        <v>457</v>
      </c>
      <c r="D17" s="117">
        <f>SUM(D16:D16)</f>
        <v>257.04000000000002</v>
      </c>
      <c r="F17" s="441"/>
      <c r="G17" s="397"/>
    </row>
    <row r="18" spans="1:7" ht="24.75" customHeight="1" thickTop="1" x14ac:dyDescent="0.25">
      <c r="A18" s="38"/>
      <c r="B18" s="38"/>
      <c r="C18" s="103"/>
      <c r="D18" s="111"/>
      <c r="E18" s="38"/>
      <c r="F18" s="441"/>
      <c r="G18" s="397"/>
    </row>
    <row r="19" spans="1:7" ht="24.75" customHeight="1" x14ac:dyDescent="0.25">
      <c r="A19" s="38"/>
      <c r="B19" s="102"/>
      <c r="C19" s="105"/>
      <c r="D19" s="106"/>
      <c r="E19" s="107"/>
      <c r="F19" s="441"/>
      <c r="G19" s="397"/>
    </row>
    <row r="20" spans="1:7" ht="92.25" customHeight="1" x14ac:dyDescent="0.25">
      <c r="A20" s="38"/>
      <c r="C20" s="54" t="s">
        <v>584</v>
      </c>
      <c r="D20" s="114">
        <f>D17</f>
        <v>257.04000000000002</v>
      </c>
      <c r="F20" s="441"/>
      <c r="G20" s="397"/>
    </row>
    <row r="21" spans="1:7" ht="29.25" customHeight="1" x14ac:dyDescent="0.25">
      <c r="A21" s="44"/>
      <c r="B21" s="108"/>
      <c r="C21" s="44"/>
      <c r="D21" s="53"/>
      <c r="E21" s="44"/>
      <c r="F21" s="441"/>
      <c r="G21" s="397"/>
    </row>
    <row r="22" spans="1:7" ht="29.25" customHeight="1" x14ac:dyDescent="0.25">
      <c r="A22" s="44"/>
      <c r="B22" s="108"/>
      <c r="C22" s="44"/>
      <c r="D22" s="53"/>
      <c r="E22" s="44"/>
      <c r="F22" s="441"/>
      <c r="G22" s="397"/>
    </row>
    <row r="23" spans="1:7" ht="29.25" customHeight="1" x14ac:dyDescent="0.25">
      <c r="C23" s="44"/>
      <c r="D23" s="44"/>
      <c r="E23" s="44"/>
      <c r="F23" s="442"/>
      <c r="G23" s="235"/>
    </row>
    <row r="24" spans="1:7" ht="29.25" customHeight="1" x14ac:dyDescent="0.2">
      <c r="A24" s="10"/>
      <c r="B24" s="678" t="s">
        <v>7</v>
      </c>
      <c r="C24" s="678"/>
      <c r="D24" s="109"/>
      <c r="E24" s="385" t="s">
        <v>8</v>
      </c>
      <c r="F24" s="385"/>
    </row>
    <row r="25" spans="1:7" ht="33.75" customHeight="1" x14ac:dyDescent="0.2">
      <c r="A25" s="10"/>
      <c r="B25" s="10"/>
      <c r="C25" s="14"/>
      <c r="D25" s="109"/>
      <c r="E25" s="44"/>
      <c r="F25" s="44"/>
    </row>
    <row r="26" spans="1:7" ht="33.75" customHeight="1" x14ac:dyDescent="0.2">
      <c r="A26" s="10"/>
      <c r="B26" s="10"/>
      <c r="C26" s="14"/>
      <c r="D26" s="109"/>
      <c r="E26" s="44"/>
      <c r="F26" s="44"/>
    </row>
    <row r="27" spans="1:7" ht="33.75" customHeight="1" thickBot="1" x14ac:dyDescent="0.25">
      <c r="A27" s="110"/>
      <c r="B27" s="413"/>
      <c r="C27" s="414"/>
      <c r="D27" s="110"/>
      <c r="E27" s="44"/>
      <c r="F27" s="44"/>
    </row>
    <row r="28" spans="1:7" ht="24.75" customHeight="1" x14ac:dyDescent="0.2">
      <c r="A28" s="44"/>
      <c r="C28" s="10" t="s">
        <v>329</v>
      </c>
      <c r="D28" s="44"/>
      <c r="E28" s="688" t="s">
        <v>458</v>
      </c>
      <c r="F28" s="688"/>
    </row>
    <row r="29" spans="1:7" ht="24" customHeight="1" x14ac:dyDescent="0.2">
      <c r="A29" s="44"/>
      <c r="C29" s="14" t="s">
        <v>330</v>
      </c>
      <c r="D29" s="44"/>
      <c r="E29" s="690" t="s">
        <v>459</v>
      </c>
      <c r="F29" s="690"/>
    </row>
    <row r="30" spans="1:7" ht="30" customHeight="1" x14ac:dyDescent="0.2">
      <c r="A30" s="44"/>
      <c r="B30" s="108"/>
      <c r="C30" s="44"/>
      <c r="D30" s="44"/>
      <c r="E30" s="44"/>
      <c r="F30" s="44"/>
    </row>
    <row r="31" spans="1:7" ht="30" customHeight="1" x14ac:dyDescent="0.2">
      <c r="A31" s="3"/>
      <c r="B31" s="2"/>
      <c r="C31" s="3"/>
      <c r="D31" s="3"/>
      <c r="E31" s="3"/>
      <c r="F31" s="3"/>
    </row>
  </sheetData>
  <mergeCells count="10">
    <mergeCell ref="A5:F5"/>
    <mergeCell ref="A6:F6"/>
    <mergeCell ref="A7:F7"/>
    <mergeCell ref="A8:F8"/>
    <mergeCell ref="A9:F9"/>
    <mergeCell ref="A10:F10"/>
    <mergeCell ref="B24:C24"/>
    <mergeCell ref="A11:F11"/>
    <mergeCell ref="E28:F28"/>
    <mergeCell ref="E29:F29"/>
  </mergeCells>
  <conditionalFormatting sqref="C19">
    <cfRule type="duplicateValues" dxfId="0" priority="1"/>
  </conditionalFormatting>
  <pageMargins left="0.52" right="0.67" top="0.84" bottom="0.46" header="0.56000000000000005" footer="0.12"/>
  <pageSetup scale="65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F17388"/>
    <pageSetUpPr fitToPage="1"/>
  </sheetPr>
  <dimension ref="A1:G34"/>
  <sheetViews>
    <sheetView topLeftCell="A15" zoomScale="66" zoomScaleNormal="66" workbookViewId="0">
      <selection sqref="A1:G25"/>
    </sheetView>
  </sheetViews>
  <sheetFormatPr baseColWidth="10" defaultColWidth="11.42578125" defaultRowHeight="45.75" customHeight="1" x14ac:dyDescent="0.2"/>
  <cols>
    <col min="1" max="1" width="18.140625" style="45" customWidth="1"/>
    <col min="2" max="2" width="18.5703125" style="411" customWidth="1"/>
    <col min="3" max="3" width="55.140625" style="28" customWidth="1"/>
    <col min="4" max="4" width="18" style="388" customWidth="1"/>
    <col min="5" max="5" width="20" style="25" customWidth="1"/>
    <col min="6" max="6" width="21.28515625" style="27" customWidth="1"/>
    <col min="7" max="7" width="43.5703125" style="28" customWidth="1"/>
    <col min="8" max="8" width="15.5703125" style="28" customWidth="1"/>
    <col min="9" max="16384" width="11.42578125" style="28"/>
  </cols>
  <sheetData>
    <row r="1" spans="1:7" ht="24.75" customHeight="1" x14ac:dyDescent="0.2">
      <c r="A1" s="47"/>
      <c r="B1" s="103"/>
      <c r="C1" s="48"/>
      <c r="D1" s="37"/>
      <c r="E1" s="18"/>
      <c r="F1" s="26"/>
      <c r="G1" s="49"/>
    </row>
    <row r="2" spans="1:7" ht="31.5" customHeight="1" x14ac:dyDescent="0.2">
      <c r="A2" s="47"/>
      <c r="B2" s="103"/>
      <c r="C2" s="48"/>
      <c r="D2" s="37"/>
      <c r="E2" s="18"/>
      <c r="F2" s="26"/>
      <c r="G2" s="49"/>
    </row>
    <row r="3" spans="1:7" ht="24.75" customHeight="1" x14ac:dyDescent="0.2">
      <c r="A3" s="47"/>
      <c r="B3" s="103"/>
      <c r="C3" s="48"/>
      <c r="D3" s="37"/>
      <c r="E3" s="18"/>
      <c r="F3" s="26"/>
      <c r="G3" s="49"/>
    </row>
    <row r="4" spans="1:7" ht="24.75" customHeight="1" x14ac:dyDescent="0.25">
      <c r="A4" s="685" t="s">
        <v>9</v>
      </c>
      <c r="B4" s="685"/>
      <c r="C4" s="685"/>
      <c r="D4" s="685"/>
      <c r="E4" s="685"/>
      <c r="F4" s="685"/>
      <c r="G4" s="685"/>
    </row>
    <row r="5" spans="1:7" ht="24.75" customHeight="1" x14ac:dyDescent="0.2">
      <c r="A5" s="684" t="s">
        <v>10</v>
      </c>
      <c r="B5" s="684"/>
      <c r="C5" s="684"/>
      <c r="D5" s="684"/>
      <c r="E5" s="684"/>
      <c r="F5" s="684"/>
      <c r="G5" s="684"/>
    </row>
    <row r="6" spans="1:7" ht="24.75" customHeight="1" x14ac:dyDescent="0.25">
      <c r="A6" s="685" t="s">
        <v>11</v>
      </c>
      <c r="B6" s="685"/>
      <c r="C6" s="685"/>
      <c r="D6" s="685"/>
      <c r="E6" s="685"/>
      <c r="F6" s="685"/>
      <c r="G6" s="685"/>
    </row>
    <row r="7" spans="1:7" ht="24.75" customHeight="1" x14ac:dyDescent="0.2">
      <c r="A7" s="684" t="s">
        <v>12</v>
      </c>
      <c r="B7" s="684"/>
      <c r="C7" s="684"/>
      <c r="D7" s="684"/>
      <c r="E7" s="684"/>
      <c r="F7" s="684"/>
      <c r="G7" s="684"/>
    </row>
    <row r="8" spans="1:7" ht="24.75" customHeight="1" x14ac:dyDescent="0.25">
      <c r="A8" s="685" t="s">
        <v>495</v>
      </c>
      <c r="B8" s="685"/>
      <c r="C8" s="685"/>
      <c r="D8" s="685"/>
      <c r="E8" s="685"/>
      <c r="F8" s="685"/>
      <c r="G8" s="685"/>
    </row>
    <row r="9" spans="1:7" ht="24.75" customHeight="1" x14ac:dyDescent="0.25">
      <c r="A9" s="707" t="s">
        <v>496</v>
      </c>
      <c r="B9" s="707"/>
      <c r="C9" s="707"/>
      <c r="D9" s="707"/>
      <c r="E9" s="707"/>
      <c r="F9" s="707"/>
      <c r="G9" s="707"/>
    </row>
    <row r="10" spans="1:7" ht="24.75" customHeight="1" x14ac:dyDescent="0.25">
      <c r="A10" s="686" t="s">
        <v>581</v>
      </c>
      <c r="B10" s="686"/>
      <c r="C10" s="686"/>
      <c r="D10" s="686"/>
      <c r="E10" s="686"/>
      <c r="F10" s="686"/>
      <c r="G10" s="686"/>
    </row>
    <row r="11" spans="1:7" ht="29.25" customHeight="1" thickBot="1" x14ac:dyDescent="0.3">
      <c r="A11" s="115"/>
      <c r="B11" s="239"/>
      <c r="C11" s="408"/>
      <c r="D11" s="408"/>
      <c r="E11" s="243"/>
      <c r="F11" s="243"/>
      <c r="G11" s="115"/>
    </row>
    <row r="12" spans="1:7" ht="36.75" customHeight="1" x14ac:dyDescent="0.25">
      <c r="A12" s="382" t="s">
        <v>0</v>
      </c>
      <c r="B12" s="409" t="s">
        <v>1</v>
      </c>
      <c r="C12" s="382" t="s">
        <v>2</v>
      </c>
      <c r="D12" s="387" t="s">
        <v>4</v>
      </c>
      <c r="E12" s="383" t="s">
        <v>5</v>
      </c>
      <c r="F12" s="384" t="s">
        <v>6</v>
      </c>
      <c r="G12" s="382" t="s">
        <v>3</v>
      </c>
    </row>
    <row r="13" spans="1:7" ht="38.25" customHeight="1" x14ac:dyDescent="0.25">
      <c r="A13" s="556"/>
      <c r="B13" s="557"/>
      <c r="C13" s="556"/>
      <c r="D13" s="558"/>
      <c r="E13" s="559"/>
      <c r="F13" s="560"/>
      <c r="G13" s="556"/>
    </row>
    <row r="14" spans="1:7" ht="60.75" customHeight="1" x14ac:dyDescent="0.25">
      <c r="A14" s="556"/>
      <c r="B14" s="557"/>
      <c r="C14" s="562" t="s">
        <v>615</v>
      </c>
      <c r="D14" s="558"/>
      <c r="E14" s="559"/>
      <c r="F14" s="560"/>
      <c r="G14" s="556"/>
    </row>
    <row r="15" spans="1:7" customFormat="1" ht="78" customHeight="1" x14ac:dyDescent="0.25">
      <c r="A15" s="392"/>
      <c r="B15" s="435"/>
      <c r="C15" s="561" t="s">
        <v>616</v>
      </c>
      <c r="D15" s="233"/>
      <c r="E15" s="407"/>
      <c r="F15" s="436"/>
      <c r="G15" s="393"/>
    </row>
    <row r="16" spans="1:7" customFormat="1" ht="51.75" customHeight="1" x14ac:dyDescent="0.2">
      <c r="A16" s="392" t="s">
        <v>619</v>
      </c>
      <c r="B16" s="435" t="s">
        <v>463</v>
      </c>
      <c r="C16" s="282" t="s">
        <v>557</v>
      </c>
      <c r="D16" s="233" t="s">
        <v>477</v>
      </c>
      <c r="E16" s="407">
        <v>257.04000000000002</v>
      </c>
      <c r="F16" s="407">
        <v>257.04000000000002</v>
      </c>
      <c r="G16" s="282" t="s">
        <v>617</v>
      </c>
    </row>
    <row r="17" spans="1:7" ht="41.25" customHeight="1" thickBot="1" x14ac:dyDescent="0.3">
      <c r="A17" s="284"/>
      <c r="B17" s="242"/>
      <c r="C17" s="423" t="s">
        <v>539</v>
      </c>
      <c r="D17" s="424"/>
      <c r="E17" s="425">
        <f>SUM(E15:E16)</f>
        <v>257.04000000000002</v>
      </c>
      <c r="F17" s="425">
        <f>SUM(F15:F16)</f>
        <v>257.04000000000002</v>
      </c>
      <c r="G17" s="563" t="s">
        <v>618</v>
      </c>
    </row>
    <row r="18" spans="1:7" ht="36.75" customHeight="1" thickTop="1" x14ac:dyDescent="0.25">
      <c r="A18" s="284"/>
      <c r="B18" s="242"/>
      <c r="C18" s="498"/>
      <c r="D18" s="389"/>
      <c r="E18" s="499"/>
      <c r="F18" s="499"/>
      <c r="G18" s="390"/>
    </row>
    <row r="19" spans="1:7" ht="36.75" customHeight="1" x14ac:dyDescent="0.25">
      <c r="A19" s="284"/>
      <c r="B19" s="242"/>
      <c r="C19" s="319"/>
      <c r="D19" s="151"/>
      <c r="E19" s="321"/>
      <c r="F19" s="322"/>
      <c r="G19" s="320"/>
    </row>
    <row r="20" spans="1:7" ht="36.75" customHeight="1" x14ac:dyDescent="0.2">
      <c r="A20" s="10"/>
      <c r="B20" s="678" t="s">
        <v>7</v>
      </c>
      <c r="C20" s="678"/>
      <c r="D20" s="244"/>
      <c r="E20" s="244"/>
      <c r="F20" s="679" t="s">
        <v>8</v>
      </c>
      <c r="G20" s="679"/>
    </row>
    <row r="21" spans="1:7" ht="36.75" customHeight="1" x14ac:dyDescent="0.25">
      <c r="A21" s="10"/>
      <c r="B21" s="295"/>
      <c r="C21" s="14"/>
      <c r="D21" s="244"/>
      <c r="E21" s="244"/>
      <c r="F21" s="53"/>
      <c r="G21" s="44"/>
    </row>
    <row r="22" spans="1:7" ht="36.75" customHeight="1" thickBot="1" x14ac:dyDescent="0.25">
      <c r="A22" s="156"/>
      <c r="B22" s="694"/>
      <c r="C22" s="694"/>
      <c r="D22" s="156"/>
      <c r="E22" s="156"/>
      <c r="F22" s="53"/>
      <c r="G22" s="44"/>
    </row>
    <row r="23" spans="1:7" ht="36.75" customHeight="1" x14ac:dyDescent="0.2">
      <c r="A23" s="44"/>
      <c r="B23" s="678" t="s">
        <v>329</v>
      </c>
      <c r="C23" s="678"/>
      <c r="D23" s="53"/>
      <c r="E23" s="53"/>
      <c r="F23" s="688" t="s">
        <v>458</v>
      </c>
      <c r="G23" s="688"/>
    </row>
    <row r="24" spans="1:7" ht="36.75" customHeight="1" x14ac:dyDescent="0.2">
      <c r="A24" s="44"/>
      <c r="B24" s="689" t="s">
        <v>330</v>
      </c>
      <c r="C24" s="689"/>
      <c r="D24" s="53"/>
      <c r="E24" s="53"/>
      <c r="F24" s="690" t="s">
        <v>459</v>
      </c>
      <c r="G24" s="690"/>
    </row>
    <row r="25" spans="1:7" ht="36.75" customHeight="1" x14ac:dyDescent="0.2"/>
    <row r="26" spans="1:7" ht="36.75" customHeight="1" x14ac:dyDescent="0.2"/>
    <row r="27" spans="1:7" ht="36.75" customHeight="1" x14ac:dyDescent="0.2"/>
    <row r="28" spans="1:7" ht="36.75" customHeight="1" x14ac:dyDescent="0.2"/>
    <row r="29" spans="1:7" ht="48" customHeight="1" x14ac:dyDescent="0.2"/>
    <row r="30" spans="1:7" ht="48" customHeight="1" x14ac:dyDescent="0.2"/>
    <row r="31" spans="1:7" ht="48" customHeight="1" x14ac:dyDescent="0.2"/>
    <row r="32" spans="1:7" ht="48" customHeight="1" x14ac:dyDescent="0.2"/>
    <row r="33" ht="48" customHeight="1" x14ac:dyDescent="0.2"/>
    <row r="34" ht="48" customHeight="1" x14ac:dyDescent="0.2"/>
  </sheetData>
  <mergeCells count="14">
    <mergeCell ref="A9:G9"/>
    <mergeCell ref="A4:G4"/>
    <mergeCell ref="A5:G5"/>
    <mergeCell ref="A6:G6"/>
    <mergeCell ref="A7:G7"/>
    <mergeCell ref="A8:G8"/>
    <mergeCell ref="B24:C24"/>
    <mergeCell ref="F24:G24"/>
    <mergeCell ref="A10:G10"/>
    <mergeCell ref="B20:C20"/>
    <mergeCell ref="F20:G20"/>
    <mergeCell ref="B22:C22"/>
    <mergeCell ref="B23:C23"/>
    <mergeCell ref="F23:G23"/>
  </mergeCells>
  <printOptions horizontalCentered="1" verticalCentered="1"/>
  <pageMargins left="0.45" right="0.4" top="0.5" bottom="3.02" header="0.28999999999999998" footer="1.91"/>
  <pageSetup scale="51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F17388"/>
  </sheetPr>
  <dimension ref="A1:I28"/>
  <sheetViews>
    <sheetView showGridLines="0" zoomScale="62" zoomScaleNormal="62" zoomScalePageLayoutView="48" workbookViewId="0">
      <selection activeCell="G17" sqref="G17"/>
    </sheetView>
  </sheetViews>
  <sheetFormatPr baseColWidth="10" defaultColWidth="35.28515625" defaultRowHeight="28.5" customHeight="1" x14ac:dyDescent="0.25"/>
  <cols>
    <col min="1" max="1" width="17.42578125" style="103" customWidth="1"/>
    <col min="2" max="2" width="22.28515625" style="309" customWidth="1"/>
    <col min="3" max="3" width="53.140625" style="310" customWidth="1"/>
    <col min="4" max="4" width="16.28515625" style="311" customWidth="1"/>
    <col min="5" max="5" width="18.42578125" style="311" customWidth="1"/>
    <col min="6" max="6" width="23.140625" style="311" customWidth="1"/>
    <col min="7" max="7" width="37.5703125" style="272" customWidth="1"/>
    <col min="8" max="9" width="35.28515625" style="271"/>
    <col min="10" max="16384" width="35.28515625" style="130"/>
  </cols>
  <sheetData>
    <row r="1" spans="1:7" ht="27" customHeight="1" x14ac:dyDescent="0.25">
      <c r="B1" s="269"/>
      <c r="C1" s="160"/>
      <c r="D1" s="270"/>
      <c r="E1" s="271"/>
      <c r="F1" s="271"/>
    </row>
    <row r="2" spans="1:7" ht="31.5" customHeight="1" x14ac:dyDescent="0.25">
      <c r="B2" s="269"/>
      <c r="C2" s="160"/>
      <c r="D2" s="270"/>
      <c r="E2" s="271"/>
      <c r="F2" s="271"/>
    </row>
    <row r="3" spans="1:7" ht="39" customHeight="1" x14ac:dyDescent="0.25">
      <c r="B3" s="269"/>
      <c r="C3" s="160"/>
      <c r="D3" s="270"/>
      <c r="E3" s="271"/>
      <c r="F3" s="271"/>
    </row>
    <row r="4" spans="1:7" ht="27" customHeight="1" x14ac:dyDescent="0.25">
      <c r="A4" s="670" t="s">
        <v>9</v>
      </c>
      <c r="B4" s="670"/>
      <c r="C4" s="670"/>
      <c r="D4" s="670"/>
      <c r="E4" s="670"/>
      <c r="F4" s="670"/>
      <c r="G4" s="670"/>
    </row>
    <row r="5" spans="1:7" ht="27" customHeight="1" x14ac:dyDescent="0.2">
      <c r="A5" s="708" t="s">
        <v>10</v>
      </c>
      <c r="B5" s="708"/>
      <c r="C5" s="708"/>
      <c r="D5" s="708"/>
      <c r="E5" s="708"/>
      <c r="F5" s="708"/>
      <c r="G5" s="708"/>
    </row>
    <row r="6" spans="1:7" ht="27" customHeight="1" x14ac:dyDescent="0.25">
      <c r="A6" s="670" t="s">
        <v>11</v>
      </c>
      <c r="B6" s="670"/>
      <c r="C6" s="670"/>
      <c r="D6" s="670"/>
      <c r="E6" s="670"/>
      <c r="F6" s="670"/>
      <c r="G6" s="670"/>
    </row>
    <row r="7" spans="1:7" ht="27" customHeight="1" x14ac:dyDescent="0.2">
      <c r="A7" s="708" t="s">
        <v>12</v>
      </c>
      <c r="B7" s="708"/>
      <c r="C7" s="708"/>
      <c r="D7" s="708"/>
      <c r="E7" s="708"/>
      <c r="F7" s="708"/>
      <c r="G7" s="708"/>
    </row>
    <row r="8" spans="1:7" ht="27" customHeight="1" x14ac:dyDescent="0.25">
      <c r="A8" s="685" t="s">
        <v>495</v>
      </c>
      <c r="B8" s="685"/>
      <c r="C8" s="685"/>
      <c r="D8" s="685"/>
      <c r="E8" s="685"/>
      <c r="F8" s="685"/>
      <c r="G8" s="685"/>
    </row>
    <row r="9" spans="1:7" ht="27" customHeight="1" x14ac:dyDescent="0.25">
      <c r="A9" s="707" t="s">
        <v>496</v>
      </c>
      <c r="B9" s="707"/>
      <c r="C9" s="707"/>
      <c r="D9" s="707"/>
      <c r="E9" s="707"/>
      <c r="F9" s="707"/>
      <c r="G9" s="707"/>
    </row>
    <row r="10" spans="1:7" ht="27" customHeight="1" x14ac:dyDescent="0.2">
      <c r="A10" s="708" t="s">
        <v>404</v>
      </c>
      <c r="B10" s="708"/>
      <c r="C10" s="708"/>
      <c r="D10" s="708"/>
      <c r="E10" s="708"/>
      <c r="F10" s="708"/>
      <c r="G10" s="708"/>
    </row>
    <row r="11" spans="1:7" ht="27" customHeight="1" x14ac:dyDescent="0.25">
      <c r="A11" s="653" t="s">
        <v>571</v>
      </c>
      <c r="B11" s="653"/>
      <c r="C11" s="653"/>
      <c r="D11" s="653"/>
      <c r="E11" s="653"/>
      <c r="F11" s="653"/>
      <c r="G11" s="653"/>
    </row>
    <row r="12" spans="1:7" ht="27" customHeight="1" x14ac:dyDescent="0.25">
      <c r="A12" s="94"/>
      <c r="B12" s="94"/>
      <c r="C12" s="94"/>
      <c r="D12" s="94"/>
      <c r="E12" s="94"/>
      <c r="F12" s="94"/>
      <c r="G12" s="94"/>
    </row>
    <row r="13" spans="1:7" ht="27" customHeight="1" x14ac:dyDescent="0.25">
      <c r="A13" s="94"/>
      <c r="B13" s="94"/>
      <c r="C13" s="94"/>
      <c r="D13" s="94"/>
      <c r="E13" s="94"/>
      <c r="F13" s="94"/>
      <c r="G13" s="94"/>
    </row>
    <row r="14" spans="1:7" ht="28.5" customHeight="1" x14ac:dyDescent="0.2">
      <c r="A14" s="239"/>
      <c r="B14" s="273"/>
      <c r="C14" s="239"/>
      <c r="D14" s="239"/>
      <c r="E14" s="239"/>
      <c r="F14" s="239"/>
      <c r="G14" s="239"/>
    </row>
    <row r="15" spans="1:7" ht="42.75" customHeight="1" x14ac:dyDescent="0.25">
      <c r="A15" s="276" t="s">
        <v>389</v>
      </c>
      <c r="B15" s="277" t="s">
        <v>45</v>
      </c>
      <c r="C15" s="278" t="s">
        <v>453</v>
      </c>
      <c r="D15" s="279" t="s">
        <v>397</v>
      </c>
      <c r="E15" s="280" t="s">
        <v>388</v>
      </c>
      <c r="F15" s="280" t="s">
        <v>398</v>
      </c>
      <c r="G15" s="281" t="s">
        <v>3</v>
      </c>
    </row>
    <row r="16" spans="1:7" ht="41.25" customHeight="1" x14ac:dyDescent="0.25">
      <c r="A16" s="492"/>
      <c r="B16" s="493"/>
      <c r="C16" s="564" t="s">
        <v>944</v>
      </c>
      <c r="D16" s="565"/>
      <c r="E16" s="566"/>
      <c r="F16" s="567">
        <v>243225.11</v>
      </c>
      <c r="G16" s="564" t="s">
        <v>624</v>
      </c>
    </row>
    <row r="17" spans="1:7" ht="60" customHeight="1" x14ac:dyDescent="0.2">
      <c r="A17" s="494">
        <v>45869</v>
      </c>
      <c r="B17" s="410" t="s">
        <v>463</v>
      </c>
      <c r="C17" s="282" t="s">
        <v>538</v>
      </c>
      <c r="D17" s="466">
        <v>0</v>
      </c>
      <c r="E17" s="436">
        <v>257.04000000000002</v>
      </c>
      <c r="F17" s="427">
        <f>F16+D17-E17</f>
        <v>242968.06999999998</v>
      </c>
      <c r="G17" s="643" t="s">
        <v>856</v>
      </c>
    </row>
    <row r="18" spans="1:7" ht="69" customHeight="1" x14ac:dyDescent="0.25">
      <c r="A18" s="494" t="s">
        <v>619</v>
      </c>
      <c r="B18" s="447" t="s">
        <v>478</v>
      </c>
      <c r="C18" s="448" t="s">
        <v>856</v>
      </c>
      <c r="D18" s="449">
        <v>0</v>
      </c>
      <c r="E18" s="449">
        <v>0</v>
      </c>
      <c r="F18" s="450">
        <f>F17</f>
        <v>242968.06999999998</v>
      </c>
      <c r="G18" s="448" t="s">
        <v>945</v>
      </c>
    </row>
    <row r="19" spans="1:7" ht="33.75" customHeight="1" thickBot="1" x14ac:dyDescent="0.3">
      <c r="A19"/>
      <c r="B19"/>
      <c r="C19" s="434" t="s">
        <v>543</v>
      </c>
      <c r="D19" s="496">
        <v>0</v>
      </c>
      <c r="E19" s="497">
        <f>SUM(E17:E18)</f>
        <v>257.04000000000002</v>
      </c>
      <c r="F19" s="431"/>
      <c r="G19"/>
    </row>
    <row r="20" spans="1:7" ht="33.75" customHeight="1" thickTop="1" x14ac:dyDescent="0.25">
      <c r="A20" s="284"/>
      <c r="B20" s="285"/>
      <c r="C20" s="286"/>
      <c r="D20" s="437"/>
      <c r="E20" s="437"/>
      <c r="F20" s="287"/>
      <c r="G20" s="288"/>
    </row>
    <row r="21" spans="1:7" ht="33.75" customHeight="1" x14ac:dyDescent="0.2">
      <c r="A21" s="130"/>
      <c r="B21" s="130"/>
      <c r="C21" s="289"/>
      <c r="D21" s="101"/>
      <c r="E21" s="438"/>
      <c r="F21" s="287"/>
      <c r="G21" s="130"/>
    </row>
    <row r="22" spans="1:7" ht="33.75" customHeight="1" x14ac:dyDescent="0.25">
      <c r="B22" s="292" t="s">
        <v>7</v>
      </c>
      <c r="C22" s="292"/>
      <c r="D22" s="293"/>
      <c r="F22" s="292" t="s">
        <v>8</v>
      </c>
      <c r="G22" s="294"/>
    </row>
    <row r="23" spans="1:7" ht="33.75" customHeight="1" x14ac:dyDescent="0.25">
      <c r="B23" s="292"/>
      <c r="C23" s="292"/>
      <c r="D23" s="293"/>
      <c r="F23" s="292"/>
      <c r="G23" s="294"/>
    </row>
    <row r="24" spans="1:7" ht="22.5" customHeight="1" x14ac:dyDescent="0.25">
      <c r="B24" s="292"/>
      <c r="C24" s="292"/>
      <c r="D24" s="293"/>
      <c r="F24" s="292"/>
      <c r="G24" s="294"/>
    </row>
    <row r="25" spans="1:7" ht="22.5" customHeight="1" x14ac:dyDescent="0.25">
      <c r="B25" s="292"/>
      <c r="C25" s="292"/>
      <c r="D25" s="293"/>
      <c r="E25" s="295"/>
      <c r="F25" s="295"/>
      <c r="G25" s="296"/>
    </row>
    <row r="26" spans="1:7" ht="22.5" customHeight="1" thickBot="1" x14ac:dyDescent="0.3">
      <c r="A26" s="299"/>
      <c r="B26" s="130"/>
      <c r="C26" s="300" t="s">
        <v>329</v>
      </c>
      <c r="D26" s="301"/>
      <c r="E26" s="302"/>
      <c r="F26" s="303"/>
      <c r="G26" s="304" t="s">
        <v>444</v>
      </c>
    </row>
    <row r="27" spans="1:7" ht="22.5" customHeight="1" x14ac:dyDescent="0.25">
      <c r="A27" s="299"/>
      <c r="B27" s="130"/>
      <c r="C27" s="298" t="s">
        <v>330</v>
      </c>
      <c r="D27" s="297"/>
      <c r="E27" s="305"/>
      <c r="F27" s="306"/>
      <c r="G27" s="307" t="s">
        <v>430</v>
      </c>
    </row>
    <row r="28" spans="1:7" ht="22.5" customHeight="1" x14ac:dyDescent="0.2">
      <c r="A28" s="299"/>
      <c r="B28" s="289"/>
      <c r="C28" s="289"/>
      <c r="D28" s="271"/>
      <c r="E28" s="290"/>
      <c r="F28" s="291"/>
      <c r="G28" s="308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57999999999999996" right="0.52" top="0.48" bottom="0.45" header="0.3" footer="0.24"/>
  <pageSetup scale="50" orientation="portrait" r:id="rId1"/>
  <headerFooter differentOddEven="1" differentFirst="1" alignWithMargins="0">
    <oddHeader>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17388"/>
    <pageSetUpPr fitToPage="1"/>
  </sheetPr>
  <dimension ref="A1:XEM217"/>
  <sheetViews>
    <sheetView topLeftCell="A200" zoomScale="84" zoomScaleNormal="84" workbookViewId="0">
      <selection activeCell="D208" sqref="D208"/>
    </sheetView>
  </sheetViews>
  <sheetFormatPr baseColWidth="10" defaultColWidth="11.42578125" defaultRowHeight="33.75" customHeight="1" x14ac:dyDescent="0.25"/>
  <cols>
    <col min="1" max="1" width="13.5703125" style="171" customWidth="1"/>
    <col min="2" max="2" width="49" style="173" customWidth="1"/>
    <col min="3" max="3" width="16.42578125" style="327" customWidth="1"/>
    <col min="4" max="4" width="15.42578125" style="327" customWidth="1"/>
    <col min="5" max="5" width="17.7109375" style="328" customWidth="1"/>
    <col min="6" max="6" width="16.42578125" style="328" customWidth="1"/>
    <col min="7" max="7" width="17.85546875" style="329" customWidth="1"/>
    <col min="8" max="8" width="19.140625" style="173" customWidth="1"/>
    <col min="9" max="9" width="13" style="173" customWidth="1"/>
    <col min="10" max="10" width="13.42578125" style="173" customWidth="1"/>
    <col min="11" max="16384" width="11.42578125" style="173"/>
  </cols>
  <sheetData>
    <row r="1" spans="1:1023 1026:2048 2051:3070 3073:4096 4099:5118 5121:6143 6146:8191 8194:9216 9219:10238 10241:11264 11267:12286 12289:13311 13314:15359 15362:16367" ht="20.25" customHeight="1" x14ac:dyDescent="0.25">
      <c r="B1" s="172"/>
    </row>
    <row r="2" spans="1:1023 1026:2048 2051:3070 3073:4096 4099:5118 5121:6143 6146:8191 8194:9216 9219:10238 10241:11264 11267:12286 12289:13311 13314:15359 15362:16367" ht="20.25" customHeight="1" x14ac:dyDescent="0.25">
      <c r="B2" s="172"/>
    </row>
    <row r="3" spans="1:1023 1026:2048 2051:3070 3073:4096 4099:5118 5121:6143 6146:8191 8194:9216 9219:10238 10241:11264 11267:12286 12289:13311 13314:15359 15362:16367" ht="20.25" customHeight="1" x14ac:dyDescent="0.25">
      <c r="B3" s="172"/>
    </row>
    <row r="4" spans="1:1023 1026:2048 2051:3070 3073:4096 4099:5118 5121:6143 6146:8191 8194:9216 9219:10238 10241:11264 11267:12286 12289:13311 13314:15359 15362:16367" ht="20.25" customHeight="1" x14ac:dyDescent="0.25">
      <c r="A4" s="662" t="s">
        <v>9</v>
      </c>
      <c r="B4" s="662"/>
      <c r="C4" s="662"/>
      <c r="D4" s="662"/>
      <c r="E4" s="662"/>
      <c r="F4" s="662"/>
      <c r="G4" s="662"/>
    </row>
    <row r="5" spans="1:1023 1026:2048 2051:3070 3073:4096 4099:5118 5121:6143 6146:8191 8194:9216 9219:10238 10241:11264 11267:12286 12289:13311 13314:15359 15362:16367" ht="20.25" customHeight="1" x14ac:dyDescent="0.25">
      <c r="A5" s="661" t="s">
        <v>10</v>
      </c>
      <c r="B5" s="661"/>
      <c r="C5" s="661"/>
      <c r="D5" s="661"/>
      <c r="E5" s="661"/>
      <c r="F5" s="661"/>
      <c r="G5" s="661"/>
    </row>
    <row r="6" spans="1:1023 1026:2048 2051:3070 3073:4096 4099:5118 5121:6143 6146:8191 8194:9216 9219:10238 10241:11264 11267:12286 12289:13311 13314:15359 15362:16367" ht="20.25" customHeight="1" x14ac:dyDescent="0.25">
      <c r="A6" s="663" t="s">
        <v>11</v>
      </c>
      <c r="B6" s="663"/>
      <c r="C6" s="663"/>
      <c r="D6" s="663"/>
      <c r="E6" s="663"/>
      <c r="F6" s="663"/>
      <c r="G6" s="663"/>
    </row>
    <row r="7" spans="1:1023 1026:2048 2051:3070 3073:4096 4099:5118 5121:6143 6146:8191 8194:9216 9219:10238 10241:11264 11267:12286 12289:13311 13314:15359 15362:16367" ht="20.25" customHeight="1" x14ac:dyDescent="0.25">
      <c r="A7" s="661" t="s">
        <v>12</v>
      </c>
      <c r="B7" s="661"/>
      <c r="C7" s="661"/>
      <c r="D7" s="661"/>
      <c r="E7" s="661"/>
      <c r="F7" s="661"/>
      <c r="G7" s="661"/>
    </row>
    <row r="8" spans="1:1023 1026:2048 2051:3070 3073:4096 4099:5118 5121:6143 6146:8191 8194:9216 9219:10238 10241:11264 11267:12286 12289:13311 13314:15359 15362:16367" ht="20.25" customHeight="1" x14ac:dyDescent="0.25">
      <c r="A8" s="661" t="s">
        <v>250</v>
      </c>
      <c r="B8" s="661"/>
      <c r="C8" s="661"/>
      <c r="D8" s="661"/>
      <c r="E8" s="661"/>
      <c r="F8" s="661"/>
      <c r="G8" s="661"/>
    </row>
    <row r="9" spans="1:1023 1026:2048 2051:3070 3073:4096 4099:5118 5121:6143 6146:8191 8194:9216 9219:10238 10241:11264 11267:12286 12289:13311 13314:15359 15362:16367" ht="20.25" customHeight="1" x14ac:dyDescent="0.25">
      <c r="A9" s="658" t="s">
        <v>581</v>
      </c>
      <c r="B9" s="658"/>
      <c r="C9" s="658"/>
      <c r="D9" s="658"/>
      <c r="E9" s="658"/>
      <c r="F9" s="658"/>
      <c r="G9" s="658"/>
    </row>
    <row r="10" spans="1:1023 1026:2048 2051:3070 3073:4096 4099:5118 5121:6143 6146:8191 8194:9216 9219:10238 10241:11264 11267:12286 12289:13311 13314:15359 15362:16367" ht="20.25" customHeight="1" x14ac:dyDescent="0.25">
      <c r="A10" s="661" t="s">
        <v>16</v>
      </c>
      <c r="B10" s="661"/>
      <c r="C10" s="661"/>
      <c r="D10" s="661"/>
      <c r="E10" s="661"/>
      <c r="F10" s="661"/>
      <c r="G10" s="661"/>
    </row>
    <row r="11" spans="1:1023 1026:2048 2051:3070 3073:4096 4099:5118 5121:6143 6146:8191 8194:9216 9219:10238 10241:11264 11267:12286 12289:13311 13314:15359 15362:16367" ht="20.25" customHeight="1" x14ac:dyDescent="0.25">
      <c r="A11" s="174"/>
      <c r="B11" s="175"/>
      <c r="C11" s="330"/>
      <c r="D11" s="329"/>
      <c r="E11" s="331"/>
      <c r="F11" s="332"/>
    </row>
    <row r="12" spans="1:1023 1026:2048 2051:3070 3073:4096 4099:5118 5121:6143 6146:8191 8194:9216 9219:10238 10241:11264 11267:12286 12289:13311 13314:15359 15362:16367" ht="77.25" customHeight="1" x14ac:dyDescent="0.25">
      <c r="A12" s="176" t="s">
        <v>14</v>
      </c>
      <c r="B12" s="176" t="s">
        <v>17</v>
      </c>
      <c r="C12" s="333" t="s">
        <v>23</v>
      </c>
      <c r="D12" s="333" t="s">
        <v>44</v>
      </c>
      <c r="E12" s="333" t="s">
        <v>18</v>
      </c>
      <c r="F12" s="334" t="s">
        <v>479</v>
      </c>
      <c r="G12" s="335" t="s">
        <v>19</v>
      </c>
      <c r="H12" s="177"/>
    </row>
    <row r="13" spans="1:1023 1026:2048 2051:3070 3073:4096 4099:5118 5121:6143 6146:8191 8194:9216 9219:10238 10241:11264 11267:12286 12289:13311 13314:15359 15362:16367" s="180" customFormat="1" ht="30.75" customHeight="1" x14ac:dyDescent="0.25">
      <c r="A13" s="178" t="s">
        <v>127</v>
      </c>
      <c r="B13" s="179" t="s">
        <v>128</v>
      </c>
      <c r="C13" s="336">
        <f>C14+C33+C77+C134+C121+C143</f>
        <v>2783193.6</v>
      </c>
      <c r="D13" s="337">
        <f>D14+D33+D77+D134+D121+D143</f>
        <v>1368511.82</v>
      </c>
      <c r="E13" s="337">
        <f>E14+E33+E77+E121+E134+E143+E180</f>
        <v>97850049.100000009</v>
      </c>
      <c r="F13" s="337">
        <f>F14+F33+F77+F121+F134+F143+F180</f>
        <v>257.04000000000002</v>
      </c>
      <c r="G13" s="337">
        <f>G14+G33+G77+G121+G143+G180</f>
        <v>102002011.56</v>
      </c>
      <c r="H13" s="514"/>
    </row>
    <row r="14" spans="1:1023 1026:2048 2051:3070 3073:4096 4099:5118 5121:6143 6146:8191 8194:9216 9219:10238 10241:11264 11267:12286 12289:13311 13314:15359 15362:16367" s="182" customFormat="1" ht="39" customHeight="1" x14ac:dyDescent="0.25">
      <c r="A14" s="325" t="s">
        <v>129</v>
      </c>
      <c r="B14" s="326" t="s">
        <v>130</v>
      </c>
      <c r="C14" s="338">
        <f>C15+C22+C24+C27+C29</f>
        <v>2374230</v>
      </c>
      <c r="D14" s="338">
        <f>D15+D22+D24+D27+D29</f>
        <v>368000</v>
      </c>
      <c r="E14" s="338">
        <f>E15+E22+E24+E27+E29</f>
        <v>44235199.110000007</v>
      </c>
      <c r="F14" s="338">
        <f>+F15+F22+F29+F24+F27</f>
        <v>0</v>
      </c>
      <c r="G14" s="338">
        <f>G15+G22+G29+G24</f>
        <v>46977429.110000007</v>
      </c>
      <c r="H14" s="515"/>
      <c r="K14" s="183"/>
      <c r="N14" s="184"/>
      <c r="O14" s="185"/>
      <c r="R14" s="183"/>
      <c r="U14" s="184"/>
      <c r="V14" s="185"/>
      <c r="Y14" s="183"/>
      <c r="AB14" s="184"/>
      <c r="AC14" s="185"/>
      <c r="AF14" s="183"/>
      <c r="AI14" s="184"/>
      <c r="AJ14" s="185"/>
      <c r="AM14" s="183"/>
      <c r="AP14" s="184"/>
      <c r="AQ14" s="185"/>
      <c r="AT14" s="183"/>
      <c r="AW14" s="184"/>
      <c r="AX14" s="185"/>
      <c r="BA14" s="183"/>
      <c r="BD14" s="184"/>
      <c r="BE14" s="185"/>
      <c r="BH14" s="183"/>
      <c r="BK14" s="184"/>
      <c r="BL14" s="185"/>
      <c r="BO14" s="183"/>
      <c r="BR14" s="184"/>
      <c r="BS14" s="185"/>
      <c r="BV14" s="183"/>
      <c r="BY14" s="184"/>
      <c r="BZ14" s="185"/>
      <c r="CC14" s="183"/>
      <c r="CF14" s="184"/>
      <c r="CG14" s="185"/>
      <c r="CJ14" s="183"/>
      <c r="CM14" s="184"/>
      <c r="CN14" s="185"/>
      <c r="CQ14" s="183"/>
      <c r="CT14" s="184"/>
      <c r="CU14" s="185"/>
      <c r="CX14" s="183"/>
      <c r="DA14" s="184"/>
      <c r="DB14" s="185"/>
      <c r="DE14" s="183"/>
      <c r="DH14" s="184"/>
      <c r="DI14" s="185"/>
      <c r="DL14" s="183"/>
      <c r="DO14" s="184"/>
      <c r="DP14" s="185"/>
      <c r="DS14" s="183"/>
      <c r="DV14" s="184"/>
      <c r="DW14" s="185"/>
      <c r="DZ14" s="183"/>
      <c r="EC14" s="184"/>
      <c r="ED14" s="185"/>
      <c r="EG14" s="183"/>
      <c r="EJ14" s="184"/>
      <c r="EK14" s="185"/>
      <c r="EN14" s="183"/>
      <c r="EQ14" s="184"/>
      <c r="ER14" s="185"/>
      <c r="EU14" s="183"/>
      <c r="EX14" s="184"/>
      <c r="EY14" s="185"/>
      <c r="FB14" s="183"/>
      <c r="FE14" s="184"/>
      <c r="FF14" s="185"/>
      <c r="FI14" s="183"/>
      <c r="FL14" s="184"/>
      <c r="FM14" s="185"/>
      <c r="FP14" s="183"/>
      <c r="FS14" s="184"/>
      <c r="FT14" s="185"/>
      <c r="FW14" s="183"/>
      <c r="FZ14" s="184"/>
      <c r="GA14" s="185"/>
      <c r="GD14" s="183"/>
      <c r="GG14" s="184"/>
      <c r="GH14" s="185"/>
      <c r="GK14" s="183"/>
      <c r="GN14" s="184"/>
      <c r="GO14" s="185"/>
      <c r="GR14" s="183"/>
      <c r="GU14" s="184"/>
      <c r="GV14" s="185"/>
      <c r="GY14" s="183"/>
      <c r="HB14" s="184"/>
      <c r="HC14" s="185"/>
      <c r="HF14" s="183"/>
      <c r="HI14" s="184"/>
      <c r="HJ14" s="185"/>
      <c r="HM14" s="183"/>
      <c r="HP14" s="184"/>
      <c r="HQ14" s="185"/>
      <c r="HT14" s="183"/>
      <c r="HW14" s="184"/>
      <c r="HX14" s="185"/>
      <c r="IA14" s="183"/>
      <c r="ID14" s="184"/>
      <c r="IE14" s="185"/>
      <c r="IH14" s="183"/>
      <c r="IK14" s="184"/>
      <c r="IL14" s="185"/>
      <c r="IO14" s="183"/>
      <c r="IR14" s="184"/>
      <c r="IS14" s="185"/>
      <c r="IV14" s="183"/>
      <c r="IY14" s="184"/>
      <c r="IZ14" s="185"/>
      <c r="JC14" s="183"/>
      <c r="JF14" s="184"/>
      <c r="JG14" s="185"/>
      <c r="JJ14" s="183"/>
      <c r="JM14" s="184"/>
      <c r="JN14" s="185"/>
      <c r="JQ14" s="183"/>
      <c r="JT14" s="184"/>
      <c r="JU14" s="185"/>
      <c r="JX14" s="183"/>
      <c r="KA14" s="184"/>
      <c r="KB14" s="185"/>
      <c r="KE14" s="183"/>
      <c r="KH14" s="184"/>
      <c r="KI14" s="185"/>
      <c r="KL14" s="183"/>
      <c r="KO14" s="184"/>
      <c r="KP14" s="185"/>
      <c r="KS14" s="183"/>
      <c r="KV14" s="184"/>
      <c r="KW14" s="185"/>
      <c r="KZ14" s="183"/>
      <c r="LC14" s="184"/>
      <c r="LD14" s="185"/>
      <c r="LG14" s="183"/>
      <c r="LJ14" s="184"/>
      <c r="LK14" s="185"/>
      <c r="LN14" s="183"/>
      <c r="LQ14" s="184"/>
      <c r="LR14" s="185"/>
      <c r="LU14" s="183"/>
      <c r="LX14" s="184"/>
      <c r="LY14" s="185"/>
      <c r="MB14" s="183"/>
      <c r="ME14" s="184"/>
      <c r="MF14" s="185"/>
      <c r="MI14" s="183"/>
      <c r="ML14" s="184"/>
      <c r="MM14" s="185"/>
      <c r="MP14" s="183"/>
      <c r="MS14" s="184"/>
      <c r="MT14" s="185"/>
      <c r="MW14" s="183"/>
      <c r="MZ14" s="184"/>
      <c r="NA14" s="185"/>
      <c r="ND14" s="183"/>
      <c r="NG14" s="184"/>
      <c r="NH14" s="185"/>
      <c r="NK14" s="183"/>
      <c r="NN14" s="184"/>
      <c r="NO14" s="185"/>
      <c r="NR14" s="183"/>
      <c r="NU14" s="184"/>
      <c r="NV14" s="185"/>
      <c r="NY14" s="183"/>
      <c r="OB14" s="184"/>
      <c r="OC14" s="185"/>
      <c r="OF14" s="183"/>
      <c r="OI14" s="184"/>
      <c r="OJ14" s="185"/>
      <c r="OM14" s="183"/>
      <c r="OP14" s="184"/>
      <c r="OQ14" s="185"/>
      <c r="OT14" s="183"/>
      <c r="OW14" s="184"/>
      <c r="OX14" s="185"/>
      <c r="PA14" s="183"/>
      <c r="PD14" s="184"/>
      <c r="PE14" s="185"/>
      <c r="PH14" s="183"/>
      <c r="PK14" s="184"/>
      <c r="PL14" s="185"/>
      <c r="PO14" s="183"/>
      <c r="PR14" s="184"/>
      <c r="PS14" s="185"/>
      <c r="PV14" s="183"/>
      <c r="PY14" s="184"/>
      <c r="PZ14" s="185"/>
      <c r="QC14" s="183"/>
      <c r="QF14" s="184"/>
      <c r="QG14" s="185"/>
      <c r="QJ14" s="183"/>
      <c r="QM14" s="184"/>
      <c r="QN14" s="185"/>
      <c r="QQ14" s="183"/>
      <c r="QT14" s="184"/>
      <c r="QU14" s="185"/>
      <c r="QX14" s="183"/>
      <c r="RA14" s="184"/>
      <c r="RB14" s="185"/>
      <c r="RE14" s="183"/>
      <c r="RH14" s="184"/>
      <c r="RI14" s="185"/>
      <c r="RL14" s="183"/>
      <c r="RO14" s="184"/>
      <c r="RP14" s="185"/>
      <c r="RS14" s="183"/>
      <c r="RV14" s="184"/>
      <c r="RW14" s="185"/>
      <c r="RZ14" s="183"/>
      <c r="SC14" s="184"/>
      <c r="SD14" s="185"/>
      <c r="SG14" s="183"/>
      <c r="SJ14" s="184"/>
      <c r="SK14" s="185"/>
      <c r="SN14" s="183"/>
      <c r="SQ14" s="184"/>
      <c r="SR14" s="185"/>
      <c r="SU14" s="183"/>
      <c r="SX14" s="184"/>
      <c r="SY14" s="185"/>
      <c r="TB14" s="183"/>
      <c r="TE14" s="184"/>
      <c r="TF14" s="185"/>
      <c r="TI14" s="183"/>
      <c r="TL14" s="184"/>
      <c r="TM14" s="185"/>
      <c r="TP14" s="183"/>
      <c r="TS14" s="184"/>
      <c r="TT14" s="185"/>
      <c r="TW14" s="183"/>
      <c r="TZ14" s="184"/>
      <c r="UA14" s="185"/>
      <c r="UD14" s="183"/>
      <c r="UG14" s="184"/>
      <c r="UH14" s="185"/>
      <c r="UK14" s="183"/>
      <c r="UN14" s="184"/>
      <c r="UO14" s="185"/>
      <c r="UR14" s="183"/>
      <c r="UU14" s="184"/>
      <c r="UV14" s="185"/>
      <c r="UY14" s="183"/>
      <c r="VB14" s="184"/>
      <c r="VC14" s="185"/>
      <c r="VF14" s="183"/>
      <c r="VI14" s="184"/>
      <c r="VJ14" s="185"/>
      <c r="VM14" s="183"/>
      <c r="VP14" s="184"/>
      <c r="VQ14" s="185"/>
      <c r="VT14" s="183"/>
      <c r="VW14" s="184"/>
      <c r="VX14" s="185"/>
      <c r="WA14" s="183"/>
      <c r="WD14" s="184"/>
      <c r="WE14" s="185"/>
      <c r="WH14" s="183"/>
      <c r="WK14" s="184"/>
      <c r="WL14" s="185"/>
      <c r="WO14" s="183"/>
      <c r="WR14" s="184"/>
      <c r="WS14" s="185"/>
      <c r="WV14" s="183"/>
      <c r="WY14" s="184"/>
      <c r="WZ14" s="185"/>
      <c r="XC14" s="183"/>
      <c r="XF14" s="184"/>
      <c r="XG14" s="185"/>
      <c r="XJ14" s="183"/>
      <c r="XM14" s="184"/>
      <c r="XN14" s="185"/>
      <c r="XQ14" s="183"/>
      <c r="XT14" s="184"/>
      <c r="XU14" s="185"/>
      <c r="XX14" s="183"/>
      <c r="YA14" s="184"/>
      <c r="YB14" s="185"/>
      <c r="YE14" s="183"/>
      <c r="YH14" s="184"/>
      <c r="YI14" s="185"/>
      <c r="YL14" s="183"/>
      <c r="YO14" s="184"/>
      <c r="YP14" s="185"/>
      <c r="YS14" s="183"/>
      <c r="YV14" s="184"/>
      <c r="YW14" s="185"/>
      <c r="YZ14" s="183"/>
      <c r="ZC14" s="184"/>
      <c r="ZD14" s="185"/>
      <c r="ZG14" s="183"/>
      <c r="ZJ14" s="184"/>
      <c r="ZK14" s="185"/>
      <c r="ZN14" s="183"/>
      <c r="ZQ14" s="184"/>
      <c r="ZR14" s="185"/>
      <c r="ZU14" s="183"/>
      <c r="ZX14" s="184"/>
      <c r="ZY14" s="185"/>
      <c r="AAB14" s="183"/>
      <c r="AAE14" s="184"/>
      <c r="AAF14" s="185"/>
      <c r="AAI14" s="183"/>
      <c r="AAL14" s="184"/>
      <c r="AAM14" s="185"/>
      <c r="AAP14" s="183"/>
      <c r="AAS14" s="184"/>
      <c r="AAT14" s="185"/>
      <c r="AAW14" s="183"/>
      <c r="AAZ14" s="184"/>
      <c r="ABA14" s="185"/>
      <c r="ABD14" s="183"/>
      <c r="ABG14" s="184"/>
      <c r="ABH14" s="185"/>
      <c r="ABK14" s="183"/>
      <c r="ABN14" s="184"/>
      <c r="ABO14" s="185"/>
      <c r="ABR14" s="183"/>
      <c r="ABU14" s="184"/>
      <c r="ABV14" s="185"/>
      <c r="ABY14" s="183"/>
      <c r="ACB14" s="184"/>
      <c r="ACC14" s="185"/>
      <c r="ACF14" s="183"/>
      <c r="ACI14" s="184"/>
      <c r="ACJ14" s="185"/>
      <c r="ACM14" s="183"/>
      <c r="ACP14" s="184"/>
      <c r="ACQ14" s="185"/>
      <c r="ACT14" s="183"/>
      <c r="ACW14" s="184"/>
      <c r="ACX14" s="185"/>
      <c r="ADA14" s="183"/>
      <c r="ADD14" s="184"/>
      <c r="ADE14" s="185"/>
      <c r="ADH14" s="183"/>
      <c r="ADK14" s="184"/>
      <c r="ADL14" s="185"/>
      <c r="ADO14" s="183"/>
      <c r="ADR14" s="184"/>
      <c r="ADS14" s="185"/>
      <c r="ADV14" s="183"/>
      <c r="ADY14" s="184"/>
      <c r="ADZ14" s="185"/>
      <c r="AEC14" s="183"/>
      <c r="AEF14" s="184"/>
      <c r="AEG14" s="185"/>
      <c r="AEJ14" s="183"/>
      <c r="AEM14" s="184"/>
      <c r="AEN14" s="185"/>
      <c r="AEQ14" s="183"/>
      <c r="AET14" s="184"/>
      <c r="AEU14" s="185"/>
      <c r="AEX14" s="183"/>
      <c r="AFA14" s="184"/>
      <c r="AFB14" s="185"/>
      <c r="AFE14" s="183"/>
      <c r="AFH14" s="184"/>
      <c r="AFI14" s="185"/>
      <c r="AFL14" s="183"/>
      <c r="AFO14" s="184"/>
      <c r="AFP14" s="185"/>
      <c r="AFS14" s="183"/>
      <c r="AFV14" s="184"/>
      <c r="AFW14" s="185"/>
      <c r="AFZ14" s="183"/>
      <c r="AGC14" s="184"/>
      <c r="AGD14" s="185"/>
      <c r="AGG14" s="183"/>
      <c r="AGJ14" s="184"/>
      <c r="AGK14" s="185"/>
      <c r="AGN14" s="183"/>
      <c r="AGQ14" s="184"/>
      <c r="AGR14" s="185"/>
      <c r="AGU14" s="183"/>
      <c r="AGX14" s="184"/>
      <c r="AGY14" s="185"/>
      <c r="AHB14" s="183"/>
      <c r="AHE14" s="184"/>
      <c r="AHF14" s="185"/>
      <c r="AHI14" s="183"/>
      <c r="AHL14" s="184"/>
      <c r="AHM14" s="185"/>
      <c r="AHP14" s="183"/>
      <c r="AHS14" s="184"/>
      <c r="AHT14" s="185"/>
      <c r="AHW14" s="183"/>
      <c r="AHZ14" s="184"/>
      <c r="AIA14" s="185"/>
      <c r="AID14" s="183"/>
      <c r="AIG14" s="184"/>
      <c r="AIH14" s="185"/>
      <c r="AIK14" s="183"/>
      <c r="AIN14" s="184"/>
      <c r="AIO14" s="185"/>
      <c r="AIR14" s="183"/>
      <c r="AIU14" s="184"/>
      <c r="AIV14" s="185"/>
      <c r="AIY14" s="183"/>
      <c r="AJB14" s="184"/>
      <c r="AJC14" s="185"/>
      <c r="AJF14" s="183"/>
      <c r="AJI14" s="184"/>
      <c r="AJJ14" s="185"/>
      <c r="AJM14" s="183"/>
      <c r="AJP14" s="184"/>
      <c r="AJQ14" s="185"/>
      <c r="AJT14" s="183"/>
      <c r="AJW14" s="184"/>
      <c r="AJX14" s="185"/>
      <c r="AKA14" s="183"/>
      <c r="AKD14" s="184"/>
      <c r="AKE14" s="185"/>
      <c r="AKH14" s="183"/>
      <c r="AKK14" s="184"/>
      <c r="AKL14" s="185"/>
      <c r="AKO14" s="183"/>
      <c r="AKR14" s="184"/>
      <c r="AKS14" s="185"/>
      <c r="AKV14" s="183"/>
      <c r="AKY14" s="184"/>
      <c r="AKZ14" s="185"/>
      <c r="ALC14" s="183"/>
      <c r="ALF14" s="184"/>
      <c r="ALG14" s="185"/>
      <c r="ALJ14" s="183"/>
      <c r="ALM14" s="184"/>
      <c r="ALN14" s="185"/>
      <c r="ALQ14" s="183"/>
      <c r="ALT14" s="184"/>
      <c r="ALU14" s="185"/>
      <c r="ALX14" s="183"/>
      <c r="AMA14" s="184"/>
      <c r="AMB14" s="185"/>
      <c r="AME14" s="183"/>
      <c r="AMH14" s="184"/>
      <c r="AMI14" s="185"/>
      <c r="AML14" s="183"/>
      <c r="AMO14" s="184"/>
      <c r="AMP14" s="185"/>
      <c r="AMS14" s="183"/>
      <c r="AMV14" s="184"/>
      <c r="AMW14" s="185"/>
      <c r="AMZ14" s="183"/>
      <c r="ANC14" s="184"/>
      <c r="AND14" s="185"/>
      <c r="ANG14" s="183"/>
      <c r="ANJ14" s="184"/>
      <c r="ANK14" s="185"/>
      <c r="ANN14" s="183"/>
      <c r="ANQ14" s="184"/>
      <c r="ANR14" s="185"/>
      <c r="ANU14" s="183"/>
      <c r="ANX14" s="184"/>
      <c r="ANY14" s="185"/>
      <c r="AOB14" s="183"/>
      <c r="AOE14" s="184"/>
      <c r="AOF14" s="185"/>
      <c r="AOI14" s="183"/>
      <c r="AOL14" s="184"/>
      <c r="AOM14" s="185"/>
      <c r="AOP14" s="183"/>
      <c r="AOS14" s="184"/>
      <c r="AOT14" s="185"/>
      <c r="AOW14" s="183"/>
      <c r="AOZ14" s="184"/>
      <c r="APA14" s="185"/>
      <c r="APD14" s="183"/>
      <c r="APG14" s="184"/>
      <c r="APH14" s="185"/>
      <c r="APK14" s="183"/>
      <c r="APN14" s="184"/>
      <c r="APO14" s="185"/>
      <c r="APR14" s="183"/>
      <c r="APU14" s="184"/>
      <c r="APV14" s="185"/>
      <c r="APY14" s="183"/>
      <c r="AQB14" s="184"/>
      <c r="AQC14" s="185"/>
      <c r="AQF14" s="183"/>
      <c r="AQI14" s="184"/>
      <c r="AQJ14" s="185"/>
      <c r="AQM14" s="183"/>
      <c r="AQP14" s="184"/>
      <c r="AQQ14" s="185"/>
      <c r="AQT14" s="183"/>
      <c r="AQW14" s="184"/>
      <c r="AQX14" s="185"/>
      <c r="ARA14" s="183"/>
      <c r="ARD14" s="184"/>
      <c r="ARE14" s="185"/>
      <c r="ARH14" s="183"/>
      <c r="ARK14" s="184"/>
      <c r="ARL14" s="185"/>
      <c r="ARO14" s="183"/>
      <c r="ARR14" s="184"/>
      <c r="ARS14" s="185"/>
      <c r="ARV14" s="183"/>
      <c r="ARY14" s="184"/>
      <c r="ARZ14" s="185"/>
      <c r="ASC14" s="183"/>
      <c r="ASF14" s="184"/>
      <c r="ASG14" s="185"/>
      <c r="ASJ14" s="183"/>
      <c r="ASM14" s="184"/>
      <c r="ASN14" s="185"/>
      <c r="ASQ14" s="183"/>
      <c r="AST14" s="184"/>
      <c r="ASU14" s="185"/>
      <c r="ASX14" s="183"/>
      <c r="ATA14" s="184"/>
      <c r="ATB14" s="185"/>
      <c r="ATE14" s="183"/>
      <c r="ATH14" s="184"/>
      <c r="ATI14" s="185"/>
      <c r="ATL14" s="183"/>
      <c r="ATO14" s="184"/>
      <c r="ATP14" s="185"/>
      <c r="ATS14" s="183"/>
      <c r="ATV14" s="184"/>
      <c r="ATW14" s="185"/>
      <c r="ATZ14" s="183"/>
      <c r="AUC14" s="184"/>
      <c r="AUD14" s="185"/>
      <c r="AUG14" s="183"/>
      <c r="AUJ14" s="184"/>
      <c r="AUK14" s="185"/>
      <c r="AUN14" s="183"/>
      <c r="AUQ14" s="184"/>
      <c r="AUR14" s="185"/>
      <c r="AUU14" s="183"/>
      <c r="AUX14" s="184"/>
      <c r="AUY14" s="185"/>
      <c r="AVB14" s="183"/>
      <c r="AVE14" s="184"/>
      <c r="AVF14" s="185"/>
      <c r="AVI14" s="183"/>
      <c r="AVL14" s="184"/>
      <c r="AVM14" s="185"/>
      <c r="AVP14" s="183"/>
      <c r="AVS14" s="184"/>
      <c r="AVT14" s="185"/>
      <c r="AVW14" s="183"/>
      <c r="AVZ14" s="184"/>
      <c r="AWA14" s="185"/>
      <c r="AWD14" s="183"/>
      <c r="AWG14" s="184"/>
      <c r="AWH14" s="185"/>
      <c r="AWK14" s="183"/>
      <c r="AWN14" s="184"/>
      <c r="AWO14" s="185"/>
      <c r="AWR14" s="183"/>
      <c r="AWU14" s="184"/>
      <c r="AWV14" s="185"/>
      <c r="AWY14" s="183"/>
      <c r="AXB14" s="184"/>
      <c r="AXC14" s="185"/>
      <c r="AXF14" s="183"/>
      <c r="AXI14" s="184"/>
      <c r="AXJ14" s="185"/>
      <c r="AXM14" s="183"/>
      <c r="AXP14" s="184"/>
      <c r="AXQ14" s="185"/>
      <c r="AXT14" s="183"/>
      <c r="AXW14" s="184"/>
      <c r="AXX14" s="185"/>
      <c r="AYA14" s="183"/>
      <c r="AYD14" s="184"/>
      <c r="AYE14" s="185"/>
      <c r="AYH14" s="183"/>
      <c r="AYK14" s="184"/>
      <c r="AYL14" s="185"/>
      <c r="AYO14" s="183"/>
      <c r="AYR14" s="184"/>
      <c r="AYS14" s="185"/>
      <c r="AYV14" s="183"/>
      <c r="AYY14" s="184"/>
      <c r="AYZ14" s="185"/>
      <c r="AZC14" s="183"/>
      <c r="AZF14" s="184"/>
      <c r="AZG14" s="185"/>
      <c r="AZJ14" s="183"/>
      <c r="AZM14" s="184"/>
      <c r="AZN14" s="185"/>
      <c r="AZQ14" s="183"/>
      <c r="AZT14" s="184"/>
      <c r="AZU14" s="185"/>
      <c r="AZX14" s="183"/>
      <c r="BAA14" s="184"/>
      <c r="BAB14" s="185"/>
      <c r="BAE14" s="183"/>
      <c r="BAH14" s="184"/>
      <c r="BAI14" s="185"/>
      <c r="BAL14" s="183"/>
      <c r="BAO14" s="184"/>
      <c r="BAP14" s="185"/>
      <c r="BAS14" s="183"/>
      <c r="BAV14" s="184"/>
      <c r="BAW14" s="185"/>
      <c r="BAZ14" s="183"/>
      <c r="BBC14" s="184"/>
      <c r="BBD14" s="185"/>
      <c r="BBG14" s="183"/>
      <c r="BBJ14" s="184"/>
      <c r="BBK14" s="185"/>
      <c r="BBN14" s="183"/>
      <c r="BBQ14" s="184"/>
      <c r="BBR14" s="185"/>
      <c r="BBU14" s="183"/>
      <c r="BBX14" s="184"/>
      <c r="BBY14" s="185"/>
      <c r="BCB14" s="183"/>
      <c r="BCE14" s="184"/>
      <c r="BCF14" s="185"/>
      <c r="BCI14" s="183"/>
      <c r="BCL14" s="184"/>
      <c r="BCM14" s="185"/>
      <c r="BCP14" s="183"/>
      <c r="BCS14" s="184"/>
      <c r="BCT14" s="185"/>
      <c r="BCW14" s="183"/>
      <c r="BCZ14" s="184"/>
      <c r="BDA14" s="185"/>
      <c r="BDD14" s="183"/>
      <c r="BDG14" s="184"/>
      <c r="BDH14" s="185"/>
      <c r="BDK14" s="183"/>
      <c r="BDN14" s="184"/>
      <c r="BDO14" s="185"/>
      <c r="BDR14" s="183"/>
      <c r="BDU14" s="184"/>
      <c r="BDV14" s="185"/>
      <c r="BDY14" s="183"/>
      <c r="BEB14" s="184"/>
      <c r="BEC14" s="185"/>
      <c r="BEF14" s="183"/>
      <c r="BEI14" s="184"/>
      <c r="BEJ14" s="185"/>
      <c r="BEM14" s="183"/>
      <c r="BEP14" s="184"/>
      <c r="BEQ14" s="185"/>
      <c r="BET14" s="183"/>
      <c r="BEW14" s="184"/>
      <c r="BEX14" s="185"/>
      <c r="BFA14" s="183"/>
      <c r="BFD14" s="184"/>
      <c r="BFE14" s="185"/>
      <c r="BFH14" s="183"/>
      <c r="BFK14" s="184"/>
      <c r="BFL14" s="185"/>
      <c r="BFO14" s="183"/>
      <c r="BFR14" s="184"/>
      <c r="BFS14" s="185"/>
      <c r="BFV14" s="183"/>
      <c r="BFY14" s="184"/>
      <c r="BFZ14" s="185"/>
      <c r="BGC14" s="183"/>
      <c r="BGF14" s="184"/>
      <c r="BGG14" s="185"/>
      <c r="BGJ14" s="183"/>
      <c r="BGM14" s="184"/>
      <c r="BGN14" s="185"/>
      <c r="BGQ14" s="183"/>
      <c r="BGT14" s="184"/>
      <c r="BGU14" s="185"/>
      <c r="BGX14" s="183"/>
      <c r="BHA14" s="184"/>
      <c r="BHB14" s="185"/>
      <c r="BHE14" s="183"/>
      <c r="BHH14" s="184"/>
      <c r="BHI14" s="185"/>
      <c r="BHL14" s="183"/>
      <c r="BHO14" s="184"/>
      <c r="BHP14" s="185"/>
      <c r="BHS14" s="183"/>
      <c r="BHV14" s="184"/>
      <c r="BHW14" s="185"/>
      <c r="BHZ14" s="183"/>
      <c r="BIC14" s="184"/>
      <c r="BID14" s="185"/>
      <c r="BIG14" s="183"/>
      <c r="BIJ14" s="184"/>
      <c r="BIK14" s="185"/>
      <c r="BIN14" s="183"/>
      <c r="BIQ14" s="184"/>
      <c r="BIR14" s="185"/>
      <c r="BIU14" s="183"/>
      <c r="BIX14" s="184"/>
      <c r="BIY14" s="185"/>
      <c r="BJB14" s="183"/>
      <c r="BJE14" s="184"/>
      <c r="BJF14" s="185"/>
      <c r="BJI14" s="183"/>
      <c r="BJL14" s="184"/>
      <c r="BJM14" s="185"/>
      <c r="BJP14" s="183"/>
      <c r="BJS14" s="184"/>
      <c r="BJT14" s="185"/>
      <c r="BJW14" s="183"/>
      <c r="BJZ14" s="184"/>
      <c r="BKA14" s="185"/>
      <c r="BKD14" s="183"/>
      <c r="BKG14" s="184"/>
      <c r="BKH14" s="185"/>
      <c r="BKK14" s="183"/>
      <c r="BKN14" s="184"/>
      <c r="BKO14" s="185"/>
      <c r="BKR14" s="183"/>
      <c r="BKU14" s="184"/>
      <c r="BKV14" s="185"/>
      <c r="BKY14" s="183"/>
      <c r="BLB14" s="184"/>
      <c r="BLC14" s="185"/>
      <c r="BLF14" s="183"/>
      <c r="BLI14" s="184"/>
      <c r="BLJ14" s="185"/>
      <c r="BLM14" s="183"/>
      <c r="BLP14" s="184"/>
      <c r="BLQ14" s="185"/>
      <c r="BLT14" s="183"/>
      <c r="BLW14" s="184"/>
      <c r="BLX14" s="185"/>
      <c r="BMA14" s="183"/>
      <c r="BMD14" s="184"/>
      <c r="BME14" s="185"/>
      <c r="BMH14" s="183"/>
      <c r="BMK14" s="184"/>
      <c r="BML14" s="185"/>
      <c r="BMO14" s="183"/>
      <c r="BMR14" s="184"/>
      <c r="BMS14" s="185"/>
      <c r="BMV14" s="183"/>
      <c r="BMY14" s="184"/>
      <c r="BMZ14" s="185"/>
      <c r="BNC14" s="183"/>
      <c r="BNF14" s="184"/>
      <c r="BNG14" s="185"/>
      <c r="BNJ14" s="183"/>
      <c r="BNM14" s="184"/>
      <c r="BNN14" s="185"/>
      <c r="BNQ14" s="183"/>
      <c r="BNT14" s="184"/>
      <c r="BNU14" s="185"/>
      <c r="BNX14" s="183"/>
      <c r="BOA14" s="184"/>
      <c r="BOB14" s="185"/>
      <c r="BOE14" s="183"/>
      <c r="BOH14" s="184"/>
      <c r="BOI14" s="185"/>
      <c r="BOL14" s="183"/>
      <c r="BOO14" s="184"/>
      <c r="BOP14" s="185"/>
      <c r="BOS14" s="183"/>
      <c r="BOV14" s="184"/>
      <c r="BOW14" s="185"/>
      <c r="BOZ14" s="183"/>
      <c r="BPC14" s="184"/>
      <c r="BPD14" s="185"/>
      <c r="BPG14" s="183"/>
      <c r="BPJ14" s="184"/>
      <c r="BPK14" s="185"/>
      <c r="BPN14" s="183"/>
      <c r="BPQ14" s="184"/>
      <c r="BPR14" s="185"/>
      <c r="BPU14" s="183"/>
      <c r="BPX14" s="184"/>
      <c r="BPY14" s="185"/>
      <c r="BQB14" s="183"/>
      <c r="BQE14" s="184"/>
      <c r="BQF14" s="185"/>
      <c r="BQI14" s="183"/>
      <c r="BQL14" s="184"/>
      <c r="BQM14" s="185"/>
      <c r="BQP14" s="183"/>
      <c r="BQS14" s="184"/>
      <c r="BQT14" s="185"/>
      <c r="BQW14" s="183"/>
      <c r="BQZ14" s="184"/>
      <c r="BRA14" s="185"/>
      <c r="BRD14" s="183"/>
      <c r="BRG14" s="184"/>
      <c r="BRH14" s="185"/>
      <c r="BRK14" s="183"/>
      <c r="BRN14" s="184"/>
      <c r="BRO14" s="185"/>
      <c r="BRR14" s="183"/>
      <c r="BRU14" s="184"/>
      <c r="BRV14" s="185"/>
      <c r="BRY14" s="183"/>
      <c r="BSB14" s="184"/>
      <c r="BSC14" s="185"/>
      <c r="BSF14" s="183"/>
      <c r="BSI14" s="184"/>
      <c r="BSJ14" s="185"/>
      <c r="BSM14" s="183"/>
      <c r="BSP14" s="184"/>
      <c r="BSQ14" s="185"/>
      <c r="BST14" s="183"/>
      <c r="BSW14" s="184"/>
      <c r="BSX14" s="185"/>
      <c r="BTA14" s="183"/>
      <c r="BTD14" s="184"/>
      <c r="BTE14" s="185"/>
      <c r="BTH14" s="183"/>
      <c r="BTK14" s="184"/>
      <c r="BTL14" s="185"/>
      <c r="BTO14" s="183"/>
      <c r="BTR14" s="184"/>
      <c r="BTS14" s="185"/>
      <c r="BTV14" s="183"/>
      <c r="BTY14" s="184"/>
      <c r="BTZ14" s="185"/>
      <c r="BUC14" s="183"/>
      <c r="BUF14" s="184"/>
      <c r="BUG14" s="185"/>
      <c r="BUJ14" s="183"/>
      <c r="BUM14" s="184"/>
      <c r="BUN14" s="185"/>
      <c r="BUQ14" s="183"/>
      <c r="BUT14" s="184"/>
      <c r="BUU14" s="185"/>
      <c r="BUX14" s="183"/>
      <c r="BVA14" s="184"/>
      <c r="BVB14" s="185"/>
      <c r="BVE14" s="183"/>
      <c r="BVH14" s="184"/>
      <c r="BVI14" s="185"/>
      <c r="BVL14" s="183"/>
      <c r="BVO14" s="184"/>
      <c r="BVP14" s="185"/>
      <c r="BVS14" s="183"/>
      <c r="BVV14" s="184"/>
      <c r="BVW14" s="185"/>
      <c r="BVZ14" s="183"/>
      <c r="BWC14" s="184"/>
      <c r="BWD14" s="185"/>
      <c r="BWG14" s="183"/>
      <c r="BWJ14" s="184"/>
      <c r="BWK14" s="185"/>
      <c r="BWN14" s="183"/>
      <c r="BWQ14" s="184"/>
      <c r="BWR14" s="185"/>
      <c r="BWU14" s="183"/>
      <c r="BWX14" s="184"/>
      <c r="BWY14" s="185"/>
      <c r="BXB14" s="183"/>
      <c r="BXE14" s="184"/>
      <c r="BXF14" s="185"/>
      <c r="BXI14" s="183"/>
      <c r="BXL14" s="184"/>
      <c r="BXM14" s="185"/>
      <c r="BXP14" s="183"/>
      <c r="BXS14" s="184"/>
      <c r="BXT14" s="185"/>
      <c r="BXW14" s="183"/>
      <c r="BXZ14" s="184"/>
      <c r="BYA14" s="185"/>
      <c r="BYD14" s="183"/>
      <c r="BYG14" s="184"/>
      <c r="BYH14" s="185"/>
      <c r="BYK14" s="183"/>
      <c r="BYN14" s="184"/>
      <c r="BYO14" s="185"/>
      <c r="BYR14" s="183"/>
      <c r="BYU14" s="184"/>
      <c r="BYV14" s="185"/>
      <c r="BYY14" s="183"/>
      <c r="BZB14" s="184"/>
      <c r="BZC14" s="185"/>
      <c r="BZF14" s="183"/>
      <c r="BZI14" s="184"/>
      <c r="BZJ14" s="185"/>
      <c r="BZM14" s="183"/>
      <c r="BZP14" s="184"/>
      <c r="BZQ14" s="185"/>
      <c r="BZT14" s="183"/>
      <c r="BZW14" s="184"/>
      <c r="BZX14" s="185"/>
      <c r="CAA14" s="183"/>
      <c r="CAD14" s="184"/>
      <c r="CAE14" s="185"/>
      <c r="CAH14" s="183"/>
      <c r="CAK14" s="184"/>
      <c r="CAL14" s="185"/>
      <c r="CAO14" s="183"/>
      <c r="CAR14" s="184"/>
      <c r="CAS14" s="185"/>
      <c r="CAV14" s="183"/>
      <c r="CAY14" s="184"/>
      <c r="CAZ14" s="185"/>
      <c r="CBC14" s="183"/>
      <c r="CBF14" s="184"/>
      <c r="CBG14" s="185"/>
      <c r="CBJ14" s="183"/>
      <c r="CBM14" s="184"/>
      <c r="CBN14" s="185"/>
      <c r="CBQ14" s="183"/>
      <c r="CBT14" s="184"/>
      <c r="CBU14" s="185"/>
      <c r="CBX14" s="183"/>
      <c r="CCA14" s="184"/>
      <c r="CCB14" s="185"/>
      <c r="CCE14" s="183"/>
      <c r="CCH14" s="184"/>
      <c r="CCI14" s="185"/>
      <c r="CCL14" s="183"/>
      <c r="CCO14" s="184"/>
      <c r="CCP14" s="185"/>
      <c r="CCS14" s="183"/>
      <c r="CCV14" s="184"/>
      <c r="CCW14" s="185"/>
      <c r="CCZ14" s="183"/>
      <c r="CDC14" s="184"/>
      <c r="CDD14" s="185"/>
      <c r="CDG14" s="183"/>
      <c r="CDJ14" s="184"/>
      <c r="CDK14" s="185"/>
      <c r="CDN14" s="183"/>
      <c r="CDQ14" s="184"/>
      <c r="CDR14" s="185"/>
      <c r="CDU14" s="183"/>
      <c r="CDX14" s="184"/>
      <c r="CDY14" s="185"/>
      <c r="CEB14" s="183"/>
      <c r="CEE14" s="184"/>
      <c r="CEF14" s="185"/>
      <c r="CEI14" s="183"/>
      <c r="CEL14" s="184"/>
      <c r="CEM14" s="185"/>
      <c r="CEP14" s="183"/>
      <c r="CES14" s="184"/>
      <c r="CET14" s="185"/>
      <c r="CEW14" s="183"/>
      <c r="CEZ14" s="184"/>
      <c r="CFA14" s="185"/>
      <c r="CFD14" s="183"/>
      <c r="CFG14" s="184"/>
      <c r="CFH14" s="185"/>
      <c r="CFK14" s="183"/>
      <c r="CFN14" s="184"/>
      <c r="CFO14" s="185"/>
      <c r="CFR14" s="183"/>
      <c r="CFU14" s="184"/>
      <c r="CFV14" s="185"/>
      <c r="CFY14" s="183"/>
      <c r="CGB14" s="184"/>
      <c r="CGC14" s="185"/>
      <c r="CGF14" s="183"/>
      <c r="CGI14" s="184"/>
      <c r="CGJ14" s="185"/>
      <c r="CGM14" s="183"/>
      <c r="CGP14" s="184"/>
      <c r="CGQ14" s="185"/>
      <c r="CGT14" s="183"/>
      <c r="CGW14" s="184"/>
      <c r="CGX14" s="185"/>
      <c r="CHA14" s="183"/>
      <c r="CHD14" s="184"/>
      <c r="CHE14" s="185"/>
      <c r="CHH14" s="183"/>
      <c r="CHK14" s="184"/>
      <c r="CHL14" s="185"/>
      <c r="CHO14" s="183"/>
      <c r="CHR14" s="184"/>
      <c r="CHS14" s="185"/>
      <c r="CHV14" s="183"/>
      <c r="CHY14" s="184"/>
      <c r="CHZ14" s="185"/>
      <c r="CIC14" s="183"/>
      <c r="CIF14" s="184"/>
      <c r="CIG14" s="185"/>
      <c r="CIJ14" s="183"/>
      <c r="CIM14" s="184"/>
      <c r="CIN14" s="185"/>
      <c r="CIQ14" s="183"/>
      <c r="CIT14" s="184"/>
      <c r="CIU14" s="185"/>
      <c r="CIX14" s="183"/>
      <c r="CJA14" s="184"/>
      <c r="CJB14" s="185"/>
      <c r="CJE14" s="183"/>
      <c r="CJH14" s="184"/>
      <c r="CJI14" s="185"/>
      <c r="CJL14" s="183"/>
      <c r="CJO14" s="184"/>
      <c r="CJP14" s="185"/>
      <c r="CJS14" s="183"/>
      <c r="CJV14" s="184"/>
      <c r="CJW14" s="185"/>
      <c r="CJZ14" s="183"/>
      <c r="CKC14" s="184"/>
      <c r="CKD14" s="185"/>
      <c r="CKG14" s="183"/>
      <c r="CKJ14" s="184"/>
      <c r="CKK14" s="185"/>
      <c r="CKN14" s="183"/>
      <c r="CKQ14" s="184"/>
      <c r="CKR14" s="185"/>
      <c r="CKU14" s="183"/>
      <c r="CKX14" s="184"/>
      <c r="CKY14" s="185"/>
      <c r="CLB14" s="183"/>
      <c r="CLE14" s="184"/>
      <c r="CLF14" s="185"/>
      <c r="CLI14" s="183"/>
      <c r="CLL14" s="184"/>
      <c r="CLM14" s="185"/>
      <c r="CLP14" s="183"/>
      <c r="CLS14" s="184"/>
      <c r="CLT14" s="185"/>
      <c r="CLW14" s="183"/>
      <c r="CLZ14" s="184"/>
      <c r="CMA14" s="185"/>
      <c r="CMD14" s="183"/>
      <c r="CMG14" s="184"/>
      <c r="CMH14" s="185"/>
      <c r="CMK14" s="183"/>
      <c r="CMN14" s="184"/>
      <c r="CMO14" s="185"/>
      <c r="CMR14" s="183"/>
      <c r="CMU14" s="184"/>
      <c r="CMV14" s="185"/>
      <c r="CMY14" s="183"/>
      <c r="CNB14" s="184"/>
      <c r="CNC14" s="185"/>
      <c r="CNF14" s="183"/>
      <c r="CNI14" s="184"/>
      <c r="CNJ14" s="185"/>
      <c r="CNM14" s="183"/>
      <c r="CNP14" s="184"/>
      <c r="CNQ14" s="185"/>
      <c r="CNT14" s="183"/>
      <c r="CNW14" s="184"/>
      <c r="CNX14" s="185"/>
      <c r="COA14" s="183"/>
      <c r="COD14" s="184"/>
      <c r="COE14" s="185"/>
      <c r="COH14" s="183"/>
      <c r="COK14" s="184"/>
      <c r="COL14" s="185"/>
      <c r="COO14" s="183"/>
      <c r="COR14" s="184"/>
      <c r="COS14" s="185"/>
      <c r="COV14" s="183"/>
      <c r="COY14" s="184"/>
      <c r="COZ14" s="185"/>
      <c r="CPC14" s="183"/>
      <c r="CPF14" s="184"/>
      <c r="CPG14" s="185"/>
      <c r="CPJ14" s="183"/>
      <c r="CPM14" s="184"/>
      <c r="CPN14" s="185"/>
      <c r="CPQ14" s="183"/>
      <c r="CPT14" s="184"/>
      <c r="CPU14" s="185"/>
      <c r="CPX14" s="183"/>
      <c r="CQA14" s="184"/>
      <c r="CQB14" s="185"/>
      <c r="CQE14" s="183"/>
      <c r="CQH14" s="184"/>
      <c r="CQI14" s="185"/>
      <c r="CQL14" s="183"/>
      <c r="CQO14" s="184"/>
      <c r="CQP14" s="185"/>
      <c r="CQS14" s="183"/>
      <c r="CQV14" s="184"/>
      <c r="CQW14" s="185"/>
      <c r="CQZ14" s="183"/>
      <c r="CRC14" s="184"/>
      <c r="CRD14" s="185"/>
      <c r="CRG14" s="183"/>
      <c r="CRJ14" s="184"/>
      <c r="CRK14" s="185"/>
      <c r="CRN14" s="183"/>
      <c r="CRQ14" s="184"/>
      <c r="CRR14" s="185"/>
      <c r="CRU14" s="183"/>
      <c r="CRX14" s="184"/>
      <c r="CRY14" s="185"/>
      <c r="CSB14" s="183"/>
      <c r="CSE14" s="184"/>
      <c r="CSF14" s="185"/>
      <c r="CSI14" s="183"/>
      <c r="CSL14" s="184"/>
      <c r="CSM14" s="185"/>
      <c r="CSP14" s="183"/>
      <c r="CSS14" s="184"/>
      <c r="CST14" s="185"/>
      <c r="CSW14" s="183"/>
      <c r="CSZ14" s="184"/>
      <c r="CTA14" s="185"/>
      <c r="CTD14" s="183"/>
      <c r="CTG14" s="184"/>
      <c r="CTH14" s="185"/>
      <c r="CTK14" s="183"/>
      <c r="CTN14" s="184"/>
      <c r="CTO14" s="185"/>
      <c r="CTR14" s="183"/>
      <c r="CTU14" s="184"/>
      <c r="CTV14" s="185"/>
      <c r="CTY14" s="183"/>
      <c r="CUB14" s="184"/>
      <c r="CUC14" s="185"/>
      <c r="CUF14" s="183"/>
      <c r="CUI14" s="184"/>
      <c r="CUJ14" s="185"/>
      <c r="CUM14" s="183"/>
      <c r="CUP14" s="184"/>
      <c r="CUQ14" s="185"/>
      <c r="CUT14" s="183"/>
      <c r="CUW14" s="184"/>
      <c r="CUX14" s="185"/>
      <c r="CVA14" s="183"/>
      <c r="CVD14" s="184"/>
      <c r="CVE14" s="185"/>
      <c r="CVH14" s="183"/>
      <c r="CVK14" s="184"/>
      <c r="CVL14" s="185"/>
      <c r="CVO14" s="183"/>
      <c r="CVR14" s="184"/>
      <c r="CVS14" s="185"/>
      <c r="CVV14" s="183"/>
      <c r="CVY14" s="184"/>
      <c r="CVZ14" s="185"/>
      <c r="CWC14" s="183"/>
      <c r="CWF14" s="184"/>
      <c r="CWG14" s="185"/>
      <c r="CWJ14" s="183"/>
      <c r="CWM14" s="184"/>
      <c r="CWN14" s="185"/>
      <c r="CWQ14" s="183"/>
      <c r="CWT14" s="184"/>
      <c r="CWU14" s="185"/>
      <c r="CWX14" s="183"/>
      <c r="CXA14" s="184"/>
      <c r="CXB14" s="185"/>
      <c r="CXE14" s="183"/>
      <c r="CXH14" s="184"/>
      <c r="CXI14" s="185"/>
      <c r="CXL14" s="183"/>
      <c r="CXO14" s="184"/>
      <c r="CXP14" s="185"/>
      <c r="CXS14" s="183"/>
      <c r="CXV14" s="184"/>
      <c r="CXW14" s="185"/>
      <c r="CXZ14" s="183"/>
      <c r="CYC14" s="184"/>
      <c r="CYD14" s="185"/>
      <c r="CYG14" s="183"/>
      <c r="CYJ14" s="184"/>
      <c r="CYK14" s="185"/>
      <c r="CYN14" s="183"/>
      <c r="CYQ14" s="184"/>
      <c r="CYR14" s="185"/>
      <c r="CYU14" s="183"/>
      <c r="CYX14" s="184"/>
      <c r="CYY14" s="185"/>
      <c r="CZB14" s="183"/>
      <c r="CZE14" s="184"/>
      <c r="CZF14" s="185"/>
      <c r="CZI14" s="183"/>
      <c r="CZL14" s="184"/>
      <c r="CZM14" s="185"/>
      <c r="CZP14" s="183"/>
      <c r="CZS14" s="184"/>
      <c r="CZT14" s="185"/>
      <c r="CZW14" s="183"/>
      <c r="CZZ14" s="184"/>
      <c r="DAA14" s="185"/>
      <c r="DAD14" s="183"/>
      <c r="DAG14" s="184"/>
      <c r="DAH14" s="185"/>
      <c r="DAK14" s="183"/>
      <c r="DAN14" s="184"/>
      <c r="DAO14" s="185"/>
      <c r="DAR14" s="183"/>
      <c r="DAU14" s="184"/>
      <c r="DAV14" s="185"/>
      <c r="DAY14" s="183"/>
      <c r="DBB14" s="184"/>
      <c r="DBC14" s="185"/>
      <c r="DBF14" s="183"/>
      <c r="DBI14" s="184"/>
      <c r="DBJ14" s="185"/>
      <c r="DBM14" s="183"/>
      <c r="DBP14" s="184"/>
      <c r="DBQ14" s="185"/>
      <c r="DBT14" s="183"/>
      <c r="DBW14" s="184"/>
      <c r="DBX14" s="185"/>
      <c r="DCA14" s="183"/>
      <c r="DCD14" s="184"/>
      <c r="DCE14" s="185"/>
      <c r="DCH14" s="183"/>
      <c r="DCK14" s="184"/>
      <c r="DCL14" s="185"/>
      <c r="DCO14" s="183"/>
      <c r="DCR14" s="184"/>
      <c r="DCS14" s="185"/>
      <c r="DCV14" s="183"/>
      <c r="DCY14" s="184"/>
      <c r="DCZ14" s="185"/>
      <c r="DDC14" s="183"/>
      <c r="DDF14" s="184"/>
      <c r="DDG14" s="185"/>
      <c r="DDJ14" s="183"/>
      <c r="DDM14" s="184"/>
      <c r="DDN14" s="185"/>
      <c r="DDQ14" s="183"/>
      <c r="DDT14" s="184"/>
      <c r="DDU14" s="185"/>
      <c r="DDX14" s="183"/>
      <c r="DEA14" s="184"/>
      <c r="DEB14" s="185"/>
      <c r="DEE14" s="183"/>
      <c r="DEH14" s="184"/>
      <c r="DEI14" s="185"/>
      <c r="DEL14" s="183"/>
      <c r="DEO14" s="184"/>
      <c r="DEP14" s="185"/>
      <c r="DES14" s="183"/>
      <c r="DEV14" s="184"/>
      <c r="DEW14" s="185"/>
      <c r="DEZ14" s="183"/>
      <c r="DFC14" s="184"/>
      <c r="DFD14" s="185"/>
      <c r="DFG14" s="183"/>
      <c r="DFJ14" s="184"/>
      <c r="DFK14" s="185"/>
      <c r="DFN14" s="183"/>
      <c r="DFQ14" s="184"/>
      <c r="DFR14" s="185"/>
      <c r="DFU14" s="183"/>
      <c r="DFX14" s="184"/>
      <c r="DFY14" s="185"/>
      <c r="DGB14" s="183"/>
      <c r="DGE14" s="184"/>
      <c r="DGF14" s="185"/>
      <c r="DGI14" s="183"/>
      <c r="DGL14" s="184"/>
      <c r="DGM14" s="185"/>
      <c r="DGP14" s="183"/>
      <c r="DGS14" s="184"/>
      <c r="DGT14" s="185"/>
      <c r="DGW14" s="183"/>
      <c r="DGZ14" s="184"/>
      <c r="DHA14" s="185"/>
      <c r="DHD14" s="183"/>
      <c r="DHG14" s="184"/>
      <c r="DHH14" s="185"/>
      <c r="DHK14" s="183"/>
      <c r="DHN14" s="184"/>
      <c r="DHO14" s="185"/>
      <c r="DHR14" s="183"/>
      <c r="DHU14" s="184"/>
      <c r="DHV14" s="185"/>
      <c r="DHY14" s="183"/>
      <c r="DIB14" s="184"/>
      <c r="DIC14" s="185"/>
      <c r="DIF14" s="183"/>
      <c r="DII14" s="184"/>
      <c r="DIJ14" s="185"/>
      <c r="DIM14" s="183"/>
      <c r="DIP14" s="184"/>
      <c r="DIQ14" s="185"/>
      <c r="DIT14" s="183"/>
      <c r="DIW14" s="184"/>
      <c r="DIX14" s="185"/>
      <c r="DJA14" s="183"/>
      <c r="DJD14" s="184"/>
      <c r="DJE14" s="185"/>
      <c r="DJH14" s="183"/>
      <c r="DJK14" s="184"/>
      <c r="DJL14" s="185"/>
      <c r="DJO14" s="183"/>
      <c r="DJR14" s="184"/>
      <c r="DJS14" s="185"/>
      <c r="DJV14" s="183"/>
      <c r="DJY14" s="184"/>
      <c r="DJZ14" s="185"/>
      <c r="DKC14" s="183"/>
      <c r="DKF14" s="184"/>
      <c r="DKG14" s="185"/>
      <c r="DKJ14" s="183"/>
      <c r="DKM14" s="184"/>
      <c r="DKN14" s="185"/>
      <c r="DKQ14" s="183"/>
      <c r="DKT14" s="184"/>
      <c r="DKU14" s="185"/>
      <c r="DKX14" s="183"/>
      <c r="DLA14" s="184"/>
      <c r="DLB14" s="185"/>
      <c r="DLE14" s="183"/>
      <c r="DLH14" s="184"/>
      <c r="DLI14" s="185"/>
      <c r="DLL14" s="183"/>
      <c r="DLO14" s="184"/>
      <c r="DLP14" s="185"/>
      <c r="DLS14" s="183"/>
      <c r="DLV14" s="184"/>
      <c r="DLW14" s="185"/>
      <c r="DLZ14" s="183"/>
      <c r="DMC14" s="184"/>
      <c r="DMD14" s="185"/>
      <c r="DMG14" s="183"/>
      <c r="DMJ14" s="184"/>
      <c r="DMK14" s="185"/>
      <c r="DMN14" s="183"/>
      <c r="DMQ14" s="184"/>
      <c r="DMR14" s="185"/>
      <c r="DMU14" s="183"/>
      <c r="DMX14" s="184"/>
      <c r="DMY14" s="185"/>
      <c r="DNB14" s="183"/>
      <c r="DNE14" s="184"/>
      <c r="DNF14" s="185"/>
      <c r="DNI14" s="183"/>
      <c r="DNL14" s="184"/>
      <c r="DNM14" s="185"/>
      <c r="DNP14" s="183"/>
      <c r="DNS14" s="184"/>
      <c r="DNT14" s="185"/>
      <c r="DNW14" s="183"/>
      <c r="DNZ14" s="184"/>
      <c r="DOA14" s="185"/>
      <c r="DOD14" s="183"/>
      <c r="DOG14" s="184"/>
      <c r="DOH14" s="185"/>
      <c r="DOK14" s="183"/>
      <c r="DON14" s="184"/>
      <c r="DOO14" s="185"/>
      <c r="DOR14" s="183"/>
      <c r="DOU14" s="184"/>
      <c r="DOV14" s="185"/>
      <c r="DOY14" s="183"/>
      <c r="DPB14" s="184"/>
      <c r="DPC14" s="185"/>
      <c r="DPF14" s="183"/>
      <c r="DPI14" s="184"/>
      <c r="DPJ14" s="185"/>
      <c r="DPM14" s="183"/>
      <c r="DPP14" s="184"/>
      <c r="DPQ14" s="185"/>
      <c r="DPT14" s="183"/>
      <c r="DPW14" s="184"/>
      <c r="DPX14" s="185"/>
      <c r="DQA14" s="183"/>
      <c r="DQD14" s="184"/>
      <c r="DQE14" s="185"/>
      <c r="DQH14" s="183"/>
      <c r="DQK14" s="184"/>
      <c r="DQL14" s="185"/>
      <c r="DQO14" s="183"/>
      <c r="DQR14" s="184"/>
      <c r="DQS14" s="185"/>
      <c r="DQV14" s="183"/>
      <c r="DQY14" s="184"/>
      <c r="DQZ14" s="185"/>
      <c r="DRC14" s="183"/>
      <c r="DRF14" s="184"/>
      <c r="DRG14" s="185"/>
      <c r="DRJ14" s="183"/>
      <c r="DRM14" s="184"/>
      <c r="DRN14" s="185"/>
      <c r="DRQ14" s="183"/>
      <c r="DRT14" s="184"/>
      <c r="DRU14" s="185"/>
      <c r="DRX14" s="183"/>
      <c r="DSA14" s="184"/>
      <c r="DSB14" s="185"/>
      <c r="DSE14" s="183"/>
      <c r="DSH14" s="184"/>
      <c r="DSI14" s="185"/>
      <c r="DSL14" s="183"/>
      <c r="DSO14" s="184"/>
      <c r="DSP14" s="185"/>
      <c r="DSS14" s="183"/>
      <c r="DSV14" s="184"/>
      <c r="DSW14" s="185"/>
      <c r="DSZ14" s="183"/>
      <c r="DTC14" s="184"/>
      <c r="DTD14" s="185"/>
      <c r="DTG14" s="183"/>
      <c r="DTJ14" s="184"/>
      <c r="DTK14" s="185"/>
      <c r="DTN14" s="183"/>
      <c r="DTQ14" s="184"/>
      <c r="DTR14" s="185"/>
      <c r="DTU14" s="183"/>
      <c r="DTX14" s="184"/>
      <c r="DTY14" s="185"/>
      <c r="DUB14" s="183"/>
      <c r="DUE14" s="184"/>
      <c r="DUF14" s="185"/>
      <c r="DUI14" s="183"/>
      <c r="DUL14" s="184"/>
      <c r="DUM14" s="185"/>
      <c r="DUP14" s="183"/>
      <c r="DUS14" s="184"/>
      <c r="DUT14" s="185"/>
      <c r="DUW14" s="183"/>
      <c r="DUZ14" s="184"/>
      <c r="DVA14" s="185"/>
      <c r="DVD14" s="183"/>
      <c r="DVG14" s="184"/>
      <c r="DVH14" s="185"/>
      <c r="DVK14" s="183"/>
      <c r="DVN14" s="184"/>
      <c r="DVO14" s="185"/>
      <c r="DVR14" s="183"/>
      <c r="DVU14" s="184"/>
      <c r="DVV14" s="185"/>
      <c r="DVY14" s="183"/>
      <c r="DWB14" s="184"/>
      <c r="DWC14" s="185"/>
      <c r="DWF14" s="183"/>
      <c r="DWI14" s="184"/>
      <c r="DWJ14" s="185"/>
      <c r="DWM14" s="183"/>
      <c r="DWP14" s="184"/>
      <c r="DWQ14" s="185"/>
      <c r="DWT14" s="183"/>
      <c r="DWW14" s="184"/>
      <c r="DWX14" s="185"/>
      <c r="DXA14" s="183"/>
      <c r="DXD14" s="184"/>
      <c r="DXE14" s="185"/>
      <c r="DXH14" s="183"/>
      <c r="DXK14" s="184"/>
      <c r="DXL14" s="185"/>
      <c r="DXO14" s="183"/>
      <c r="DXR14" s="184"/>
      <c r="DXS14" s="185"/>
      <c r="DXV14" s="183"/>
      <c r="DXY14" s="184"/>
      <c r="DXZ14" s="185"/>
      <c r="DYC14" s="183"/>
      <c r="DYF14" s="184"/>
      <c r="DYG14" s="185"/>
      <c r="DYJ14" s="183"/>
      <c r="DYM14" s="184"/>
      <c r="DYN14" s="185"/>
      <c r="DYQ14" s="183"/>
      <c r="DYT14" s="184"/>
      <c r="DYU14" s="185"/>
      <c r="DYX14" s="183"/>
      <c r="DZA14" s="184"/>
      <c r="DZB14" s="185"/>
      <c r="DZE14" s="183"/>
      <c r="DZH14" s="184"/>
      <c r="DZI14" s="185"/>
      <c r="DZL14" s="183"/>
      <c r="DZO14" s="184"/>
      <c r="DZP14" s="185"/>
      <c r="DZS14" s="183"/>
      <c r="DZV14" s="184"/>
      <c r="DZW14" s="185"/>
      <c r="DZZ14" s="183"/>
      <c r="EAC14" s="184"/>
      <c r="EAD14" s="185"/>
      <c r="EAG14" s="183"/>
      <c r="EAJ14" s="184"/>
      <c r="EAK14" s="185"/>
      <c r="EAN14" s="183"/>
      <c r="EAQ14" s="184"/>
      <c r="EAR14" s="185"/>
      <c r="EAU14" s="183"/>
      <c r="EAX14" s="184"/>
      <c r="EAY14" s="185"/>
      <c r="EBB14" s="183"/>
      <c r="EBE14" s="184"/>
      <c r="EBF14" s="185"/>
      <c r="EBI14" s="183"/>
      <c r="EBL14" s="184"/>
      <c r="EBM14" s="185"/>
      <c r="EBP14" s="183"/>
      <c r="EBS14" s="184"/>
      <c r="EBT14" s="185"/>
      <c r="EBW14" s="183"/>
      <c r="EBZ14" s="184"/>
      <c r="ECA14" s="185"/>
      <c r="ECD14" s="183"/>
      <c r="ECG14" s="184"/>
      <c r="ECH14" s="185"/>
      <c r="ECK14" s="183"/>
      <c r="ECN14" s="184"/>
      <c r="ECO14" s="185"/>
      <c r="ECR14" s="183"/>
      <c r="ECU14" s="184"/>
      <c r="ECV14" s="185"/>
      <c r="ECY14" s="183"/>
      <c r="EDB14" s="184"/>
      <c r="EDC14" s="185"/>
      <c r="EDF14" s="183"/>
      <c r="EDI14" s="184"/>
      <c r="EDJ14" s="185"/>
      <c r="EDM14" s="183"/>
      <c r="EDP14" s="184"/>
      <c r="EDQ14" s="185"/>
      <c r="EDT14" s="183"/>
      <c r="EDW14" s="184"/>
      <c r="EDX14" s="185"/>
      <c r="EEA14" s="183"/>
      <c r="EED14" s="184"/>
      <c r="EEE14" s="185"/>
      <c r="EEH14" s="183"/>
      <c r="EEK14" s="184"/>
      <c r="EEL14" s="185"/>
      <c r="EEO14" s="183"/>
      <c r="EER14" s="184"/>
      <c r="EES14" s="185"/>
      <c r="EEV14" s="183"/>
      <c r="EEY14" s="184"/>
      <c r="EEZ14" s="185"/>
      <c r="EFC14" s="183"/>
      <c r="EFF14" s="184"/>
      <c r="EFG14" s="185"/>
      <c r="EFJ14" s="183"/>
      <c r="EFM14" s="184"/>
      <c r="EFN14" s="185"/>
      <c r="EFQ14" s="183"/>
      <c r="EFT14" s="184"/>
      <c r="EFU14" s="185"/>
      <c r="EFX14" s="183"/>
      <c r="EGA14" s="184"/>
      <c r="EGB14" s="185"/>
      <c r="EGE14" s="183"/>
      <c r="EGH14" s="184"/>
      <c r="EGI14" s="185"/>
      <c r="EGL14" s="183"/>
      <c r="EGO14" s="184"/>
      <c r="EGP14" s="185"/>
      <c r="EGS14" s="183"/>
      <c r="EGV14" s="184"/>
      <c r="EGW14" s="185"/>
      <c r="EGZ14" s="183"/>
      <c r="EHC14" s="184"/>
      <c r="EHD14" s="185"/>
      <c r="EHG14" s="183"/>
      <c r="EHJ14" s="184"/>
      <c r="EHK14" s="185"/>
      <c r="EHN14" s="183"/>
      <c r="EHQ14" s="184"/>
      <c r="EHR14" s="185"/>
      <c r="EHU14" s="183"/>
      <c r="EHX14" s="184"/>
      <c r="EHY14" s="185"/>
      <c r="EIB14" s="183"/>
      <c r="EIE14" s="184"/>
      <c r="EIF14" s="185"/>
      <c r="EII14" s="183"/>
      <c r="EIL14" s="184"/>
      <c r="EIM14" s="185"/>
      <c r="EIP14" s="183"/>
      <c r="EIS14" s="184"/>
      <c r="EIT14" s="185"/>
      <c r="EIW14" s="183"/>
      <c r="EIZ14" s="184"/>
      <c r="EJA14" s="185"/>
      <c r="EJD14" s="183"/>
      <c r="EJG14" s="184"/>
      <c r="EJH14" s="185"/>
      <c r="EJK14" s="183"/>
      <c r="EJN14" s="184"/>
      <c r="EJO14" s="185"/>
      <c r="EJR14" s="183"/>
      <c r="EJU14" s="184"/>
      <c r="EJV14" s="185"/>
      <c r="EJY14" s="183"/>
      <c r="EKB14" s="184"/>
      <c r="EKC14" s="185"/>
      <c r="EKF14" s="183"/>
      <c r="EKI14" s="184"/>
      <c r="EKJ14" s="185"/>
      <c r="EKM14" s="183"/>
      <c r="EKP14" s="184"/>
      <c r="EKQ14" s="185"/>
      <c r="EKT14" s="183"/>
      <c r="EKW14" s="184"/>
      <c r="EKX14" s="185"/>
      <c r="ELA14" s="183"/>
      <c r="ELD14" s="184"/>
      <c r="ELE14" s="185"/>
      <c r="ELH14" s="183"/>
      <c r="ELK14" s="184"/>
      <c r="ELL14" s="185"/>
      <c r="ELO14" s="183"/>
      <c r="ELR14" s="184"/>
      <c r="ELS14" s="185"/>
      <c r="ELV14" s="183"/>
      <c r="ELY14" s="184"/>
      <c r="ELZ14" s="185"/>
      <c r="EMC14" s="183"/>
      <c r="EMF14" s="184"/>
      <c r="EMG14" s="185"/>
      <c r="EMJ14" s="183"/>
      <c r="EMM14" s="184"/>
      <c r="EMN14" s="185"/>
      <c r="EMQ14" s="183"/>
      <c r="EMT14" s="184"/>
      <c r="EMU14" s="185"/>
      <c r="EMX14" s="183"/>
      <c r="ENA14" s="184"/>
      <c r="ENB14" s="185"/>
      <c r="ENE14" s="183"/>
      <c r="ENH14" s="184"/>
      <c r="ENI14" s="185"/>
      <c r="ENL14" s="183"/>
      <c r="ENO14" s="184"/>
      <c r="ENP14" s="185"/>
      <c r="ENS14" s="183"/>
      <c r="ENV14" s="184"/>
      <c r="ENW14" s="185"/>
      <c r="ENZ14" s="183"/>
      <c r="EOC14" s="184"/>
      <c r="EOD14" s="185"/>
      <c r="EOG14" s="183"/>
      <c r="EOJ14" s="184"/>
      <c r="EOK14" s="185"/>
      <c r="EON14" s="183"/>
      <c r="EOQ14" s="184"/>
      <c r="EOR14" s="185"/>
      <c r="EOU14" s="183"/>
      <c r="EOX14" s="184"/>
      <c r="EOY14" s="185"/>
      <c r="EPB14" s="183"/>
      <c r="EPE14" s="184"/>
      <c r="EPF14" s="185"/>
      <c r="EPI14" s="183"/>
      <c r="EPL14" s="184"/>
      <c r="EPM14" s="185"/>
      <c r="EPP14" s="183"/>
      <c r="EPS14" s="184"/>
      <c r="EPT14" s="185"/>
      <c r="EPW14" s="183"/>
      <c r="EPZ14" s="184"/>
      <c r="EQA14" s="185"/>
      <c r="EQD14" s="183"/>
      <c r="EQG14" s="184"/>
      <c r="EQH14" s="185"/>
      <c r="EQK14" s="183"/>
      <c r="EQN14" s="184"/>
      <c r="EQO14" s="185"/>
      <c r="EQR14" s="183"/>
      <c r="EQU14" s="184"/>
      <c r="EQV14" s="185"/>
      <c r="EQY14" s="183"/>
      <c r="ERB14" s="184"/>
      <c r="ERC14" s="185"/>
      <c r="ERF14" s="183"/>
      <c r="ERI14" s="184"/>
      <c r="ERJ14" s="185"/>
      <c r="ERM14" s="183"/>
      <c r="ERP14" s="184"/>
      <c r="ERQ14" s="185"/>
      <c r="ERT14" s="183"/>
      <c r="ERW14" s="184"/>
      <c r="ERX14" s="185"/>
      <c r="ESA14" s="183"/>
      <c r="ESD14" s="184"/>
      <c r="ESE14" s="185"/>
      <c r="ESH14" s="183"/>
      <c r="ESK14" s="184"/>
      <c r="ESL14" s="185"/>
      <c r="ESO14" s="183"/>
      <c r="ESR14" s="184"/>
      <c r="ESS14" s="185"/>
      <c r="ESV14" s="183"/>
      <c r="ESY14" s="184"/>
      <c r="ESZ14" s="185"/>
      <c r="ETC14" s="183"/>
      <c r="ETF14" s="184"/>
      <c r="ETG14" s="185"/>
      <c r="ETJ14" s="183"/>
      <c r="ETM14" s="184"/>
      <c r="ETN14" s="185"/>
      <c r="ETQ14" s="183"/>
      <c r="ETT14" s="184"/>
      <c r="ETU14" s="185"/>
      <c r="ETX14" s="183"/>
      <c r="EUA14" s="184"/>
      <c r="EUB14" s="185"/>
      <c r="EUE14" s="183"/>
      <c r="EUH14" s="184"/>
      <c r="EUI14" s="185"/>
      <c r="EUL14" s="183"/>
      <c r="EUO14" s="184"/>
      <c r="EUP14" s="185"/>
      <c r="EUS14" s="183"/>
      <c r="EUV14" s="184"/>
      <c r="EUW14" s="185"/>
      <c r="EUZ14" s="183"/>
      <c r="EVC14" s="184"/>
      <c r="EVD14" s="185"/>
      <c r="EVG14" s="183"/>
      <c r="EVJ14" s="184"/>
      <c r="EVK14" s="185"/>
      <c r="EVN14" s="183"/>
      <c r="EVQ14" s="184"/>
      <c r="EVR14" s="185"/>
      <c r="EVU14" s="183"/>
      <c r="EVX14" s="184"/>
      <c r="EVY14" s="185"/>
      <c r="EWB14" s="183"/>
      <c r="EWE14" s="184"/>
      <c r="EWF14" s="185"/>
      <c r="EWI14" s="183"/>
      <c r="EWL14" s="184"/>
      <c r="EWM14" s="185"/>
      <c r="EWP14" s="183"/>
      <c r="EWS14" s="184"/>
      <c r="EWT14" s="185"/>
      <c r="EWW14" s="183"/>
      <c r="EWZ14" s="184"/>
      <c r="EXA14" s="185"/>
      <c r="EXD14" s="183"/>
      <c r="EXG14" s="184"/>
      <c r="EXH14" s="185"/>
      <c r="EXK14" s="183"/>
      <c r="EXN14" s="184"/>
      <c r="EXO14" s="185"/>
      <c r="EXR14" s="183"/>
      <c r="EXU14" s="184"/>
      <c r="EXV14" s="185"/>
      <c r="EXY14" s="183"/>
      <c r="EYB14" s="184"/>
      <c r="EYC14" s="185"/>
      <c r="EYF14" s="183"/>
      <c r="EYI14" s="184"/>
      <c r="EYJ14" s="185"/>
      <c r="EYM14" s="183"/>
      <c r="EYP14" s="184"/>
      <c r="EYQ14" s="185"/>
      <c r="EYT14" s="183"/>
      <c r="EYW14" s="184"/>
      <c r="EYX14" s="185"/>
      <c r="EZA14" s="183"/>
      <c r="EZD14" s="184"/>
      <c r="EZE14" s="185"/>
      <c r="EZH14" s="183"/>
      <c r="EZK14" s="184"/>
      <c r="EZL14" s="185"/>
      <c r="EZO14" s="183"/>
      <c r="EZR14" s="184"/>
      <c r="EZS14" s="185"/>
      <c r="EZV14" s="183"/>
      <c r="EZY14" s="184"/>
      <c r="EZZ14" s="185"/>
      <c r="FAC14" s="183"/>
      <c r="FAF14" s="184"/>
      <c r="FAG14" s="185"/>
      <c r="FAJ14" s="183"/>
      <c r="FAM14" s="184"/>
      <c r="FAN14" s="185"/>
      <c r="FAQ14" s="183"/>
      <c r="FAT14" s="184"/>
      <c r="FAU14" s="185"/>
      <c r="FAX14" s="183"/>
      <c r="FBA14" s="184"/>
      <c r="FBB14" s="185"/>
      <c r="FBE14" s="183"/>
      <c r="FBH14" s="184"/>
      <c r="FBI14" s="185"/>
      <c r="FBL14" s="183"/>
      <c r="FBO14" s="184"/>
      <c r="FBP14" s="185"/>
      <c r="FBS14" s="183"/>
      <c r="FBV14" s="184"/>
      <c r="FBW14" s="185"/>
      <c r="FBZ14" s="183"/>
      <c r="FCC14" s="184"/>
      <c r="FCD14" s="185"/>
      <c r="FCG14" s="183"/>
      <c r="FCJ14" s="184"/>
      <c r="FCK14" s="185"/>
      <c r="FCN14" s="183"/>
      <c r="FCQ14" s="184"/>
      <c r="FCR14" s="185"/>
      <c r="FCU14" s="183"/>
      <c r="FCX14" s="184"/>
      <c r="FCY14" s="185"/>
      <c r="FDB14" s="183"/>
      <c r="FDE14" s="184"/>
      <c r="FDF14" s="185"/>
      <c r="FDI14" s="183"/>
      <c r="FDL14" s="184"/>
      <c r="FDM14" s="185"/>
      <c r="FDP14" s="183"/>
      <c r="FDS14" s="184"/>
      <c r="FDT14" s="185"/>
      <c r="FDW14" s="183"/>
      <c r="FDZ14" s="184"/>
      <c r="FEA14" s="185"/>
      <c r="FED14" s="183"/>
      <c r="FEG14" s="184"/>
      <c r="FEH14" s="185"/>
      <c r="FEK14" s="183"/>
      <c r="FEN14" s="184"/>
      <c r="FEO14" s="185"/>
      <c r="FER14" s="183"/>
      <c r="FEU14" s="184"/>
      <c r="FEV14" s="185"/>
      <c r="FEY14" s="183"/>
      <c r="FFB14" s="184"/>
      <c r="FFC14" s="185"/>
      <c r="FFF14" s="183"/>
      <c r="FFI14" s="184"/>
      <c r="FFJ14" s="185"/>
      <c r="FFM14" s="183"/>
      <c r="FFP14" s="184"/>
      <c r="FFQ14" s="185"/>
      <c r="FFT14" s="183"/>
      <c r="FFW14" s="184"/>
      <c r="FFX14" s="185"/>
      <c r="FGA14" s="183"/>
      <c r="FGD14" s="184"/>
      <c r="FGE14" s="185"/>
      <c r="FGH14" s="183"/>
      <c r="FGK14" s="184"/>
      <c r="FGL14" s="185"/>
      <c r="FGO14" s="183"/>
      <c r="FGR14" s="184"/>
      <c r="FGS14" s="185"/>
      <c r="FGV14" s="183"/>
      <c r="FGY14" s="184"/>
      <c r="FGZ14" s="185"/>
      <c r="FHC14" s="183"/>
      <c r="FHF14" s="184"/>
      <c r="FHG14" s="185"/>
      <c r="FHJ14" s="183"/>
      <c r="FHM14" s="184"/>
      <c r="FHN14" s="185"/>
      <c r="FHQ14" s="183"/>
      <c r="FHT14" s="184"/>
      <c r="FHU14" s="185"/>
      <c r="FHX14" s="183"/>
      <c r="FIA14" s="184"/>
      <c r="FIB14" s="185"/>
      <c r="FIE14" s="183"/>
      <c r="FIH14" s="184"/>
      <c r="FII14" s="185"/>
      <c r="FIL14" s="183"/>
      <c r="FIO14" s="184"/>
      <c r="FIP14" s="185"/>
      <c r="FIS14" s="183"/>
      <c r="FIV14" s="184"/>
      <c r="FIW14" s="185"/>
      <c r="FIZ14" s="183"/>
      <c r="FJC14" s="184"/>
      <c r="FJD14" s="185"/>
      <c r="FJG14" s="183"/>
      <c r="FJJ14" s="184"/>
      <c r="FJK14" s="185"/>
      <c r="FJN14" s="183"/>
      <c r="FJQ14" s="184"/>
      <c r="FJR14" s="185"/>
      <c r="FJU14" s="183"/>
      <c r="FJX14" s="184"/>
      <c r="FJY14" s="185"/>
      <c r="FKB14" s="183"/>
      <c r="FKE14" s="184"/>
      <c r="FKF14" s="185"/>
      <c r="FKI14" s="183"/>
      <c r="FKL14" s="184"/>
      <c r="FKM14" s="185"/>
      <c r="FKP14" s="183"/>
      <c r="FKS14" s="184"/>
      <c r="FKT14" s="185"/>
      <c r="FKW14" s="183"/>
      <c r="FKZ14" s="184"/>
      <c r="FLA14" s="185"/>
      <c r="FLD14" s="183"/>
      <c r="FLG14" s="184"/>
      <c r="FLH14" s="185"/>
      <c r="FLK14" s="183"/>
      <c r="FLN14" s="184"/>
      <c r="FLO14" s="185"/>
      <c r="FLR14" s="183"/>
      <c r="FLU14" s="184"/>
      <c r="FLV14" s="185"/>
      <c r="FLY14" s="183"/>
      <c r="FMB14" s="184"/>
      <c r="FMC14" s="185"/>
      <c r="FMF14" s="183"/>
      <c r="FMI14" s="184"/>
      <c r="FMJ14" s="185"/>
      <c r="FMM14" s="183"/>
      <c r="FMP14" s="184"/>
      <c r="FMQ14" s="185"/>
      <c r="FMT14" s="183"/>
      <c r="FMW14" s="184"/>
      <c r="FMX14" s="185"/>
      <c r="FNA14" s="183"/>
      <c r="FND14" s="184"/>
      <c r="FNE14" s="185"/>
      <c r="FNH14" s="183"/>
      <c r="FNK14" s="184"/>
      <c r="FNL14" s="185"/>
      <c r="FNO14" s="183"/>
      <c r="FNR14" s="184"/>
      <c r="FNS14" s="185"/>
      <c r="FNV14" s="183"/>
      <c r="FNY14" s="184"/>
      <c r="FNZ14" s="185"/>
      <c r="FOC14" s="183"/>
      <c r="FOF14" s="184"/>
      <c r="FOG14" s="185"/>
      <c r="FOJ14" s="183"/>
      <c r="FOM14" s="184"/>
      <c r="FON14" s="185"/>
      <c r="FOQ14" s="183"/>
      <c r="FOT14" s="184"/>
      <c r="FOU14" s="185"/>
      <c r="FOX14" s="183"/>
      <c r="FPA14" s="184"/>
      <c r="FPB14" s="185"/>
      <c r="FPE14" s="183"/>
      <c r="FPH14" s="184"/>
      <c r="FPI14" s="185"/>
      <c r="FPL14" s="183"/>
      <c r="FPO14" s="184"/>
      <c r="FPP14" s="185"/>
      <c r="FPS14" s="183"/>
      <c r="FPV14" s="184"/>
      <c r="FPW14" s="185"/>
      <c r="FPZ14" s="183"/>
      <c r="FQC14" s="184"/>
      <c r="FQD14" s="185"/>
      <c r="FQG14" s="183"/>
      <c r="FQJ14" s="184"/>
      <c r="FQK14" s="185"/>
      <c r="FQN14" s="183"/>
      <c r="FQQ14" s="184"/>
      <c r="FQR14" s="185"/>
      <c r="FQU14" s="183"/>
      <c r="FQX14" s="184"/>
      <c r="FQY14" s="185"/>
      <c r="FRB14" s="183"/>
      <c r="FRE14" s="184"/>
      <c r="FRF14" s="185"/>
      <c r="FRI14" s="183"/>
      <c r="FRL14" s="184"/>
      <c r="FRM14" s="185"/>
      <c r="FRP14" s="183"/>
      <c r="FRS14" s="184"/>
      <c r="FRT14" s="185"/>
      <c r="FRW14" s="183"/>
      <c r="FRZ14" s="184"/>
      <c r="FSA14" s="185"/>
      <c r="FSD14" s="183"/>
      <c r="FSG14" s="184"/>
      <c r="FSH14" s="185"/>
      <c r="FSK14" s="183"/>
      <c r="FSN14" s="184"/>
      <c r="FSO14" s="185"/>
      <c r="FSR14" s="183"/>
      <c r="FSU14" s="184"/>
      <c r="FSV14" s="185"/>
      <c r="FSY14" s="183"/>
      <c r="FTB14" s="184"/>
      <c r="FTC14" s="185"/>
      <c r="FTF14" s="183"/>
      <c r="FTI14" s="184"/>
      <c r="FTJ14" s="185"/>
      <c r="FTM14" s="183"/>
      <c r="FTP14" s="184"/>
      <c r="FTQ14" s="185"/>
      <c r="FTT14" s="183"/>
      <c r="FTW14" s="184"/>
      <c r="FTX14" s="185"/>
      <c r="FUA14" s="183"/>
      <c r="FUD14" s="184"/>
      <c r="FUE14" s="185"/>
      <c r="FUH14" s="183"/>
      <c r="FUK14" s="184"/>
      <c r="FUL14" s="185"/>
      <c r="FUO14" s="183"/>
      <c r="FUR14" s="184"/>
      <c r="FUS14" s="185"/>
      <c r="FUV14" s="183"/>
      <c r="FUY14" s="184"/>
      <c r="FUZ14" s="185"/>
      <c r="FVC14" s="183"/>
      <c r="FVF14" s="184"/>
      <c r="FVG14" s="185"/>
      <c r="FVJ14" s="183"/>
      <c r="FVM14" s="184"/>
      <c r="FVN14" s="185"/>
      <c r="FVQ14" s="183"/>
      <c r="FVT14" s="184"/>
      <c r="FVU14" s="185"/>
      <c r="FVX14" s="183"/>
      <c r="FWA14" s="184"/>
      <c r="FWB14" s="185"/>
      <c r="FWE14" s="183"/>
      <c r="FWH14" s="184"/>
      <c r="FWI14" s="185"/>
      <c r="FWL14" s="183"/>
      <c r="FWO14" s="184"/>
      <c r="FWP14" s="185"/>
      <c r="FWS14" s="183"/>
      <c r="FWV14" s="184"/>
      <c r="FWW14" s="185"/>
      <c r="FWZ14" s="183"/>
      <c r="FXC14" s="184"/>
      <c r="FXD14" s="185"/>
      <c r="FXG14" s="183"/>
      <c r="FXJ14" s="184"/>
      <c r="FXK14" s="185"/>
      <c r="FXN14" s="183"/>
      <c r="FXQ14" s="184"/>
      <c r="FXR14" s="185"/>
      <c r="FXU14" s="183"/>
      <c r="FXX14" s="184"/>
      <c r="FXY14" s="185"/>
      <c r="FYB14" s="183"/>
      <c r="FYE14" s="184"/>
      <c r="FYF14" s="185"/>
      <c r="FYI14" s="183"/>
      <c r="FYL14" s="184"/>
      <c r="FYM14" s="185"/>
      <c r="FYP14" s="183"/>
      <c r="FYS14" s="184"/>
      <c r="FYT14" s="185"/>
      <c r="FYW14" s="183"/>
      <c r="FYZ14" s="184"/>
      <c r="FZA14" s="185"/>
      <c r="FZD14" s="183"/>
      <c r="FZG14" s="184"/>
      <c r="FZH14" s="185"/>
      <c r="FZK14" s="183"/>
      <c r="FZN14" s="184"/>
      <c r="FZO14" s="185"/>
      <c r="FZR14" s="183"/>
      <c r="FZU14" s="184"/>
      <c r="FZV14" s="185"/>
      <c r="FZY14" s="183"/>
      <c r="GAB14" s="184"/>
      <c r="GAC14" s="185"/>
      <c r="GAF14" s="183"/>
      <c r="GAI14" s="184"/>
      <c r="GAJ14" s="185"/>
      <c r="GAM14" s="183"/>
      <c r="GAP14" s="184"/>
      <c r="GAQ14" s="185"/>
      <c r="GAT14" s="183"/>
      <c r="GAW14" s="184"/>
      <c r="GAX14" s="185"/>
      <c r="GBA14" s="183"/>
      <c r="GBD14" s="184"/>
      <c r="GBE14" s="185"/>
      <c r="GBH14" s="183"/>
      <c r="GBK14" s="184"/>
      <c r="GBL14" s="185"/>
      <c r="GBO14" s="183"/>
      <c r="GBR14" s="184"/>
      <c r="GBS14" s="185"/>
      <c r="GBV14" s="183"/>
      <c r="GBY14" s="184"/>
      <c r="GBZ14" s="185"/>
      <c r="GCC14" s="183"/>
      <c r="GCF14" s="184"/>
      <c r="GCG14" s="185"/>
      <c r="GCJ14" s="183"/>
      <c r="GCM14" s="184"/>
      <c r="GCN14" s="185"/>
      <c r="GCQ14" s="183"/>
      <c r="GCT14" s="184"/>
      <c r="GCU14" s="185"/>
      <c r="GCX14" s="183"/>
      <c r="GDA14" s="184"/>
      <c r="GDB14" s="185"/>
      <c r="GDE14" s="183"/>
      <c r="GDH14" s="184"/>
      <c r="GDI14" s="185"/>
      <c r="GDL14" s="183"/>
      <c r="GDO14" s="184"/>
      <c r="GDP14" s="185"/>
      <c r="GDS14" s="183"/>
      <c r="GDV14" s="184"/>
      <c r="GDW14" s="185"/>
      <c r="GDZ14" s="183"/>
      <c r="GEC14" s="184"/>
      <c r="GED14" s="185"/>
      <c r="GEG14" s="183"/>
      <c r="GEJ14" s="184"/>
      <c r="GEK14" s="185"/>
      <c r="GEN14" s="183"/>
      <c r="GEQ14" s="184"/>
      <c r="GER14" s="185"/>
      <c r="GEU14" s="183"/>
      <c r="GEX14" s="184"/>
      <c r="GEY14" s="185"/>
      <c r="GFB14" s="183"/>
      <c r="GFE14" s="184"/>
      <c r="GFF14" s="185"/>
      <c r="GFI14" s="183"/>
      <c r="GFL14" s="184"/>
      <c r="GFM14" s="185"/>
      <c r="GFP14" s="183"/>
      <c r="GFS14" s="184"/>
      <c r="GFT14" s="185"/>
      <c r="GFW14" s="183"/>
      <c r="GFZ14" s="184"/>
      <c r="GGA14" s="185"/>
      <c r="GGD14" s="183"/>
      <c r="GGG14" s="184"/>
      <c r="GGH14" s="185"/>
      <c r="GGK14" s="183"/>
      <c r="GGN14" s="184"/>
      <c r="GGO14" s="185"/>
      <c r="GGR14" s="183"/>
      <c r="GGU14" s="184"/>
      <c r="GGV14" s="185"/>
      <c r="GGY14" s="183"/>
      <c r="GHB14" s="184"/>
      <c r="GHC14" s="185"/>
      <c r="GHF14" s="183"/>
      <c r="GHI14" s="184"/>
      <c r="GHJ14" s="185"/>
      <c r="GHM14" s="183"/>
      <c r="GHP14" s="184"/>
      <c r="GHQ14" s="185"/>
      <c r="GHT14" s="183"/>
      <c r="GHW14" s="184"/>
      <c r="GHX14" s="185"/>
      <c r="GIA14" s="183"/>
      <c r="GID14" s="184"/>
      <c r="GIE14" s="185"/>
      <c r="GIH14" s="183"/>
      <c r="GIK14" s="184"/>
      <c r="GIL14" s="185"/>
      <c r="GIO14" s="183"/>
      <c r="GIR14" s="184"/>
      <c r="GIS14" s="185"/>
      <c r="GIV14" s="183"/>
      <c r="GIY14" s="184"/>
      <c r="GIZ14" s="185"/>
      <c r="GJC14" s="183"/>
      <c r="GJF14" s="184"/>
      <c r="GJG14" s="185"/>
      <c r="GJJ14" s="183"/>
      <c r="GJM14" s="184"/>
      <c r="GJN14" s="185"/>
      <c r="GJQ14" s="183"/>
      <c r="GJT14" s="184"/>
      <c r="GJU14" s="185"/>
      <c r="GJX14" s="183"/>
      <c r="GKA14" s="184"/>
      <c r="GKB14" s="185"/>
      <c r="GKE14" s="183"/>
      <c r="GKH14" s="184"/>
      <c r="GKI14" s="185"/>
      <c r="GKL14" s="183"/>
      <c r="GKO14" s="184"/>
      <c r="GKP14" s="185"/>
      <c r="GKS14" s="183"/>
      <c r="GKV14" s="184"/>
      <c r="GKW14" s="185"/>
      <c r="GKZ14" s="183"/>
      <c r="GLC14" s="184"/>
      <c r="GLD14" s="185"/>
      <c r="GLG14" s="183"/>
      <c r="GLJ14" s="184"/>
      <c r="GLK14" s="185"/>
      <c r="GLN14" s="183"/>
      <c r="GLQ14" s="184"/>
      <c r="GLR14" s="185"/>
      <c r="GLU14" s="183"/>
      <c r="GLX14" s="184"/>
      <c r="GLY14" s="185"/>
      <c r="GMB14" s="183"/>
      <c r="GME14" s="184"/>
      <c r="GMF14" s="185"/>
      <c r="GMI14" s="183"/>
      <c r="GML14" s="184"/>
      <c r="GMM14" s="185"/>
      <c r="GMP14" s="183"/>
      <c r="GMS14" s="184"/>
      <c r="GMT14" s="185"/>
      <c r="GMW14" s="183"/>
      <c r="GMZ14" s="184"/>
      <c r="GNA14" s="185"/>
      <c r="GND14" s="183"/>
      <c r="GNG14" s="184"/>
      <c r="GNH14" s="185"/>
      <c r="GNK14" s="183"/>
      <c r="GNN14" s="184"/>
      <c r="GNO14" s="185"/>
      <c r="GNR14" s="183"/>
      <c r="GNU14" s="184"/>
      <c r="GNV14" s="185"/>
      <c r="GNY14" s="183"/>
      <c r="GOB14" s="184"/>
      <c r="GOC14" s="185"/>
      <c r="GOF14" s="183"/>
      <c r="GOI14" s="184"/>
      <c r="GOJ14" s="185"/>
      <c r="GOM14" s="183"/>
      <c r="GOP14" s="184"/>
      <c r="GOQ14" s="185"/>
      <c r="GOT14" s="183"/>
      <c r="GOW14" s="184"/>
      <c r="GOX14" s="185"/>
      <c r="GPA14" s="183"/>
      <c r="GPD14" s="184"/>
      <c r="GPE14" s="185"/>
      <c r="GPH14" s="183"/>
      <c r="GPK14" s="184"/>
      <c r="GPL14" s="185"/>
      <c r="GPO14" s="183"/>
      <c r="GPR14" s="184"/>
      <c r="GPS14" s="185"/>
      <c r="GPV14" s="183"/>
      <c r="GPY14" s="184"/>
      <c r="GPZ14" s="185"/>
      <c r="GQC14" s="183"/>
      <c r="GQF14" s="184"/>
      <c r="GQG14" s="185"/>
      <c r="GQJ14" s="183"/>
      <c r="GQM14" s="184"/>
      <c r="GQN14" s="185"/>
      <c r="GQQ14" s="183"/>
      <c r="GQT14" s="184"/>
      <c r="GQU14" s="185"/>
      <c r="GQX14" s="183"/>
      <c r="GRA14" s="184"/>
      <c r="GRB14" s="185"/>
      <c r="GRE14" s="183"/>
      <c r="GRH14" s="184"/>
      <c r="GRI14" s="185"/>
      <c r="GRL14" s="183"/>
      <c r="GRO14" s="184"/>
      <c r="GRP14" s="185"/>
      <c r="GRS14" s="183"/>
      <c r="GRV14" s="184"/>
      <c r="GRW14" s="185"/>
      <c r="GRZ14" s="183"/>
      <c r="GSC14" s="184"/>
      <c r="GSD14" s="185"/>
      <c r="GSG14" s="183"/>
      <c r="GSJ14" s="184"/>
      <c r="GSK14" s="185"/>
      <c r="GSN14" s="183"/>
      <c r="GSQ14" s="184"/>
      <c r="GSR14" s="185"/>
      <c r="GSU14" s="183"/>
      <c r="GSX14" s="184"/>
      <c r="GSY14" s="185"/>
      <c r="GTB14" s="183"/>
      <c r="GTE14" s="184"/>
      <c r="GTF14" s="185"/>
      <c r="GTI14" s="183"/>
      <c r="GTL14" s="184"/>
      <c r="GTM14" s="185"/>
      <c r="GTP14" s="183"/>
      <c r="GTS14" s="184"/>
      <c r="GTT14" s="185"/>
      <c r="GTW14" s="183"/>
      <c r="GTZ14" s="184"/>
      <c r="GUA14" s="185"/>
      <c r="GUD14" s="183"/>
      <c r="GUG14" s="184"/>
      <c r="GUH14" s="185"/>
      <c r="GUK14" s="183"/>
      <c r="GUN14" s="184"/>
      <c r="GUO14" s="185"/>
      <c r="GUR14" s="183"/>
      <c r="GUU14" s="184"/>
      <c r="GUV14" s="185"/>
      <c r="GUY14" s="183"/>
      <c r="GVB14" s="184"/>
      <c r="GVC14" s="185"/>
      <c r="GVF14" s="183"/>
      <c r="GVI14" s="184"/>
      <c r="GVJ14" s="185"/>
      <c r="GVM14" s="183"/>
      <c r="GVP14" s="184"/>
      <c r="GVQ14" s="185"/>
      <c r="GVT14" s="183"/>
      <c r="GVW14" s="184"/>
      <c r="GVX14" s="185"/>
      <c r="GWA14" s="183"/>
      <c r="GWD14" s="184"/>
      <c r="GWE14" s="185"/>
      <c r="GWH14" s="183"/>
      <c r="GWK14" s="184"/>
      <c r="GWL14" s="185"/>
      <c r="GWO14" s="183"/>
      <c r="GWR14" s="184"/>
      <c r="GWS14" s="185"/>
      <c r="GWV14" s="183"/>
      <c r="GWY14" s="184"/>
      <c r="GWZ14" s="185"/>
      <c r="GXC14" s="183"/>
      <c r="GXF14" s="184"/>
      <c r="GXG14" s="185"/>
      <c r="GXJ14" s="183"/>
      <c r="GXM14" s="184"/>
      <c r="GXN14" s="185"/>
      <c r="GXQ14" s="183"/>
      <c r="GXT14" s="184"/>
      <c r="GXU14" s="185"/>
      <c r="GXX14" s="183"/>
      <c r="GYA14" s="184"/>
      <c r="GYB14" s="185"/>
      <c r="GYE14" s="183"/>
      <c r="GYH14" s="184"/>
      <c r="GYI14" s="185"/>
      <c r="GYL14" s="183"/>
      <c r="GYO14" s="184"/>
      <c r="GYP14" s="185"/>
      <c r="GYS14" s="183"/>
      <c r="GYV14" s="184"/>
      <c r="GYW14" s="185"/>
      <c r="GYZ14" s="183"/>
      <c r="GZC14" s="184"/>
      <c r="GZD14" s="185"/>
      <c r="GZG14" s="183"/>
      <c r="GZJ14" s="184"/>
      <c r="GZK14" s="185"/>
      <c r="GZN14" s="183"/>
      <c r="GZQ14" s="184"/>
      <c r="GZR14" s="185"/>
      <c r="GZU14" s="183"/>
      <c r="GZX14" s="184"/>
      <c r="GZY14" s="185"/>
      <c r="HAB14" s="183"/>
      <c r="HAE14" s="184"/>
      <c r="HAF14" s="185"/>
      <c r="HAI14" s="183"/>
      <c r="HAL14" s="184"/>
      <c r="HAM14" s="185"/>
      <c r="HAP14" s="183"/>
      <c r="HAS14" s="184"/>
      <c r="HAT14" s="185"/>
      <c r="HAW14" s="183"/>
      <c r="HAZ14" s="184"/>
      <c r="HBA14" s="185"/>
      <c r="HBD14" s="183"/>
      <c r="HBG14" s="184"/>
      <c r="HBH14" s="185"/>
      <c r="HBK14" s="183"/>
      <c r="HBN14" s="184"/>
      <c r="HBO14" s="185"/>
      <c r="HBR14" s="183"/>
      <c r="HBU14" s="184"/>
      <c r="HBV14" s="185"/>
      <c r="HBY14" s="183"/>
      <c r="HCB14" s="184"/>
      <c r="HCC14" s="185"/>
      <c r="HCF14" s="183"/>
      <c r="HCI14" s="184"/>
      <c r="HCJ14" s="185"/>
      <c r="HCM14" s="183"/>
      <c r="HCP14" s="184"/>
      <c r="HCQ14" s="185"/>
      <c r="HCT14" s="183"/>
      <c r="HCW14" s="184"/>
      <c r="HCX14" s="185"/>
      <c r="HDA14" s="183"/>
      <c r="HDD14" s="184"/>
      <c r="HDE14" s="185"/>
      <c r="HDH14" s="183"/>
      <c r="HDK14" s="184"/>
      <c r="HDL14" s="185"/>
      <c r="HDO14" s="183"/>
      <c r="HDR14" s="184"/>
      <c r="HDS14" s="185"/>
      <c r="HDV14" s="183"/>
      <c r="HDY14" s="184"/>
      <c r="HDZ14" s="185"/>
      <c r="HEC14" s="183"/>
      <c r="HEF14" s="184"/>
      <c r="HEG14" s="185"/>
      <c r="HEJ14" s="183"/>
      <c r="HEM14" s="184"/>
      <c r="HEN14" s="185"/>
      <c r="HEQ14" s="183"/>
      <c r="HET14" s="184"/>
      <c r="HEU14" s="185"/>
      <c r="HEX14" s="183"/>
      <c r="HFA14" s="184"/>
      <c r="HFB14" s="185"/>
      <c r="HFE14" s="183"/>
      <c r="HFH14" s="184"/>
      <c r="HFI14" s="185"/>
      <c r="HFL14" s="183"/>
      <c r="HFO14" s="184"/>
      <c r="HFP14" s="185"/>
      <c r="HFS14" s="183"/>
      <c r="HFV14" s="184"/>
      <c r="HFW14" s="185"/>
      <c r="HFZ14" s="183"/>
      <c r="HGC14" s="184"/>
      <c r="HGD14" s="185"/>
      <c r="HGG14" s="183"/>
      <c r="HGJ14" s="184"/>
      <c r="HGK14" s="185"/>
      <c r="HGN14" s="183"/>
      <c r="HGQ14" s="184"/>
      <c r="HGR14" s="185"/>
      <c r="HGU14" s="183"/>
      <c r="HGX14" s="184"/>
      <c r="HGY14" s="185"/>
      <c r="HHB14" s="183"/>
      <c r="HHE14" s="184"/>
      <c r="HHF14" s="185"/>
      <c r="HHI14" s="183"/>
      <c r="HHL14" s="184"/>
      <c r="HHM14" s="185"/>
      <c r="HHP14" s="183"/>
      <c r="HHS14" s="184"/>
      <c r="HHT14" s="185"/>
      <c r="HHW14" s="183"/>
      <c r="HHZ14" s="184"/>
      <c r="HIA14" s="185"/>
      <c r="HID14" s="183"/>
      <c r="HIG14" s="184"/>
      <c r="HIH14" s="185"/>
      <c r="HIK14" s="183"/>
      <c r="HIN14" s="184"/>
      <c r="HIO14" s="185"/>
      <c r="HIR14" s="183"/>
      <c r="HIU14" s="184"/>
      <c r="HIV14" s="185"/>
      <c r="HIY14" s="183"/>
      <c r="HJB14" s="184"/>
      <c r="HJC14" s="185"/>
      <c r="HJF14" s="183"/>
      <c r="HJI14" s="184"/>
      <c r="HJJ14" s="185"/>
      <c r="HJM14" s="183"/>
      <c r="HJP14" s="184"/>
      <c r="HJQ14" s="185"/>
      <c r="HJT14" s="183"/>
      <c r="HJW14" s="184"/>
      <c r="HJX14" s="185"/>
      <c r="HKA14" s="183"/>
      <c r="HKD14" s="184"/>
      <c r="HKE14" s="185"/>
      <c r="HKH14" s="183"/>
      <c r="HKK14" s="184"/>
      <c r="HKL14" s="185"/>
      <c r="HKO14" s="183"/>
      <c r="HKR14" s="184"/>
      <c r="HKS14" s="185"/>
      <c r="HKV14" s="183"/>
      <c r="HKY14" s="184"/>
      <c r="HKZ14" s="185"/>
      <c r="HLC14" s="183"/>
      <c r="HLF14" s="184"/>
      <c r="HLG14" s="185"/>
      <c r="HLJ14" s="183"/>
      <c r="HLM14" s="184"/>
      <c r="HLN14" s="185"/>
      <c r="HLQ14" s="183"/>
      <c r="HLT14" s="184"/>
      <c r="HLU14" s="185"/>
      <c r="HLX14" s="183"/>
      <c r="HMA14" s="184"/>
      <c r="HMB14" s="185"/>
      <c r="HME14" s="183"/>
      <c r="HMH14" s="184"/>
      <c r="HMI14" s="185"/>
      <c r="HML14" s="183"/>
      <c r="HMO14" s="184"/>
      <c r="HMP14" s="185"/>
      <c r="HMS14" s="183"/>
      <c r="HMV14" s="184"/>
      <c r="HMW14" s="185"/>
      <c r="HMZ14" s="183"/>
      <c r="HNC14" s="184"/>
      <c r="HND14" s="185"/>
      <c r="HNG14" s="183"/>
      <c r="HNJ14" s="184"/>
      <c r="HNK14" s="185"/>
      <c r="HNN14" s="183"/>
      <c r="HNQ14" s="184"/>
      <c r="HNR14" s="185"/>
      <c r="HNU14" s="183"/>
      <c r="HNX14" s="184"/>
      <c r="HNY14" s="185"/>
      <c r="HOB14" s="183"/>
      <c r="HOE14" s="184"/>
      <c r="HOF14" s="185"/>
      <c r="HOI14" s="183"/>
      <c r="HOL14" s="184"/>
      <c r="HOM14" s="185"/>
      <c r="HOP14" s="183"/>
      <c r="HOS14" s="184"/>
      <c r="HOT14" s="185"/>
      <c r="HOW14" s="183"/>
      <c r="HOZ14" s="184"/>
      <c r="HPA14" s="185"/>
      <c r="HPD14" s="183"/>
      <c r="HPG14" s="184"/>
      <c r="HPH14" s="185"/>
      <c r="HPK14" s="183"/>
      <c r="HPN14" s="184"/>
      <c r="HPO14" s="185"/>
      <c r="HPR14" s="183"/>
      <c r="HPU14" s="184"/>
      <c r="HPV14" s="185"/>
      <c r="HPY14" s="183"/>
      <c r="HQB14" s="184"/>
      <c r="HQC14" s="185"/>
      <c r="HQF14" s="183"/>
      <c r="HQI14" s="184"/>
      <c r="HQJ14" s="185"/>
      <c r="HQM14" s="183"/>
      <c r="HQP14" s="184"/>
      <c r="HQQ14" s="185"/>
      <c r="HQT14" s="183"/>
      <c r="HQW14" s="184"/>
      <c r="HQX14" s="185"/>
      <c r="HRA14" s="183"/>
      <c r="HRD14" s="184"/>
      <c r="HRE14" s="185"/>
      <c r="HRH14" s="183"/>
      <c r="HRK14" s="184"/>
      <c r="HRL14" s="185"/>
      <c r="HRO14" s="183"/>
      <c r="HRR14" s="184"/>
      <c r="HRS14" s="185"/>
      <c r="HRV14" s="183"/>
      <c r="HRY14" s="184"/>
      <c r="HRZ14" s="185"/>
      <c r="HSC14" s="183"/>
      <c r="HSF14" s="184"/>
      <c r="HSG14" s="185"/>
      <c r="HSJ14" s="183"/>
      <c r="HSM14" s="184"/>
      <c r="HSN14" s="185"/>
      <c r="HSQ14" s="183"/>
      <c r="HST14" s="184"/>
      <c r="HSU14" s="185"/>
      <c r="HSX14" s="183"/>
      <c r="HTA14" s="184"/>
      <c r="HTB14" s="185"/>
      <c r="HTE14" s="183"/>
      <c r="HTH14" s="184"/>
      <c r="HTI14" s="185"/>
      <c r="HTL14" s="183"/>
      <c r="HTO14" s="184"/>
      <c r="HTP14" s="185"/>
      <c r="HTS14" s="183"/>
      <c r="HTV14" s="184"/>
      <c r="HTW14" s="185"/>
      <c r="HTZ14" s="183"/>
      <c r="HUC14" s="184"/>
      <c r="HUD14" s="185"/>
      <c r="HUG14" s="183"/>
      <c r="HUJ14" s="184"/>
      <c r="HUK14" s="185"/>
      <c r="HUN14" s="183"/>
      <c r="HUQ14" s="184"/>
      <c r="HUR14" s="185"/>
      <c r="HUU14" s="183"/>
      <c r="HUX14" s="184"/>
      <c r="HUY14" s="185"/>
      <c r="HVB14" s="183"/>
      <c r="HVE14" s="184"/>
      <c r="HVF14" s="185"/>
      <c r="HVI14" s="183"/>
      <c r="HVL14" s="184"/>
      <c r="HVM14" s="185"/>
      <c r="HVP14" s="183"/>
      <c r="HVS14" s="184"/>
      <c r="HVT14" s="185"/>
      <c r="HVW14" s="183"/>
      <c r="HVZ14" s="184"/>
      <c r="HWA14" s="185"/>
      <c r="HWD14" s="183"/>
      <c r="HWG14" s="184"/>
      <c r="HWH14" s="185"/>
      <c r="HWK14" s="183"/>
      <c r="HWN14" s="184"/>
      <c r="HWO14" s="185"/>
      <c r="HWR14" s="183"/>
      <c r="HWU14" s="184"/>
      <c r="HWV14" s="185"/>
      <c r="HWY14" s="183"/>
      <c r="HXB14" s="184"/>
      <c r="HXC14" s="185"/>
      <c r="HXF14" s="183"/>
      <c r="HXI14" s="184"/>
      <c r="HXJ14" s="185"/>
      <c r="HXM14" s="183"/>
      <c r="HXP14" s="184"/>
      <c r="HXQ14" s="185"/>
      <c r="HXT14" s="183"/>
      <c r="HXW14" s="184"/>
      <c r="HXX14" s="185"/>
      <c r="HYA14" s="183"/>
      <c r="HYD14" s="184"/>
      <c r="HYE14" s="185"/>
      <c r="HYH14" s="183"/>
      <c r="HYK14" s="184"/>
      <c r="HYL14" s="185"/>
      <c r="HYO14" s="183"/>
      <c r="HYR14" s="184"/>
      <c r="HYS14" s="185"/>
      <c r="HYV14" s="183"/>
      <c r="HYY14" s="184"/>
      <c r="HYZ14" s="185"/>
      <c r="HZC14" s="183"/>
      <c r="HZF14" s="184"/>
      <c r="HZG14" s="185"/>
      <c r="HZJ14" s="183"/>
      <c r="HZM14" s="184"/>
      <c r="HZN14" s="185"/>
      <c r="HZQ14" s="183"/>
      <c r="HZT14" s="184"/>
      <c r="HZU14" s="185"/>
      <c r="HZX14" s="183"/>
      <c r="IAA14" s="184"/>
      <c r="IAB14" s="185"/>
      <c r="IAE14" s="183"/>
      <c r="IAH14" s="184"/>
      <c r="IAI14" s="185"/>
      <c r="IAL14" s="183"/>
      <c r="IAO14" s="184"/>
      <c r="IAP14" s="185"/>
      <c r="IAS14" s="183"/>
      <c r="IAV14" s="184"/>
      <c r="IAW14" s="185"/>
      <c r="IAZ14" s="183"/>
      <c r="IBC14" s="184"/>
      <c r="IBD14" s="185"/>
      <c r="IBG14" s="183"/>
      <c r="IBJ14" s="184"/>
      <c r="IBK14" s="185"/>
      <c r="IBN14" s="183"/>
      <c r="IBQ14" s="184"/>
      <c r="IBR14" s="185"/>
      <c r="IBU14" s="183"/>
      <c r="IBX14" s="184"/>
      <c r="IBY14" s="185"/>
      <c r="ICB14" s="183"/>
      <c r="ICE14" s="184"/>
      <c r="ICF14" s="185"/>
      <c r="ICI14" s="183"/>
      <c r="ICL14" s="184"/>
      <c r="ICM14" s="185"/>
      <c r="ICP14" s="183"/>
      <c r="ICS14" s="184"/>
      <c r="ICT14" s="185"/>
      <c r="ICW14" s="183"/>
      <c r="ICZ14" s="184"/>
      <c r="IDA14" s="185"/>
      <c r="IDD14" s="183"/>
      <c r="IDG14" s="184"/>
      <c r="IDH14" s="185"/>
      <c r="IDK14" s="183"/>
      <c r="IDN14" s="184"/>
      <c r="IDO14" s="185"/>
      <c r="IDR14" s="183"/>
      <c r="IDU14" s="184"/>
      <c r="IDV14" s="185"/>
      <c r="IDY14" s="183"/>
      <c r="IEB14" s="184"/>
      <c r="IEC14" s="185"/>
      <c r="IEF14" s="183"/>
      <c r="IEI14" s="184"/>
      <c r="IEJ14" s="185"/>
      <c r="IEM14" s="183"/>
      <c r="IEP14" s="184"/>
      <c r="IEQ14" s="185"/>
      <c r="IET14" s="183"/>
      <c r="IEW14" s="184"/>
      <c r="IEX14" s="185"/>
      <c r="IFA14" s="183"/>
      <c r="IFD14" s="184"/>
      <c r="IFE14" s="185"/>
      <c r="IFH14" s="183"/>
      <c r="IFK14" s="184"/>
      <c r="IFL14" s="185"/>
      <c r="IFO14" s="183"/>
      <c r="IFR14" s="184"/>
      <c r="IFS14" s="185"/>
      <c r="IFV14" s="183"/>
      <c r="IFY14" s="184"/>
      <c r="IFZ14" s="185"/>
      <c r="IGC14" s="183"/>
      <c r="IGF14" s="184"/>
      <c r="IGG14" s="185"/>
      <c r="IGJ14" s="183"/>
      <c r="IGM14" s="184"/>
      <c r="IGN14" s="185"/>
      <c r="IGQ14" s="183"/>
      <c r="IGT14" s="184"/>
      <c r="IGU14" s="185"/>
      <c r="IGX14" s="183"/>
      <c r="IHA14" s="184"/>
      <c r="IHB14" s="185"/>
      <c r="IHE14" s="183"/>
      <c r="IHH14" s="184"/>
      <c r="IHI14" s="185"/>
      <c r="IHL14" s="183"/>
      <c r="IHO14" s="184"/>
      <c r="IHP14" s="185"/>
      <c r="IHS14" s="183"/>
      <c r="IHV14" s="184"/>
      <c r="IHW14" s="185"/>
      <c r="IHZ14" s="183"/>
      <c r="IIC14" s="184"/>
      <c r="IID14" s="185"/>
      <c r="IIG14" s="183"/>
      <c r="IIJ14" s="184"/>
      <c r="IIK14" s="185"/>
      <c r="IIN14" s="183"/>
      <c r="IIQ14" s="184"/>
      <c r="IIR14" s="185"/>
      <c r="IIU14" s="183"/>
      <c r="IIX14" s="184"/>
      <c r="IIY14" s="185"/>
      <c r="IJB14" s="183"/>
      <c r="IJE14" s="184"/>
      <c r="IJF14" s="185"/>
      <c r="IJI14" s="183"/>
      <c r="IJL14" s="184"/>
      <c r="IJM14" s="185"/>
      <c r="IJP14" s="183"/>
      <c r="IJS14" s="184"/>
      <c r="IJT14" s="185"/>
      <c r="IJW14" s="183"/>
      <c r="IJZ14" s="184"/>
      <c r="IKA14" s="185"/>
      <c r="IKD14" s="183"/>
      <c r="IKG14" s="184"/>
      <c r="IKH14" s="185"/>
      <c r="IKK14" s="183"/>
      <c r="IKN14" s="184"/>
      <c r="IKO14" s="185"/>
      <c r="IKR14" s="183"/>
      <c r="IKU14" s="184"/>
      <c r="IKV14" s="185"/>
      <c r="IKY14" s="183"/>
      <c r="ILB14" s="184"/>
      <c r="ILC14" s="185"/>
      <c r="ILF14" s="183"/>
      <c r="ILI14" s="184"/>
      <c r="ILJ14" s="185"/>
      <c r="ILM14" s="183"/>
      <c r="ILP14" s="184"/>
      <c r="ILQ14" s="185"/>
      <c r="ILT14" s="183"/>
      <c r="ILW14" s="184"/>
      <c r="ILX14" s="185"/>
      <c r="IMA14" s="183"/>
      <c r="IMD14" s="184"/>
      <c r="IME14" s="185"/>
      <c r="IMH14" s="183"/>
      <c r="IMK14" s="184"/>
      <c r="IML14" s="185"/>
      <c r="IMO14" s="183"/>
      <c r="IMR14" s="184"/>
      <c r="IMS14" s="185"/>
      <c r="IMV14" s="183"/>
      <c r="IMY14" s="184"/>
      <c r="IMZ14" s="185"/>
      <c r="INC14" s="183"/>
      <c r="INF14" s="184"/>
      <c r="ING14" s="185"/>
      <c r="INJ14" s="183"/>
      <c r="INM14" s="184"/>
      <c r="INN14" s="185"/>
      <c r="INQ14" s="183"/>
      <c r="INT14" s="184"/>
      <c r="INU14" s="185"/>
      <c r="INX14" s="183"/>
      <c r="IOA14" s="184"/>
      <c r="IOB14" s="185"/>
      <c r="IOE14" s="183"/>
      <c r="IOH14" s="184"/>
      <c r="IOI14" s="185"/>
      <c r="IOL14" s="183"/>
      <c r="IOO14" s="184"/>
      <c r="IOP14" s="185"/>
      <c r="IOS14" s="183"/>
      <c r="IOV14" s="184"/>
      <c r="IOW14" s="185"/>
      <c r="IOZ14" s="183"/>
      <c r="IPC14" s="184"/>
      <c r="IPD14" s="185"/>
      <c r="IPG14" s="183"/>
      <c r="IPJ14" s="184"/>
      <c r="IPK14" s="185"/>
      <c r="IPN14" s="183"/>
      <c r="IPQ14" s="184"/>
      <c r="IPR14" s="185"/>
      <c r="IPU14" s="183"/>
      <c r="IPX14" s="184"/>
      <c r="IPY14" s="185"/>
      <c r="IQB14" s="183"/>
      <c r="IQE14" s="184"/>
      <c r="IQF14" s="185"/>
      <c r="IQI14" s="183"/>
      <c r="IQL14" s="184"/>
      <c r="IQM14" s="185"/>
      <c r="IQP14" s="183"/>
      <c r="IQS14" s="184"/>
      <c r="IQT14" s="185"/>
      <c r="IQW14" s="183"/>
      <c r="IQZ14" s="184"/>
      <c r="IRA14" s="185"/>
      <c r="IRD14" s="183"/>
      <c r="IRG14" s="184"/>
      <c r="IRH14" s="185"/>
      <c r="IRK14" s="183"/>
      <c r="IRN14" s="184"/>
      <c r="IRO14" s="185"/>
      <c r="IRR14" s="183"/>
      <c r="IRU14" s="184"/>
      <c r="IRV14" s="185"/>
      <c r="IRY14" s="183"/>
      <c r="ISB14" s="184"/>
      <c r="ISC14" s="185"/>
      <c r="ISF14" s="183"/>
      <c r="ISI14" s="184"/>
      <c r="ISJ14" s="185"/>
      <c r="ISM14" s="183"/>
      <c r="ISP14" s="184"/>
      <c r="ISQ14" s="185"/>
      <c r="IST14" s="183"/>
      <c r="ISW14" s="184"/>
      <c r="ISX14" s="185"/>
      <c r="ITA14" s="183"/>
      <c r="ITD14" s="184"/>
      <c r="ITE14" s="185"/>
      <c r="ITH14" s="183"/>
      <c r="ITK14" s="184"/>
      <c r="ITL14" s="185"/>
      <c r="ITO14" s="183"/>
      <c r="ITR14" s="184"/>
      <c r="ITS14" s="185"/>
      <c r="ITV14" s="183"/>
      <c r="ITY14" s="184"/>
      <c r="ITZ14" s="185"/>
      <c r="IUC14" s="183"/>
      <c r="IUF14" s="184"/>
      <c r="IUG14" s="185"/>
      <c r="IUJ14" s="183"/>
      <c r="IUM14" s="184"/>
      <c r="IUN14" s="185"/>
      <c r="IUQ14" s="183"/>
      <c r="IUT14" s="184"/>
      <c r="IUU14" s="185"/>
      <c r="IUX14" s="183"/>
      <c r="IVA14" s="184"/>
      <c r="IVB14" s="185"/>
      <c r="IVE14" s="183"/>
      <c r="IVH14" s="184"/>
      <c r="IVI14" s="185"/>
      <c r="IVL14" s="183"/>
      <c r="IVO14" s="184"/>
      <c r="IVP14" s="185"/>
      <c r="IVS14" s="183"/>
      <c r="IVV14" s="184"/>
      <c r="IVW14" s="185"/>
      <c r="IVZ14" s="183"/>
      <c r="IWC14" s="184"/>
      <c r="IWD14" s="185"/>
      <c r="IWG14" s="183"/>
      <c r="IWJ14" s="184"/>
      <c r="IWK14" s="185"/>
      <c r="IWN14" s="183"/>
      <c r="IWQ14" s="184"/>
      <c r="IWR14" s="185"/>
      <c r="IWU14" s="183"/>
      <c r="IWX14" s="184"/>
      <c r="IWY14" s="185"/>
      <c r="IXB14" s="183"/>
      <c r="IXE14" s="184"/>
      <c r="IXF14" s="185"/>
      <c r="IXI14" s="183"/>
      <c r="IXL14" s="184"/>
      <c r="IXM14" s="185"/>
      <c r="IXP14" s="183"/>
      <c r="IXS14" s="184"/>
      <c r="IXT14" s="185"/>
      <c r="IXW14" s="183"/>
      <c r="IXZ14" s="184"/>
      <c r="IYA14" s="185"/>
      <c r="IYD14" s="183"/>
      <c r="IYG14" s="184"/>
      <c r="IYH14" s="185"/>
      <c r="IYK14" s="183"/>
      <c r="IYN14" s="184"/>
      <c r="IYO14" s="185"/>
      <c r="IYR14" s="183"/>
      <c r="IYU14" s="184"/>
      <c r="IYV14" s="185"/>
      <c r="IYY14" s="183"/>
      <c r="IZB14" s="184"/>
      <c r="IZC14" s="185"/>
      <c r="IZF14" s="183"/>
      <c r="IZI14" s="184"/>
      <c r="IZJ14" s="185"/>
      <c r="IZM14" s="183"/>
      <c r="IZP14" s="184"/>
      <c r="IZQ14" s="185"/>
      <c r="IZT14" s="183"/>
      <c r="IZW14" s="184"/>
      <c r="IZX14" s="185"/>
      <c r="JAA14" s="183"/>
      <c r="JAD14" s="184"/>
      <c r="JAE14" s="185"/>
      <c r="JAH14" s="183"/>
      <c r="JAK14" s="184"/>
      <c r="JAL14" s="185"/>
      <c r="JAO14" s="183"/>
      <c r="JAR14" s="184"/>
      <c r="JAS14" s="185"/>
      <c r="JAV14" s="183"/>
      <c r="JAY14" s="184"/>
      <c r="JAZ14" s="185"/>
      <c r="JBC14" s="183"/>
      <c r="JBF14" s="184"/>
      <c r="JBG14" s="185"/>
      <c r="JBJ14" s="183"/>
      <c r="JBM14" s="184"/>
      <c r="JBN14" s="185"/>
      <c r="JBQ14" s="183"/>
      <c r="JBT14" s="184"/>
      <c r="JBU14" s="185"/>
      <c r="JBX14" s="183"/>
      <c r="JCA14" s="184"/>
      <c r="JCB14" s="185"/>
      <c r="JCE14" s="183"/>
      <c r="JCH14" s="184"/>
      <c r="JCI14" s="185"/>
      <c r="JCL14" s="183"/>
      <c r="JCO14" s="184"/>
      <c r="JCP14" s="185"/>
      <c r="JCS14" s="183"/>
      <c r="JCV14" s="184"/>
      <c r="JCW14" s="185"/>
      <c r="JCZ14" s="183"/>
      <c r="JDC14" s="184"/>
      <c r="JDD14" s="185"/>
      <c r="JDG14" s="183"/>
      <c r="JDJ14" s="184"/>
      <c r="JDK14" s="185"/>
      <c r="JDN14" s="183"/>
      <c r="JDQ14" s="184"/>
      <c r="JDR14" s="185"/>
      <c r="JDU14" s="183"/>
      <c r="JDX14" s="184"/>
      <c r="JDY14" s="185"/>
      <c r="JEB14" s="183"/>
      <c r="JEE14" s="184"/>
      <c r="JEF14" s="185"/>
      <c r="JEI14" s="183"/>
      <c r="JEL14" s="184"/>
      <c r="JEM14" s="185"/>
      <c r="JEP14" s="183"/>
      <c r="JES14" s="184"/>
      <c r="JET14" s="185"/>
      <c r="JEW14" s="183"/>
      <c r="JEZ14" s="184"/>
      <c r="JFA14" s="185"/>
      <c r="JFD14" s="183"/>
      <c r="JFG14" s="184"/>
      <c r="JFH14" s="185"/>
      <c r="JFK14" s="183"/>
      <c r="JFN14" s="184"/>
      <c r="JFO14" s="185"/>
      <c r="JFR14" s="183"/>
      <c r="JFU14" s="184"/>
      <c r="JFV14" s="185"/>
      <c r="JFY14" s="183"/>
      <c r="JGB14" s="184"/>
      <c r="JGC14" s="185"/>
      <c r="JGF14" s="183"/>
      <c r="JGI14" s="184"/>
      <c r="JGJ14" s="185"/>
      <c r="JGM14" s="183"/>
      <c r="JGP14" s="184"/>
      <c r="JGQ14" s="185"/>
      <c r="JGT14" s="183"/>
      <c r="JGW14" s="184"/>
      <c r="JGX14" s="185"/>
      <c r="JHA14" s="183"/>
      <c r="JHD14" s="184"/>
      <c r="JHE14" s="185"/>
      <c r="JHH14" s="183"/>
      <c r="JHK14" s="184"/>
      <c r="JHL14" s="185"/>
      <c r="JHO14" s="183"/>
      <c r="JHR14" s="184"/>
      <c r="JHS14" s="185"/>
      <c r="JHV14" s="183"/>
      <c r="JHY14" s="184"/>
      <c r="JHZ14" s="185"/>
      <c r="JIC14" s="183"/>
      <c r="JIF14" s="184"/>
      <c r="JIG14" s="185"/>
      <c r="JIJ14" s="183"/>
      <c r="JIM14" s="184"/>
      <c r="JIN14" s="185"/>
      <c r="JIQ14" s="183"/>
      <c r="JIT14" s="184"/>
      <c r="JIU14" s="185"/>
      <c r="JIX14" s="183"/>
      <c r="JJA14" s="184"/>
      <c r="JJB14" s="185"/>
      <c r="JJE14" s="183"/>
      <c r="JJH14" s="184"/>
      <c r="JJI14" s="185"/>
      <c r="JJL14" s="183"/>
      <c r="JJO14" s="184"/>
      <c r="JJP14" s="185"/>
      <c r="JJS14" s="183"/>
      <c r="JJV14" s="184"/>
      <c r="JJW14" s="185"/>
      <c r="JJZ14" s="183"/>
      <c r="JKC14" s="184"/>
      <c r="JKD14" s="185"/>
      <c r="JKG14" s="183"/>
      <c r="JKJ14" s="184"/>
      <c r="JKK14" s="185"/>
      <c r="JKN14" s="183"/>
      <c r="JKQ14" s="184"/>
      <c r="JKR14" s="185"/>
      <c r="JKU14" s="183"/>
      <c r="JKX14" s="184"/>
      <c r="JKY14" s="185"/>
      <c r="JLB14" s="183"/>
      <c r="JLE14" s="184"/>
      <c r="JLF14" s="185"/>
      <c r="JLI14" s="183"/>
      <c r="JLL14" s="184"/>
      <c r="JLM14" s="185"/>
      <c r="JLP14" s="183"/>
      <c r="JLS14" s="184"/>
      <c r="JLT14" s="185"/>
      <c r="JLW14" s="183"/>
      <c r="JLZ14" s="184"/>
      <c r="JMA14" s="185"/>
      <c r="JMD14" s="183"/>
      <c r="JMG14" s="184"/>
      <c r="JMH14" s="185"/>
      <c r="JMK14" s="183"/>
      <c r="JMN14" s="184"/>
      <c r="JMO14" s="185"/>
      <c r="JMR14" s="183"/>
      <c r="JMU14" s="184"/>
      <c r="JMV14" s="185"/>
      <c r="JMY14" s="183"/>
      <c r="JNB14" s="184"/>
      <c r="JNC14" s="185"/>
      <c r="JNF14" s="183"/>
      <c r="JNI14" s="184"/>
      <c r="JNJ14" s="185"/>
      <c r="JNM14" s="183"/>
      <c r="JNP14" s="184"/>
      <c r="JNQ14" s="185"/>
      <c r="JNT14" s="183"/>
      <c r="JNW14" s="184"/>
      <c r="JNX14" s="185"/>
      <c r="JOA14" s="183"/>
      <c r="JOD14" s="184"/>
      <c r="JOE14" s="185"/>
      <c r="JOH14" s="183"/>
      <c r="JOK14" s="184"/>
      <c r="JOL14" s="185"/>
      <c r="JOO14" s="183"/>
      <c r="JOR14" s="184"/>
      <c r="JOS14" s="185"/>
      <c r="JOV14" s="183"/>
      <c r="JOY14" s="184"/>
      <c r="JOZ14" s="185"/>
      <c r="JPC14" s="183"/>
      <c r="JPF14" s="184"/>
      <c r="JPG14" s="185"/>
      <c r="JPJ14" s="183"/>
      <c r="JPM14" s="184"/>
      <c r="JPN14" s="185"/>
      <c r="JPQ14" s="183"/>
      <c r="JPT14" s="184"/>
      <c r="JPU14" s="185"/>
      <c r="JPX14" s="183"/>
      <c r="JQA14" s="184"/>
      <c r="JQB14" s="185"/>
      <c r="JQE14" s="183"/>
      <c r="JQH14" s="184"/>
      <c r="JQI14" s="185"/>
      <c r="JQL14" s="183"/>
      <c r="JQO14" s="184"/>
      <c r="JQP14" s="185"/>
      <c r="JQS14" s="183"/>
      <c r="JQV14" s="184"/>
      <c r="JQW14" s="185"/>
      <c r="JQZ14" s="183"/>
      <c r="JRC14" s="184"/>
      <c r="JRD14" s="185"/>
      <c r="JRG14" s="183"/>
      <c r="JRJ14" s="184"/>
      <c r="JRK14" s="185"/>
      <c r="JRN14" s="183"/>
      <c r="JRQ14" s="184"/>
      <c r="JRR14" s="185"/>
      <c r="JRU14" s="183"/>
      <c r="JRX14" s="184"/>
      <c r="JRY14" s="185"/>
      <c r="JSB14" s="183"/>
      <c r="JSE14" s="184"/>
      <c r="JSF14" s="185"/>
      <c r="JSI14" s="183"/>
      <c r="JSL14" s="184"/>
      <c r="JSM14" s="185"/>
      <c r="JSP14" s="183"/>
      <c r="JSS14" s="184"/>
      <c r="JST14" s="185"/>
      <c r="JSW14" s="183"/>
      <c r="JSZ14" s="184"/>
      <c r="JTA14" s="185"/>
      <c r="JTD14" s="183"/>
      <c r="JTG14" s="184"/>
      <c r="JTH14" s="185"/>
      <c r="JTK14" s="183"/>
      <c r="JTN14" s="184"/>
      <c r="JTO14" s="185"/>
      <c r="JTR14" s="183"/>
      <c r="JTU14" s="184"/>
      <c r="JTV14" s="185"/>
      <c r="JTY14" s="183"/>
      <c r="JUB14" s="184"/>
      <c r="JUC14" s="185"/>
      <c r="JUF14" s="183"/>
      <c r="JUI14" s="184"/>
      <c r="JUJ14" s="185"/>
      <c r="JUM14" s="183"/>
      <c r="JUP14" s="184"/>
      <c r="JUQ14" s="185"/>
      <c r="JUT14" s="183"/>
      <c r="JUW14" s="184"/>
      <c r="JUX14" s="185"/>
      <c r="JVA14" s="183"/>
      <c r="JVD14" s="184"/>
      <c r="JVE14" s="185"/>
      <c r="JVH14" s="183"/>
      <c r="JVK14" s="184"/>
      <c r="JVL14" s="185"/>
      <c r="JVO14" s="183"/>
      <c r="JVR14" s="184"/>
      <c r="JVS14" s="185"/>
      <c r="JVV14" s="183"/>
      <c r="JVY14" s="184"/>
      <c r="JVZ14" s="185"/>
      <c r="JWC14" s="183"/>
      <c r="JWF14" s="184"/>
      <c r="JWG14" s="185"/>
      <c r="JWJ14" s="183"/>
      <c r="JWM14" s="184"/>
      <c r="JWN14" s="185"/>
      <c r="JWQ14" s="183"/>
      <c r="JWT14" s="184"/>
      <c r="JWU14" s="185"/>
      <c r="JWX14" s="183"/>
      <c r="JXA14" s="184"/>
      <c r="JXB14" s="185"/>
      <c r="JXE14" s="183"/>
      <c r="JXH14" s="184"/>
      <c r="JXI14" s="185"/>
      <c r="JXL14" s="183"/>
      <c r="JXO14" s="184"/>
      <c r="JXP14" s="185"/>
      <c r="JXS14" s="183"/>
      <c r="JXV14" s="184"/>
      <c r="JXW14" s="185"/>
      <c r="JXZ14" s="183"/>
      <c r="JYC14" s="184"/>
      <c r="JYD14" s="185"/>
      <c r="JYG14" s="183"/>
      <c r="JYJ14" s="184"/>
      <c r="JYK14" s="185"/>
      <c r="JYN14" s="183"/>
      <c r="JYQ14" s="184"/>
      <c r="JYR14" s="185"/>
      <c r="JYU14" s="183"/>
      <c r="JYX14" s="184"/>
      <c r="JYY14" s="185"/>
      <c r="JZB14" s="183"/>
      <c r="JZE14" s="184"/>
      <c r="JZF14" s="185"/>
      <c r="JZI14" s="183"/>
      <c r="JZL14" s="184"/>
      <c r="JZM14" s="185"/>
      <c r="JZP14" s="183"/>
      <c r="JZS14" s="184"/>
      <c r="JZT14" s="185"/>
      <c r="JZW14" s="183"/>
      <c r="JZZ14" s="184"/>
      <c r="KAA14" s="185"/>
      <c r="KAD14" s="183"/>
      <c r="KAG14" s="184"/>
      <c r="KAH14" s="185"/>
      <c r="KAK14" s="183"/>
      <c r="KAN14" s="184"/>
      <c r="KAO14" s="185"/>
      <c r="KAR14" s="183"/>
      <c r="KAU14" s="184"/>
      <c r="KAV14" s="185"/>
      <c r="KAY14" s="183"/>
      <c r="KBB14" s="184"/>
      <c r="KBC14" s="185"/>
      <c r="KBF14" s="183"/>
      <c r="KBI14" s="184"/>
      <c r="KBJ14" s="185"/>
      <c r="KBM14" s="183"/>
      <c r="KBP14" s="184"/>
      <c r="KBQ14" s="185"/>
      <c r="KBT14" s="183"/>
      <c r="KBW14" s="184"/>
      <c r="KBX14" s="185"/>
      <c r="KCA14" s="183"/>
      <c r="KCD14" s="184"/>
      <c r="KCE14" s="185"/>
      <c r="KCH14" s="183"/>
      <c r="KCK14" s="184"/>
      <c r="KCL14" s="185"/>
      <c r="KCO14" s="183"/>
      <c r="KCR14" s="184"/>
      <c r="KCS14" s="185"/>
      <c r="KCV14" s="183"/>
      <c r="KCY14" s="184"/>
      <c r="KCZ14" s="185"/>
      <c r="KDC14" s="183"/>
      <c r="KDF14" s="184"/>
      <c r="KDG14" s="185"/>
      <c r="KDJ14" s="183"/>
      <c r="KDM14" s="184"/>
      <c r="KDN14" s="185"/>
      <c r="KDQ14" s="183"/>
      <c r="KDT14" s="184"/>
      <c r="KDU14" s="185"/>
      <c r="KDX14" s="183"/>
      <c r="KEA14" s="184"/>
      <c r="KEB14" s="185"/>
      <c r="KEE14" s="183"/>
      <c r="KEH14" s="184"/>
      <c r="KEI14" s="185"/>
      <c r="KEL14" s="183"/>
      <c r="KEO14" s="184"/>
      <c r="KEP14" s="185"/>
      <c r="KES14" s="183"/>
      <c r="KEV14" s="184"/>
      <c r="KEW14" s="185"/>
      <c r="KEZ14" s="183"/>
      <c r="KFC14" s="184"/>
      <c r="KFD14" s="185"/>
      <c r="KFG14" s="183"/>
      <c r="KFJ14" s="184"/>
      <c r="KFK14" s="185"/>
      <c r="KFN14" s="183"/>
      <c r="KFQ14" s="184"/>
      <c r="KFR14" s="185"/>
      <c r="KFU14" s="183"/>
      <c r="KFX14" s="184"/>
      <c r="KFY14" s="185"/>
      <c r="KGB14" s="183"/>
      <c r="KGE14" s="184"/>
      <c r="KGF14" s="185"/>
      <c r="KGI14" s="183"/>
      <c r="KGL14" s="184"/>
      <c r="KGM14" s="185"/>
      <c r="KGP14" s="183"/>
      <c r="KGS14" s="184"/>
      <c r="KGT14" s="185"/>
      <c r="KGW14" s="183"/>
      <c r="KGZ14" s="184"/>
      <c r="KHA14" s="185"/>
      <c r="KHD14" s="183"/>
      <c r="KHG14" s="184"/>
      <c r="KHH14" s="185"/>
      <c r="KHK14" s="183"/>
      <c r="KHN14" s="184"/>
      <c r="KHO14" s="185"/>
      <c r="KHR14" s="183"/>
      <c r="KHU14" s="184"/>
      <c r="KHV14" s="185"/>
      <c r="KHY14" s="183"/>
      <c r="KIB14" s="184"/>
      <c r="KIC14" s="185"/>
      <c r="KIF14" s="183"/>
      <c r="KII14" s="184"/>
      <c r="KIJ14" s="185"/>
      <c r="KIM14" s="183"/>
      <c r="KIP14" s="184"/>
      <c r="KIQ14" s="185"/>
      <c r="KIT14" s="183"/>
      <c r="KIW14" s="184"/>
      <c r="KIX14" s="185"/>
      <c r="KJA14" s="183"/>
      <c r="KJD14" s="184"/>
      <c r="KJE14" s="185"/>
      <c r="KJH14" s="183"/>
      <c r="KJK14" s="184"/>
      <c r="KJL14" s="185"/>
      <c r="KJO14" s="183"/>
      <c r="KJR14" s="184"/>
      <c r="KJS14" s="185"/>
      <c r="KJV14" s="183"/>
      <c r="KJY14" s="184"/>
      <c r="KJZ14" s="185"/>
      <c r="KKC14" s="183"/>
      <c r="KKF14" s="184"/>
      <c r="KKG14" s="185"/>
      <c r="KKJ14" s="183"/>
      <c r="KKM14" s="184"/>
      <c r="KKN14" s="185"/>
      <c r="KKQ14" s="183"/>
      <c r="KKT14" s="184"/>
      <c r="KKU14" s="185"/>
      <c r="KKX14" s="183"/>
      <c r="KLA14" s="184"/>
      <c r="KLB14" s="185"/>
      <c r="KLE14" s="183"/>
      <c r="KLH14" s="184"/>
      <c r="KLI14" s="185"/>
      <c r="KLL14" s="183"/>
      <c r="KLO14" s="184"/>
      <c r="KLP14" s="185"/>
      <c r="KLS14" s="183"/>
      <c r="KLV14" s="184"/>
      <c r="KLW14" s="185"/>
      <c r="KLZ14" s="183"/>
      <c r="KMC14" s="184"/>
      <c r="KMD14" s="185"/>
      <c r="KMG14" s="183"/>
      <c r="KMJ14" s="184"/>
      <c r="KMK14" s="185"/>
      <c r="KMN14" s="183"/>
      <c r="KMQ14" s="184"/>
      <c r="KMR14" s="185"/>
      <c r="KMU14" s="183"/>
      <c r="KMX14" s="184"/>
      <c r="KMY14" s="185"/>
      <c r="KNB14" s="183"/>
      <c r="KNE14" s="184"/>
      <c r="KNF14" s="185"/>
      <c r="KNI14" s="183"/>
      <c r="KNL14" s="184"/>
      <c r="KNM14" s="185"/>
      <c r="KNP14" s="183"/>
      <c r="KNS14" s="184"/>
      <c r="KNT14" s="185"/>
      <c r="KNW14" s="183"/>
      <c r="KNZ14" s="184"/>
      <c r="KOA14" s="185"/>
      <c r="KOD14" s="183"/>
      <c r="KOG14" s="184"/>
      <c r="KOH14" s="185"/>
      <c r="KOK14" s="183"/>
      <c r="KON14" s="184"/>
      <c r="KOO14" s="185"/>
      <c r="KOR14" s="183"/>
      <c r="KOU14" s="184"/>
      <c r="KOV14" s="185"/>
      <c r="KOY14" s="183"/>
      <c r="KPB14" s="184"/>
      <c r="KPC14" s="185"/>
      <c r="KPF14" s="183"/>
      <c r="KPI14" s="184"/>
      <c r="KPJ14" s="185"/>
      <c r="KPM14" s="183"/>
      <c r="KPP14" s="184"/>
      <c r="KPQ14" s="185"/>
      <c r="KPT14" s="183"/>
      <c r="KPW14" s="184"/>
      <c r="KPX14" s="185"/>
      <c r="KQA14" s="183"/>
      <c r="KQD14" s="184"/>
      <c r="KQE14" s="185"/>
      <c r="KQH14" s="183"/>
      <c r="KQK14" s="184"/>
      <c r="KQL14" s="185"/>
      <c r="KQO14" s="183"/>
      <c r="KQR14" s="184"/>
      <c r="KQS14" s="185"/>
      <c r="KQV14" s="183"/>
      <c r="KQY14" s="184"/>
      <c r="KQZ14" s="185"/>
      <c r="KRC14" s="183"/>
      <c r="KRF14" s="184"/>
      <c r="KRG14" s="185"/>
      <c r="KRJ14" s="183"/>
      <c r="KRM14" s="184"/>
      <c r="KRN14" s="185"/>
      <c r="KRQ14" s="183"/>
      <c r="KRT14" s="184"/>
      <c r="KRU14" s="185"/>
      <c r="KRX14" s="183"/>
      <c r="KSA14" s="184"/>
      <c r="KSB14" s="185"/>
      <c r="KSE14" s="183"/>
      <c r="KSH14" s="184"/>
      <c r="KSI14" s="185"/>
      <c r="KSL14" s="183"/>
      <c r="KSO14" s="184"/>
      <c r="KSP14" s="185"/>
      <c r="KSS14" s="183"/>
      <c r="KSV14" s="184"/>
      <c r="KSW14" s="185"/>
      <c r="KSZ14" s="183"/>
      <c r="KTC14" s="184"/>
      <c r="KTD14" s="185"/>
      <c r="KTG14" s="183"/>
      <c r="KTJ14" s="184"/>
      <c r="KTK14" s="185"/>
      <c r="KTN14" s="183"/>
      <c r="KTQ14" s="184"/>
      <c r="KTR14" s="185"/>
      <c r="KTU14" s="183"/>
      <c r="KTX14" s="184"/>
      <c r="KTY14" s="185"/>
      <c r="KUB14" s="183"/>
      <c r="KUE14" s="184"/>
      <c r="KUF14" s="185"/>
      <c r="KUI14" s="183"/>
      <c r="KUL14" s="184"/>
      <c r="KUM14" s="185"/>
      <c r="KUP14" s="183"/>
      <c r="KUS14" s="184"/>
      <c r="KUT14" s="185"/>
      <c r="KUW14" s="183"/>
      <c r="KUZ14" s="184"/>
      <c r="KVA14" s="185"/>
      <c r="KVD14" s="183"/>
      <c r="KVG14" s="184"/>
      <c r="KVH14" s="185"/>
      <c r="KVK14" s="183"/>
      <c r="KVN14" s="184"/>
      <c r="KVO14" s="185"/>
      <c r="KVR14" s="183"/>
      <c r="KVU14" s="184"/>
      <c r="KVV14" s="185"/>
      <c r="KVY14" s="183"/>
      <c r="KWB14" s="184"/>
      <c r="KWC14" s="185"/>
      <c r="KWF14" s="183"/>
      <c r="KWI14" s="184"/>
      <c r="KWJ14" s="185"/>
      <c r="KWM14" s="183"/>
      <c r="KWP14" s="184"/>
      <c r="KWQ14" s="185"/>
      <c r="KWT14" s="183"/>
      <c r="KWW14" s="184"/>
      <c r="KWX14" s="185"/>
      <c r="KXA14" s="183"/>
      <c r="KXD14" s="184"/>
      <c r="KXE14" s="185"/>
      <c r="KXH14" s="183"/>
      <c r="KXK14" s="184"/>
      <c r="KXL14" s="185"/>
      <c r="KXO14" s="183"/>
      <c r="KXR14" s="184"/>
      <c r="KXS14" s="185"/>
      <c r="KXV14" s="183"/>
      <c r="KXY14" s="184"/>
      <c r="KXZ14" s="185"/>
      <c r="KYC14" s="183"/>
      <c r="KYF14" s="184"/>
      <c r="KYG14" s="185"/>
      <c r="KYJ14" s="183"/>
      <c r="KYM14" s="184"/>
      <c r="KYN14" s="185"/>
      <c r="KYQ14" s="183"/>
      <c r="KYT14" s="184"/>
      <c r="KYU14" s="185"/>
      <c r="KYX14" s="183"/>
      <c r="KZA14" s="184"/>
      <c r="KZB14" s="185"/>
      <c r="KZE14" s="183"/>
      <c r="KZH14" s="184"/>
      <c r="KZI14" s="185"/>
      <c r="KZL14" s="183"/>
      <c r="KZO14" s="184"/>
      <c r="KZP14" s="185"/>
      <c r="KZS14" s="183"/>
      <c r="KZV14" s="184"/>
      <c r="KZW14" s="185"/>
      <c r="KZZ14" s="183"/>
      <c r="LAC14" s="184"/>
      <c r="LAD14" s="185"/>
      <c r="LAG14" s="183"/>
      <c r="LAJ14" s="184"/>
      <c r="LAK14" s="185"/>
      <c r="LAN14" s="183"/>
      <c r="LAQ14" s="184"/>
      <c r="LAR14" s="185"/>
      <c r="LAU14" s="183"/>
      <c r="LAX14" s="184"/>
      <c r="LAY14" s="185"/>
      <c r="LBB14" s="183"/>
      <c r="LBE14" s="184"/>
      <c r="LBF14" s="185"/>
      <c r="LBI14" s="183"/>
      <c r="LBL14" s="184"/>
      <c r="LBM14" s="185"/>
      <c r="LBP14" s="183"/>
      <c r="LBS14" s="184"/>
      <c r="LBT14" s="185"/>
      <c r="LBW14" s="183"/>
      <c r="LBZ14" s="184"/>
      <c r="LCA14" s="185"/>
      <c r="LCD14" s="183"/>
      <c r="LCG14" s="184"/>
      <c r="LCH14" s="185"/>
      <c r="LCK14" s="183"/>
      <c r="LCN14" s="184"/>
      <c r="LCO14" s="185"/>
      <c r="LCR14" s="183"/>
      <c r="LCU14" s="184"/>
      <c r="LCV14" s="185"/>
      <c r="LCY14" s="183"/>
      <c r="LDB14" s="184"/>
      <c r="LDC14" s="185"/>
      <c r="LDF14" s="183"/>
      <c r="LDI14" s="184"/>
      <c r="LDJ14" s="185"/>
      <c r="LDM14" s="183"/>
      <c r="LDP14" s="184"/>
      <c r="LDQ14" s="185"/>
      <c r="LDT14" s="183"/>
      <c r="LDW14" s="184"/>
      <c r="LDX14" s="185"/>
      <c r="LEA14" s="183"/>
      <c r="LED14" s="184"/>
      <c r="LEE14" s="185"/>
      <c r="LEH14" s="183"/>
      <c r="LEK14" s="184"/>
      <c r="LEL14" s="185"/>
      <c r="LEO14" s="183"/>
      <c r="LER14" s="184"/>
      <c r="LES14" s="185"/>
      <c r="LEV14" s="183"/>
      <c r="LEY14" s="184"/>
      <c r="LEZ14" s="185"/>
      <c r="LFC14" s="183"/>
      <c r="LFF14" s="184"/>
      <c r="LFG14" s="185"/>
      <c r="LFJ14" s="183"/>
      <c r="LFM14" s="184"/>
      <c r="LFN14" s="185"/>
      <c r="LFQ14" s="183"/>
      <c r="LFT14" s="184"/>
      <c r="LFU14" s="185"/>
      <c r="LFX14" s="183"/>
      <c r="LGA14" s="184"/>
      <c r="LGB14" s="185"/>
      <c r="LGE14" s="183"/>
      <c r="LGH14" s="184"/>
      <c r="LGI14" s="185"/>
      <c r="LGL14" s="183"/>
      <c r="LGO14" s="184"/>
      <c r="LGP14" s="185"/>
      <c r="LGS14" s="183"/>
      <c r="LGV14" s="184"/>
      <c r="LGW14" s="185"/>
      <c r="LGZ14" s="183"/>
      <c r="LHC14" s="184"/>
      <c r="LHD14" s="185"/>
      <c r="LHG14" s="183"/>
      <c r="LHJ14" s="184"/>
      <c r="LHK14" s="185"/>
      <c r="LHN14" s="183"/>
      <c r="LHQ14" s="184"/>
      <c r="LHR14" s="185"/>
      <c r="LHU14" s="183"/>
      <c r="LHX14" s="184"/>
      <c r="LHY14" s="185"/>
      <c r="LIB14" s="183"/>
      <c r="LIE14" s="184"/>
      <c r="LIF14" s="185"/>
      <c r="LII14" s="183"/>
      <c r="LIL14" s="184"/>
      <c r="LIM14" s="185"/>
      <c r="LIP14" s="183"/>
      <c r="LIS14" s="184"/>
      <c r="LIT14" s="185"/>
      <c r="LIW14" s="183"/>
      <c r="LIZ14" s="184"/>
      <c r="LJA14" s="185"/>
      <c r="LJD14" s="183"/>
      <c r="LJG14" s="184"/>
      <c r="LJH14" s="185"/>
      <c r="LJK14" s="183"/>
      <c r="LJN14" s="184"/>
      <c r="LJO14" s="185"/>
      <c r="LJR14" s="183"/>
      <c r="LJU14" s="184"/>
      <c r="LJV14" s="185"/>
      <c r="LJY14" s="183"/>
      <c r="LKB14" s="184"/>
      <c r="LKC14" s="185"/>
      <c r="LKF14" s="183"/>
      <c r="LKI14" s="184"/>
      <c r="LKJ14" s="185"/>
      <c r="LKM14" s="183"/>
      <c r="LKP14" s="184"/>
      <c r="LKQ14" s="185"/>
      <c r="LKT14" s="183"/>
      <c r="LKW14" s="184"/>
      <c r="LKX14" s="185"/>
      <c r="LLA14" s="183"/>
      <c r="LLD14" s="184"/>
      <c r="LLE14" s="185"/>
      <c r="LLH14" s="183"/>
      <c r="LLK14" s="184"/>
      <c r="LLL14" s="185"/>
      <c r="LLO14" s="183"/>
      <c r="LLR14" s="184"/>
      <c r="LLS14" s="185"/>
      <c r="LLV14" s="183"/>
      <c r="LLY14" s="184"/>
      <c r="LLZ14" s="185"/>
      <c r="LMC14" s="183"/>
      <c r="LMF14" s="184"/>
      <c r="LMG14" s="185"/>
      <c r="LMJ14" s="183"/>
      <c r="LMM14" s="184"/>
      <c r="LMN14" s="185"/>
      <c r="LMQ14" s="183"/>
      <c r="LMT14" s="184"/>
      <c r="LMU14" s="185"/>
      <c r="LMX14" s="183"/>
      <c r="LNA14" s="184"/>
      <c r="LNB14" s="185"/>
      <c r="LNE14" s="183"/>
      <c r="LNH14" s="184"/>
      <c r="LNI14" s="185"/>
      <c r="LNL14" s="183"/>
      <c r="LNO14" s="184"/>
      <c r="LNP14" s="185"/>
      <c r="LNS14" s="183"/>
      <c r="LNV14" s="184"/>
      <c r="LNW14" s="185"/>
      <c r="LNZ14" s="183"/>
      <c r="LOC14" s="184"/>
      <c r="LOD14" s="185"/>
      <c r="LOG14" s="183"/>
      <c r="LOJ14" s="184"/>
      <c r="LOK14" s="185"/>
      <c r="LON14" s="183"/>
      <c r="LOQ14" s="184"/>
      <c r="LOR14" s="185"/>
      <c r="LOU14" s="183"/>
      <c r="LOX14" s="184"/>
      <c r="LOY14" s="185"/>
      <c r="LPB14" s="183"/>
      <c r="LPE14" s="184"/>
      <c r="LPF14" s="185"/>
      <c r="LPI14" s="183"/>
      <c r="LPL14" s="184"/>
      <c r="LPM14" s="185"/>
      <c r="LPP14" s="183"/>
      <c r="LPS14" s="184"/>
      <c r="LPT14" s="185"/>
      <c r="LPW14" s="183"/>
      <c r="LPZ14" s="184"/>
      <c r="LQA14" s="185"/>
      <c r="LQD14" s="183"/>
      <c r="LQG14" s="184"/>
      <c r="LQH14" s="185"/>
      <c r="LQK14" s="183"/>
      <c r="LQN14" s="184"/>
      <c r="LQO14" s="185"/>
      <c r="LQR14" s="183"/>
      <c r="LQU14" s="184"/>
      <c r="LQV14" s="185"/>
      <c r="LQY14" s="183"/>
      <c r="LRB14" s="184"/>
      <c r="LRC14" s="185"/>
      <c r="LRF14" s="183"/>
      <c r="LRI14" s="184"/>
      <c r="LRJ14" s="185"/>
      <c r="LRM14" s="183"/>
      <c r="LRP14" s="184"/>
      <c r="LRQ14" s="185"/>
      <c r="LRT14" s="183"/>
      <c r="LRW14" s="184"/>
      <c r="LRX14" s="185"/>
      <c r="LSA14" s="183"/>
      <c r="LSD14" s="184"/>
      <c r="LSE14" s="185"/>
      <c r="LSH14" s="183"/>
      <c r="LSK14" s="184"/>
      <c r="LSL14" s="185"/>
      <c r="LSO14" s="183"/>
      <c r="LSR14" s="184"/>
      <c r="LSS14" s="185"/>
      <c r="LSV14" s="183"/>
      <c r="LSY14" s="184"/>
      <c r="LSZ14" s="185"/>
      <c r="LTC14" s="183"/>
      <c r="LTF14" s="184"/>
      <c r="LTG14" s="185"/>
      <c r="LTJ14" s="183"/>
      <c r="LTM14" s="184"/>
      <c r="LTN14" s="185"/>
      <c r="LTQ14" s="183"/>
      <c r="LTT14" s="184"/>
      <c r="LTU14" s="185"/>
      <c r="LTX14" s="183"/>
      <c r="LUA14" s="184"/>
      <c r="LUB14" s="185"/>
      <c r="LUE14" s="183"/>
      <c r="LUH14" s="184"/>
      <c r="LUI14" s="185"/>
      <c r="LUL14" s="183"/>
      <c r="LUO14" s="184"/>
      <c r="LUP14" s="185"/>
      <c r="LUS14" s="183"/>
      <c r="LUV14" s="184"/>
      <c r="LUW14" s="185"/>
      <c r="LUZ14" s="183"/>
      <c r="LVC14" s="184"/>
      <c r="LVD14" s="185"/>
      <c r="LVG14" s="183"/>
      <c r="LVJ14" s="184"/>
      <c r="LVK14" s="185"/>
      <c r="LVN14" s="183"/>
      <c r="LVQ14" s="184"/>
      <c r="LVR14" s="185"/>
      <c r="LVU14" s="183"/>
      <c r="LVX14" s="184"/>
      <c r="LVY14" s="185"/>
      <c r="LWB14" s="183"/>
      <c r="LWE14" s="184"/>
      <c r="LWF14" s="185"/>
      <c r="LWI14" s="183"/>
      <c r="LWL14" s="184"/>
      <c r="LWM14" s="185"/>
      <c r="LWP14" s="183"/>
      <c r="LWS14" s="184"/>
      <c r="LWT14" s="185"/>
      <c r="LWW14" s="183"/>
      <c r="LWZ14" s="184"/>
      <c r="LXA14" s="185"/>
      <c r="LXD14" s="183"/>
      <c r="LXG14" s="184"/>
      <c r="LXH14" s="185"/>
      <c r="LXK14" s="183"/>
      <c r="LXN14" s="184"/>
      <c r="LXO14" s="185"/>
      <c r="LXR14" s="183"/>
      <c r="LXU14" s="184"/>
      <c r="LXV14" s="185"/>
      <c r="LXY14" s="183"/>
      <c r="LYB14" s="184"/>
      <c r="LYC14" s="185"/>
      <c r="LYF14" s="183"/>
      <c r="LYI14" s="184"/>
      <c r="LYJ14" s="185"/>
      <c r="LYM14" s="183"/>
      <c r="LYP14" s="184"/>
      <c r="LYQ14" s="185"/>
      <c r="LYT14" s="183"/>
      <c r="LYW14" s="184"/>
      <c r="LYX14" s="185"/>
      <c r="LZA14" s="183"/>
      <c r="LZD14" s="184"/>
      <c r="LZE14" s="185"/>
      <c r="LZH14" s="183"/>
      <c r="LZK14" s="184"/>
      <c r="LZL14" s="185"/>
      <c r="LZO14" s="183"/>
      <c r="LZR14" s="184"/>
      <c r="LZS14" s="185"/>
      <c r="LZV14" s="183"/>
      <c r="LZY14" s="184"/>
      <c r="LZZ14" s="185"/>
      <c r="MAC14" s="183"/>
      <c r="MAF14" s="184"/>
      <c r="MAG14" s="185"/>
      <c r="MAJ14" s="183"/>
      <c r="MAM14" s="184"/>
      <c r="MAN14" s="185"/>
      <c r="MAQ14" s="183"/>
      <c r="MAT14" s="184"/>
      <c r="MAU14" s="185"/>
      <c r="MAX14" s="183"/>
      <c r="MBA14" s="184"/>
      <c r="MBB14" s="185"/>
      <c r="MBE14" s="183"/>
      <c r="MBH14" s="184"/>
      <c r="MBI14" s="185"/>
      <c r="MBL14" s="183"/>
      <c r="MBO14" s="184"/>
      <c r="MBP14" s="185"/>
      <c r="MBS14" s="183"/>
      <c r="MBV14" s="184"/>
      <c r="MBW14" s="185"/>
      <c r="MBZ14" s="183"/>
      <c r="MCC14" s="184"/>
      <c r="MCD14" s="185"/>
      <c r="MCG14" s="183"/>
      <c r="MCJ14" s="184"/>
      <c r="MCK14" s="185"/>
      <c r="MCN14" s="183"/>
      <c r="MCQ14" s="184"/>
      <c r="MCR14" s="185"/>
      <c r="MCU14" s="183"/>
      <c r="MCX14" s="184"/>
      <c r="MCY14" s="185"/>
      <c r="MDB14" s="183"/>
      <c r="MDE14" s="184"/>
      <c r="MDF14" s="185"/>
      <c r="MDI14" s="183"/>
      <c r="MDL14" s="184"/>
      <c r="MDM14" s="185"/>
      <c r="MDP14" s="183"/>
      <c r="MDS14" s="184"/>
      <c r="MDT14" s="185"/>
      <c r="MDW14" s="183"/>
      <c r="MDZ14" s="184"/>
      <c r="MEA14" s="185"/>
      <c r="MED14" s="183"/>
      <c r="MEG14" s="184"/>
      <c r="MEH14" s="185"/>
      <c r="MEK14" s="183"/>
      <c r="MEN14" s="184"/>
      <c r="MEO14" s="185"/>
      <c r="MER14" s="183"/>
      <c r="MEU14" s="184"/>
      <c r="MEV14" s="185"/>
      <c r="MEY14" s="183"/>
      <c r="MFB14" s="184"/>
      <c r="MFC14" s="185"/>
      <c r="MFF14" s="183"/>
      <c r="MFI14" s="184"/>
      <c r="MFJ14" s="185"/>
      <c r="MFM14" s="183"/>
      <c r="MFP14" s="184"/>
      <c r="MFQ14" s="185"/>
      <c r="MFT14" s="183"/>
      <c r="MFW14" s="184"/>
      <c r="MFX14" s="185"/>
      <c r="MGA14" s="183"/>
      <c r="MGD14" s="184"/>
      <c r="MGE14" s="185"/>
      <c r="MGH14" s="183"/>
      <c r="MGK14" s="184"/>
      <c r="MGL14" s="185"/>
      <c r="MGO14" s="183"/>
      <c r="MGR14" s="184"/>
      <c r="MGS14" s="185"/>
      <c r="MGV14" s="183"/>
      <c r="MGY14" s="184"/>
      <c r="MGZ14" s="185"/>
      <c r="MHC14" s="183"/>
      <c r="MHF14" s="184"/>
      <c r="MHG14" s="185"/>
      <c r="MHJ14" s="183"/>
      <c r="MHM14" s="184"/>
      <c r="MHN14" s="185"/>
      <c r="MHQ14" s="183"/>
      <c r="MHT14" s="184"/>
      <c r="MHU14" s="185"/>
      <c r="MHX14" s="183"/>
      <c r="MIA14" s="184"/>
      <c r="MIB14" s="185"/>
      <c r="MIE14" s="183"/>
      <c r="MIH14" s="184"/>
      <c r="MII14" s="185"/>
      <c r="MIL14" s="183"/>
      <c r="MIO14" s="184"/>
      <c r="MIP14" s="185"/>
      <c r="MIS14" s="183"/>
      <c r="MIV14" s="184"/>
      <c r="MIW14" s="185"/>
      <c r="MIZ14" s="183"/>
      <c r="MJC14" s="184"/>
      <c r="MJD14" s="185"/>
      <c r="MJG14" s="183"/>
      <c r="MJJ14" s="184"/>
      <c r="MJK14" s="185"/>
      <c r="MJN14" s="183"/>
      <c r="MJQ14" s="184"/>
      <c r="MJR14" s="185"/>
      <c r="MJU14" s="183"/>
      <c r="MJX14" s="184"/>
      <c r="MJY14" s="185"/>
      <c r="MKB14" s="183"/>
      <c r="MKE14" s="184"/>
      <c r="MKF14" s="185"/>
      <c r="MKI14" s="183"/>
      <c r="MKL14" s="184"/>
      <c r="MKM14" s="185"/>
      <c r="MKP14" s="183"/>
      <c r="MKS14" s="184"/>
      <c r="MKT14" s="185"/>
      <c r="MKW14" s="183"/>
      <c r="MKZ14" s="184"/>
      <c r="MLA14" s="185"/>
      <c r="MLD14" s="183"/>
      <c r="MLG14" s="184"/>
      <c r="MLH14" s="185"/>
      <c r="MLK14" s="183"/>
      <c r="MLN14" s="184"/>
      <c r="MLO14" s="185"/>
      <c r="MLR14" s="183"/>
      <c r="MLU14" s="184"/>
      <c r="MLV14" s="185"/>
      <c r="MLY14" s="183"/>
      <c r="MMB14" s="184"/>
      <c r="MMC14" s="185"/>
      <c r="MMF14" s="183"/>
      <c r="MMI14" s="184"/>
      <c r="MMJ14" s="185"/>
      <c r="MMM14" s="183"/>
      <c r="MMP14" s="184"/>
      <c r="MMQ14" s="185"/>
      <c r="MMT14" s="183"/>
      <c r="MMW14" s="184"/>
      <c r="MMX14" s="185"/>
      <c r="MNA14" s="183"/>
      <c r="MND14" s="184"/>
      <c r="MNE14" s="185"/>
      <c r="MNH14" s="183"/>
      <c r="MNK14" s="184"/>
      <c r="MNL14" s="185"/>
      <c r="MNO14" s="183"/>
      <c r="MNR14" s="184"/>
      <c r="MNS14" s="185"/>
      <c r="MNV14" s="183"/>
      <c r="MNY14" s="184"/>
      <c r="MNZ14" s="185"/>
      <c r="MOC14" s="183"/>
      <c r="MOF14" s="184"/>
      <c r="MOG14" s="185"/>
      <c r="MOJ14" s="183"/>
      <c r="MOM14" s="184"/>
      <c r="MON14" s="185"/>
      <c r="MOQ14" s="183"/>
      <c r="MOT14" s="184"/>
      <c r="MOU14" s="185"/>
      <c r="MOX14" s="183"/>
      <c r="MPA14" s="184"/>
      <c r="MPB14" s="185"/>
      <c r="MPE14" s="183"/>
      <c r="MPH14" s="184"/>
      <c r="MPI14" s="185"/>
      <c r="MPL14" s="183"/>
      <c r="MPO14" s="184"/>
      <c r="MPP14" s="185"/>
      <c r="MPS14" s="183"/>
      <c r="MPV14" s="184"/>
      <c r="MPW14" s="185"/>
      <c r="MPZ14" s="183"/>
      <c r="MQC14" s="184"/>
      <c r="MQD14" s="185"/>
      <c r="MQG14" s="183"/>
      <c r="MQJ14" s="184"/>
      <c r="MQK14" s="185"/>
      <c r="MQN14" s="183"/>
      <c r="MQQ14" s="184"/>
      <c r="MQR14" s="185"/>
      <c r="MQU14" s="183"/>
      <c r="MQX14" s="184"/>
      <c r="MQY14" s="185"/>
      <c r="MRB14" s="183"/>
      <c r="MRE14" s="184"/>
      <c r="MRF14" s="185"/>
      <c r="MRI14" s="183"/>
      <c r="MRL14" s="184"/>
      <c r="MRM14" s="185"/>
      <c r="MRP14" s="183"/>
      <c r="MRS14" s="184"/>
      <c r="MRT14" s="185"/>
      <c r="MRW14" s="183"/>
      <c r="MRZ14" s="184"/>
      <c r="MSA14" s="185"/>
      <c r="MSD14" s="183"/>
      <c r="MSG14" s="184"/>
      <c r="MSH14" s="185"/>
      <c r="MSK14" s="183"/>
      <c r="MSN14" s="184"/>
      <c r="MSO14" s="185"/>
      <c r="MSR14" s="183"/>
      <c r="MSU14" s="184"/>
      <c r="MSV14" s="185"/>
      <c r="MSY14" s="183"/>
      <c r="MTB14" s="184"/>
      <c r="MTC14" s="185"/>
      <c r="MTF14" s="183"/>
      <c r="MTI14" s="184"/>
      <c r="MTJ14" s="185"/>
      <c r="MTM14" s="183"/>
      <c r="MTP14" s="184"/>
      <c r="MTQ14" s="185"/>
      <c r="MTT14" s="183"/>
      <c r="MTW14" s="184"/>
      <c r="MTX14" s="185"/>
      <c r="MUA14" s="183"/>
      <c r="MUD14" s="184"/>
      <c r="MUE14" s="185"/>
      <c r="MUH14" s="183"/>
      <c r="MUK14" s="184"/>
      <c r="MUL14" s="185"/>
      <c r="MUO14" s="183"/>
      <c r="MUR14" s="184"/>
      <c r="MUS14" s="185"/>
      <c r="MUV14" s="183"/>
      <c r="MUY14" s="184"/>
      <c r="MUZ14" s="185"/>
      <c r="MVC14" s="183"/>
      <c r="MVF14" s="184"/>
      <c r="MVG14" s="185"/>
      <c r="MVJ14" s="183"/>
      <c r="MVM14" s="184"/>
      <c r="MVN14" s="185"/>
      <c r="MVQ14" s="183"/>
      <c r="MVT14" s="184"/>
      <c r="MVU14" s="185"/>
      <c r="MVX14" s="183"/>
      <c r="MWA14" s="184"/>
      <c r="MWB14" s="185"/>
      <c r="MWE14" s="183"/>
      <c r="MWH14" s="184"/>
      <c r="MWI14" s="185"/>
      <c r="MWL14" s="183"/>
      <c r="MWO14" s="184"/>
      <c r="MWP14" s="185"/>
      <c r="MWS14" s="183"/>
      <c r="MWV14" s="184"/>
      <c r="MWW14" s="185"/>
      <c r="MWZ14" s="183"/>
      <c r="MXC14" s="184"/>
      <c r="MXD14" s="185"/>
      <c r="MXG14" s="183"/>
      <c r="MXJ14" s="184"/>
      <c r="MXK14" s="185"/>
      <c r="MXN14" s="183"/>
      <c r="MXQ14" s="184"/>
      <c r="MXR14" s="185"/>
      <c r="MXU14" s="183"/>
      <c r="MXX14" s="184"/>
      <c r="MXY14" s="185"/>
      <c r="MYB14" s="183"/>
      <c r="MYE14" s="184"/>
      <c r="MYF14" s="185"/>
      <c r="MYI14" s="183"/>
      <c r="MYL14" s="184"/>
      <c r="MYM14" s="185"/>
      <c r="MYP14" s="183"/>
      <c r="MYS14" s="184"/>
      <c r="MYT14" s="185"/>
      <c r="MYW14" s="183"/>
      <c r="MYZ14" s="184"/>
      <c r="MZA14" s="185"/>
      <c r="MZD14" s="183"/>
      <c r="MZG14" s="184"/>
      <c r="MZH14" s="185"/>
      <c r="MZK14" s="183"/>
      <c r="MZN14" s="184"/>
      <c r="MZO14" s="185"/>
      <c r="MZR14" s="183"/>
      <c r="MZU14" s="184"/>
      <c r="MZV14" s="185"/>
      <c r="MZY14" s="183"/>
      <c r="NAB14" s="184"/>
      <c r="NAC14" s="185"/>
      <c r="NAF14" s="183"/>
      <c r="NAI14" s="184"/>
      <c r="NAJ14" s="185"/>
      <c r="NAM14" s="183"/>
      <c r="NAP14" s="184"/>
      <c r="NAQ14" s="185"/>
      <c r="NAT14" s="183"/>
      <c r="NAW14" s="184"/>
      <c r="NAX14" s="185"/>
      <c r="NBA14" s="183"/>
      <c r="NBD14" s="184"/>
      <c r="NBE14" s="185"/>
      <c r="NBH14" s="183"/>
      <c r="NBK14" s="184"/>
      <c r="NBL14" s="185"/>
      <c r="NBO14" s="183"/>
      <c r="NBR14" s="184"/>
      <c r="NBS14" s="185"/>
      <c r="NBV14" s="183"/>
      <c r="NBY14" s="184"/>
      <c r="NBZ14" s="185"/>
      <c r="NCC14" s="183"/>
      <c r="NCF14" s="184"/>
      <c r="NCG14" s="185"/>
      <c r="NCJ14" s="183"/>
      <c r="NCM14" s="184"/>
      <c r="NCN14" s="185"/>
      <c r="NCQ14" s="183"/>
      <c r="NCT14" s="184"/>
      <c r="NCU14" s="185"/>
      <c r="NCX14" s="183"/>
      <c r="NDA14" s="184"/>
      <c r="NDB14" s="185"/>
      <c r="NDE14" s="183"/>
      <c r="NDH14" s="184"/>
      <c r="NDI14" s="185"/>
      <c r="NDL14" s="183"/>
      <c r="NDO14" s="184"/>
      <c r="NDP14" s="185"/>
      <c r="NDS14" s="183"/>
      <c r="NDV14" s="184"/>
      <c r="NDW14" s="185"/>
      <c r="NDZ14" s="183"/>
      <c r="NEC14" s="184"/>
      <c r="NED14" s="185"/>
      <c r="NEG14" s="183"/>
      <c r="NEJ14" s="184"/>
      <c r="NEK14" s="185"/>
      <c r="NEN14" s="183"/>
      <c r="NEQ14" s="184"/>
      <c r="NER14" s="185"/>
      <c r="NEU14" s="183"/>
      <c r="NEX14" s="184"/>
      <c r="NEY14" s="185"/>
      <c r="NFB14" s="183"/>
      <c r="NFE14" s="184"/>
      <c r="NFF14" s="185"/>
      <c r="NFI14" s="183"/>
      <c r="NFL14" s="184"/>
      <c r="NFM14" s="185"/>
      <c r="NFP14" s="183"/>
      <c r="NFS14" s="184"/>
      <c r="NFT14" s="185"/>
      <c r="NFW14" s="183"/>
      <c r="NFZ14" s="184"/>
      <c r="NGA14" s="185"/>
      <c r="NGD14" s="183"/>
      <c r="NGG14" s="184"/>
      <c r="NGH14" s="185"/>
      <c r="NGK14" s="183"/>
      <c r="NGN14" s="184"/>
      <c r="NGO14" s="185"/>
      <c r="NGR14" s="183"/>
      <c r="NGU14" s="184"/>
      <c r="NGV14" s="185"/>
      <c r="NGY14" s="183"/>
      <c r="NHB14" s="184"/>
      <c r="NHC14" s="185"/>
      <c r="NHF14" s="183"/>
      <c r="NHI14" s="184"/>
      <c r="NHJ14" s="185"/>
      <c r="NHM14" s="183"/>
      <c r="NHP14" s="184"/>
      <c r="NHQ14" s="185"/>
      <c r="NHT14" s="183"/>
      <c r="NHW14" s="184"/>
      <c r="NHX14" s="185"/>
      <c r="NIA14" s="183"/>
      <c r="NID14" s="184"/>
      <c r="NIE14" s="185"/>
      <c r="NIH14" s="183"/>
      <c r="NIK14" s="184"/>
      <c r="NIL14" s="185"/>
      <c r="NIO14" s="183"/>
      <c r="NIR14" s="184"/>
      <c r="NIS14" s="185"/>
      <c r="NIV14" s="183"/>
      <c r="NIY14" s="184"/>
      <c r="NIZ14" s="185"/>
      <c r="NJC14" s="183"/>
      <c r="NJF14" s="184"/>
      <c r="NJG14" s="185"/>
      <c r="NJJ14" s="183"/>
      <c r="NJM14" s="184"/>
      <c r="NJN14" s="185"/>
      <c r="NJQ14" s="183"/>
      <c r="NJT14" s="184"/>
      <c r="NJU14" s="185"/>
      <c r="NJX14" s="183"/>
      <c r="NKA14" s="184"/>
      <c r="NKB14" s="185"/>
      <c r="NKE14" s="183"/>
      <c r="NKH14" s="184"/>
      <c r="NKI14" s="185"/>
      <c r="NKL14" s="183"/>
      <c r="NKO14" s="184"/>
      <c r="NKP14" s="185"/>
      <c r="NKS14" s="183"/>
      <c r="NKV14" s="184"/>
      <c r="NKW14" s="185"/>
      <c r="NKZ14" s="183"/>
      <c r="NLC14" s="184"/>
      <c r="NLD14" s="185"/>
      <c r="NLG14" s="183"/>
      <c r="NLJ14" s="184"/>
      <c r="NLK14" s="185"/>
      <c r="NLN14" s="183"/>
      <c r="NLQ14" s="184"/>
      <c r="NLR14" s="185"/>
      <c r="NLU14" s="183"/>
      <c r="NLX14" s="184"/>
      <c r="NLY14" s="185"/>
      <c r="NMB14" s="183"/>
      <c r="NME14" s="184"/>
      <c r="NMF14" s="185"/>
      <c r="NMI14" s="183"/>
      <c r="NML14" s="184"/>
      <c r="NMM14" s="185"/>
      <c r="NMP14" s="183"/>
      <c r="NMS14" s="184"/>
      <c r="NMT14" s="185"/>
      <c r="NMW14" s="183"/>
      <c r="NMZ14" s="184"/>
      <c r="NNA14" s="185"/>
      <c r="NND14" s="183"/>
      <c r="NNG14" s="184"/>
      <c r="NNH14" s="185"/>
      <c r="NNK14" s="183"/>
      <c r="NNN14" s="184"/>
      <c r="NNO14" s="185"/>
      <c r="NNR14" s="183"/>
      <c r="NNU14" s="184"/>
      <c r="NNV14" s="185"/>
      <c r="NNY14" s="183"/>
      <c r="NOB14" s="184"/>
      <c r="NOC14" s="185"/>
      <c r="NOF14" s="183"/>
      <c r="NOI14" s="184"/>
      <c r="NOJ14" s="185"/>
      <c r="NOM14" s="183"/>
      <c r="NOP14" s="184"/>
      <c r="NOQ14" s="185"/>
      <c r="NOT14" s="183"/>
      <c r="NOW14" s="184"/>
      <c r="NOX14" s="185"/>
      <c r="NPA14" s="183"/>
      <c r="NPD14" s="184"/>
      <c r="NPE14" s="185"/>
      <c r="NPH14" s="183"/>
      <c r="NPK14" s="184"/>
      <c r="NPL14" s="185"/>
      <c r="NPO14" s="183"/>
      <c r="NPR14" s="184"/>
      <c r="NPS14" s="185"/>
      <c r="NPV14" s="183"/>
      <c r="NPY14" s="184"/>
      <c r="NPZ14" s="185"/>
      <c r="NQC14" s="183"/>
      <c r="NQF14" s="184"/>
      <c r="NQG14" s="185"/>
      <c r="NQJ14" s="183"/>
      <c r="NQM14" s="184"/>
      <c r="NQN14" s="185"/>
      <c r="NQQ14" s="183"/>
      <c r="NQT14" s="184"/>
      <c r="NQU14" s="185"/>
      <c r="NQX14" s="183"/>
      <c r="NRA14" s="184"/>
      <c r="NRB14" s="185"/>
      <c r="NRE14" s="183"/>
      <c r="NRH14" s="184"/>
      <c r="NRI14" s="185"/>
      <c r="NRL14" s="183"/>
      <c r="NRO14" s="184"/>
      <c r="NRP14" s="185"/>
      <c r="NRS14" s="183"/>
      <c r="NRV14" s="184"/>
      <c r="NRW14" s="185"/>
      <c r="NRZ14" s="183"/>
      <c r="NSC14" s="184"/>
      <c r="NSD14" s="185"/>
      <c r="NSG14" s="183"/>
      <c r="NSJ14" s="184"/>
      <c r="NSK14" s="185"/>
      <c r="NSN14" s="183"/>
      <c r="NSQ14" s="184"/>
      <c r="NSR14" s="185"/>
      <c r="NSU14" s="183"/>
      <c r="NSX14" s="184"/>
      <c r="NSY14" s="185"/>
      <c r="NTB14" s="183"/>
      <c r="NTE14" s="184"/>
      <c r="NTF14" s="185"/>
      <c r="NTI14" s="183"/>
      <c r="NTL14" s="184"/>
      <c r="NTM14" s="185"/>
      <c r="NTP14" s="183"/>
      <c r="NTS14" s="184"/>
      <c r="NTT14" s="185"/>
      <c r="NTW14" s="183"/>
      <c r="NTZ14" s="184"/>
      <c r="NUA14" s="185"/>
      <c r="NUD14" s="183"/>
      <c r="NUG14" s="184"/>
      <c r="NUH14" s="185"/>
      <c r="NUK14" s="183"/>
      <c r="NUN14" s="184"/>
      <c r="NUO14" s="185"/>
      <c r="NUR14" s="183"/>
      <c r="NUU14" s="184"/>
      <c r="NUV14" s="185"/>
      <c r="NUY14" s="183"/>
      <c r="NVB14" s="184"/>
      <c r="NVC14" s="185"/>
      <c r="NVF14" s="183"/>
      <c r="NVI14" s="184"/>
      <c r="NVJ14" s="185"/>
      <c r="NVM14" s="183"/>
      <c r="NVP14" s="184"/>
      <c r="NVQ14" s="185"/>
      <c r="NVT14" s="183"/>
      <c r="NVW14" s="184"/>
      <c r="NVX14" s="185"/>
      <c r="NWA14" s="183"/>
      <c r="NWD14" s="184"/>
      <c r="NWE14" s="185"/>
      <c r="NWH14" s="183"/>
      <c r="NWK14" s="184"/>
      <c r="NWL14" s="185"/>
      <c r="NWO14" s="183"/>
      <c r="NWR14" s="184"/>
      <c r="NWS14" s="185"/>
      <c r="NWV14" s="183"/>
      <c r="NWY14" s="184"/>
      <c r="NWZ14" s="185"/>
      <c r="NXC14" s="183"/>
      <c r="NXF14" s="184"/>
      <c r="NXG14" s="185"/>
      <c r="NXJ14" s="183"/>
      <c r="NXM14" s="184"/>
      <c r="NXN14" s="185"/>
      <c r="NXQ14" s="183"/>
      <c r="NXT14" s="184"/>
      <c r="NXU14" s="185"/>
      <c r="NXX14" s="183"/>
      <c r="NYA14" s="184"/>
      <c r="NYB14" s="185"/>
      <c r="NYE14" s="183"/>
      <c r="NYH14" s="184"/>
      <c r="NYI14" s="185"/>
      <c r="NYL14" s="183"/>
      <c r="NYO14" s="184"/>
      <c r="NYP14" s="185"/>
      <c r="NYS14" s="183"/>
      <c r="NYV14" s="184"/>
      <c r="NYW14" s="185"/>
      <c r="NYZ14" s="183"/>
      <c r="NZC14" s="184"/>
      <c r="NZD14" s="185"/>
      <c r="NZG14" s="183"/>
      <c r="NZJ14" s="184"/>
      <c r="NZK14" s="185"/>
      <c r="NZN14" s="183"/>
      <c r="NZQ14" s="184"/>
      <c r="NZR14" s="185"/>
      <c r="NZU14" s="183"/>
      <c r="NZX14" s="184"/>
      <c r="NZY14" s="185"/>
      <c r="OAB14" s="183"/>
      <c r="OAE14" s="184"/>
      <c r="OAF14" s="185"/>
      <c r="OAI14" s="183"/>
      <c r="OAL14" s="184"/>
      <c r="OAM14" s="185"/>
      <c r="OAP14" s="183"/>
      <c r="OAS14" s="184"/>
      <c r="OAT14" s="185"/>
      <c r="OAW14" s="183"/>
      <c r="OAZ14" s="184"/>
      <c r="OBA14" s="185"/>
      <c r="OBD14" s="183"/>
      <c r="OBG14" s="184"/>
      <c r="OBH14" s="185"/>
      <c r="OBK14" s="183"/>
      <c r="OBN14" s="184"/>
      <c r="OBO14" s="185"/>
      <c r="OBR14" s="183"/>
      <c r="OBU14" s="184"/>
      <c r="OBV14" s="185"/>
      <c r="OBY14" s="183"/>
      <c r="OCB14" s="184"/>
      <c r="OCC14" s="185"/>
      <c r="OCF14" s="183"/>
      <c r="OCI14" s="184"/>
      <c r="OCJ14" s="185"/>
      <c r="OCM14" s="183"/>
      <c r="OCP14" s="184"/>
      <c r="OCQ14" s="185"/>
      <c r="OCT14" s="183"/>
      <c r="OCW14" s="184"/>
      <c r="OCX14" s="185"/>
      <c r="ODA14" s="183"/>
      <c r="ODD14" s="184"/>
      <c r="ODE14" s="185"/>
      <c r="ODH14" s="183"/>
      <c r="ODK14" s="184"/>
      <c r="ODL14" s="185"/>
      <c r="ODO14" s="183"/>
      <c r="ODR14" s="184"/>
      <c r="ODS14" s="185"/>
      <c r="ODV14" s="183"/>
      <c r="ODY14" s="184"/>
      <c r="ODZ14" s="185"/>
      <c r="OEC14" s="183"/>
      <c r="OEF14" s="184"/>
      <c r="OEG14" s="185"/>
      <c r="OEJ14" s="183"/>
      <c r="OEM14" s="184"/>
      <c r="OEN14" s="185"/>
      <c r="OEQ14" s="183"/>
      <c r="OET14" s="184"/>
      <c r="OEU14" s="185"/>
      <c r="OEX14" s="183"/>
      <c r="OFA14" s="184"/>
      <c r="OFB14" s="185"/>
      <c r="OFE14" s="183"/>
      <c r="OFH14" s="184"/>
      <c r="OFI14" s="185"/>
      <c r="OFL14" s="183"/>
      <c r="OFO14" s="184"/>
      <c r="OFP14" s="185"/>
      <c r="OFS14" s="183"/>
      <c r="OFV14" s="184"/>
      <c r="OFW14" s="185"/>
      <c r="OFZ14" s="183"/>
      <c r="OGC14" s="184"/>
      <c r="OGD14" s="185"/>
      <c r="OGG14" s="183"/>
      <c r="OGJ14" s="184"/>
      <c r="OGK14" s="185"/>
      <c r="OGN14" s="183"/>
      <c r="OGQ14" s="184"/>
      <c r="OGR14" s="185"/>
      <c r="OGU14" s="183"/>
      <c r="OGX14" s="184"/>
      <c r="OGY14" s="185"/>
      <c r="OHB14" s="183"/>
      <c r="OHE14" s="184"/>
      <c r="OHF14" s="185"/>
      <c r="OHI14" s="183"/>
      <c r="OHL14" s="184"/>
      <c r="OHM14" s="185"/>
      <c r="OHP14" s="183"/>
      <c r="OHS14" s="184"/>
      <c r="OHT14" s="185"/>
      <c r="OHW14" s="183"/>
      <c r="OHZ14" s="184"/>
      <c r="OIA14" s="185"/>
      <c r="OID14" s="183"/>
      <c r="OIG14" s="184"/>
      <c r="OIH14" s="185"/>
      <c r="OIK14" s="183"/>
      <c r="OIN14" s="184"/>
      <c r="OIO14" s="185"/>
      <c r="OIR14" s="183"/>
      <c r="OIU14" s="184"/>
      <c r="OIV14" s="185"/>
      <c r="OIY14" s="183"/>
      <c r="OJB14" s="184"/>
      <c r="OJC14" s="185"/>
      <c r="OJF14" s="183"/>
      <c r="OJI14" s="184"/>
      <c r="OJJ14" s="185"/>
      <c r="OJM14" s="183"/>
      <c r="OJP14" s="184"/>
      <c r="OJQ14" s="185"/>
      <c r="OJT14" s="183"/>
      <c r="OJW14" s="184"/>
      <c r="OJX14" s="185"/>
      <c r="OKA14" s="183"/>
      <c r="OKD14" s="184"/>
      <c r="OKE14" s="185"/>
      <c r="OKH14" s="183"/>
      <c r="OKK14" s="184"/>
      <c r="OKL14" s="185"/>
      <c r="OKO14" s="183"/>
      <c r="OKR14" s="184"/>
      <c r="OKS14" s="185"/>
      <c r="OKV14" s="183"/>
      <c r="OKY14" s="184"/>
      <c r="OKZ14" s="185"/>
      <c r="OLC14" s="183"/>
      <c r="OLF14" s="184"/>
      <c r="OLG14" s="185"/>
      <c r="OLJ14" s="183"/>
      <c r="OLM14" s="184"/>
      <c r="OLN14" s="185"/>
      <c r="OLQ14" s="183"/>
      <c r="OLT14" s="184"/>
      <c r="OLU14" s="185"/>
      <c r="OLX14" s="183"/>
      <c r="OMA14" s="184"/>
      <c r="OMB14" s="185"/>
      <c r="OME14" s="183"/>
      <c r="OMH14" s="184"/>
      <c r="OMI14" s="185"/>
      <c r="OML14" s="183"/>
      <c r="OMO14" s="184"/>
      <c r="OMP14" s="185"/>
      <c r="OMS14" s="183"/>
      <c r="OMV14" s="184"/>
      <c r="OMW14" s="185"/>
      <c r="OMZ14" s="183"/>
      <c r="ONC14" s="184"/>
      <c r="OND14" s="185"/>
      <c r="ONG14" s="183"/>
      <c r="ONJ14" s="184"/>
      <c r="ONK14" s="185"/>
      <c r="ONN14" s="183"/>
      <c r="ONQ14" s="184"/>
      <c r="ONR14" s="185"/>
      <c r="ONU14" s="183"/>
      <c r="ONX14" s="184"/>
      <c r="ONY14" s="185"/>
      <c r="OOB14" s="183"/>
      <c r="OOE14" s="184"/>
      <c r="OOF14" s="185"/>
      <c r="OOI14" s="183"/>
      <c r="OOL14" s="184"/>
      <c r="OOM14" s="185"/>
      <c r="OOP14" s="183"/>
      <c r="OOS14" s="184"/>
      <c r="OOT14" s="185"/>
      <c r="OOW14" s="183"/>
      <c r="OOZ14" s="184"/>
      <c r="OPA14" s="185"/>
      <c r="OPD14" s="183"/>
      <c r="OPG14" s="184"/>
      <c r="OPH14" s="185"/>
      <c r="OPK14" s="183"/>
      <c r="OPN14" s="184"/>
      <c r="OPO14" s="185"/>
      <c r="OPR14" s="183"/>
      <c r="OPU14" s="184"/>
      <c r="OPV14" s="185"/>
      <c r="OPY14" s="183"/>
      <c r="OQB14" s="184"/>
      <c r="OQC14" s="185"/>
      <c r="OQF14" s="183"/>
      <c r="OQI14" s="184"/>
      <c r="OQJ14" s="185"/>
      <c r="OQM14" s="183"/>
      <c r="OQP14" s="184"/>
      <c r="OQQ14" s="185"/>
      <c r="OQT14" s="183"/>
      <c r="OQW14" s="184"/>
      <c r="OQX14" s="185"/>
      <c r="ORA14" s="183"/>
      <c r="ORD14" s="184"/>
      <c r="ORE14" s="185"/>
      <c r="ORH14" s="183"/>
      <c r="ORK14" s="184"/>
      <c r="ORL14" s="185"/>
      <c r="ORO14" s="183"/>
      <c r="ORR14" s="184"/>
      <c r="ORS14" s="185"/>
      <c r="ORV14" s="183"/>
      <c r="ORY14" s="184"/>
      <c r="ORZ14" s="185"/>
      <c r="OSC14" s="183"/>
      <c r="OSF14" s="184"/>
      <c r="OSG14" s="185"/>
      <c r="OSJ14" s="183"/>
      <c r="OSM14" s="184"/>
      <c r="OSN14" s="185"/>
      <c r="OSQ14" s="183"/>
      <c r="OST14" s="184"/>
      <c r="OSU14" s="185"/>
      <c r="OSX14" s="183"/>
      <c r="OTA14" s="184"/>
      <c r="OTB14" s="185"/>
      <c r="OTE14" s="183"/>
      <c r="OTH14" s="184"/>
      <c r="OTI14" s="185"/>
      <c r="OTL14" s="183"/>
      <c r="OTO14" s="184"/>
      <c r="OTP14" s="185"/>
      <c r="OTS14" s="183"/>
      <c r="OTV14" s="184"/>
      <c r="OTW14" s="185"/>
      <c r="OTZ14" s="183"/>
      <c r="OUC14" s="184"/>
      <c r="OUD14" s="185"/>
      <c r="OUG14" s="183"/>
      <c r="OUJ14" s="184"/>
      <c r="OUK14" s="185"/>
      <c r="OUN14" s="183"/>
      <c r="OUQ14" s="184"/>
      <c r="OUR14" s="185"/>
      <c r="OUU14" s="183"/>
      <c r="OUX14" s="184"/>
      <c r="OUY14" s="185"/>
      <c r="OVB14" s="183"/>
      <c r="OVE14" s="184"/>
      <c r="OVF14" s="185"/>
      <c r="OVI14" s="183"/>
      <c r="OVL14" s="184"/>
      <c r="OVM14" s="185"/>
      <c r="OVP14" s="183"/>
      <c r="OVS14" s="184"/>
      <c r="OVT14" s="185"/>
      <c r="OVW14" s="183"/>
      <c r="OVZ14" s="184"/>
      <c r="OWA14" s="185"/>
      <c r="OWD14" s="183"/>
      <c r="OWG14" s="184"/>
      <c r="OWH14" s="185"/>
      <c r="OWK14" s="183"/>
      <c r="OWN14" s="184"/>
      <c r="OWO14" s="185"/>
      <c r="OWR14" s="183"/>
      <c r="OWU14" s="184"/>
      <c r="OWV14" s="185"/>
      <c r="OWY14" s="183"/>
      <c r="OXB14" s="184"/>
      <c r="OXC14" s="185"/>
      <c r="OXF14" s="183"/>
      <c r="OXI14" s="184"/>
      <c r="OXJ14" s="185"/>
      <c r="OXM14" s="183"/>
      <c r="OXP14" s="184"/>
      <c r="OXQ14" s="185"/>
      <c r="OXT14" s="183"/>
      <c r="OXW14" s="184"/>
      <c r="OXX14" s="185"/>
      <c r="OYA14" s="183"/>
      <c r="OYD14" s="184"/>
      <c r="OYE14" s="185"/>
      <c r="OYH14" s="183"/>
      <c r="OYK14" s="184"/>
      <c r="OYL14" s="185"/>
      <c r="OYO14" s="183"/>
      <c r="OYR14" s="184"/>
      <c r="OYS14" s="185"/>
      <c r="OYV14" s="183"/>
      <c r="OYY14" s="184"/>
      <c r="OYZ14" s="185"/>
      <c r="OZC14" s="183"/>
      <c r="OZF14" s="184"/>
      <c r="OZG14" s="185"/>
      <c r="OZJ14" s="183"/>
      <c r="OZM14" s="184"/>
      <c r="OZN14" s="185"/>
      <c r="OZQ14" s="183"/>
      <c r="OZT14" s="184"/>
      <c r="OZU14" s="185"/>
      <c r="OZX14" s="183"/>
      <c r="PAA14" s="184"/>
      <c r="PAB14" s="185"/>
      <c r="PAE14" s="183"/>
      <c r="PAH14" s="184"/>
      <c r="PAI14" s="185"/>
      <c r="PAL14" s="183"/>
      <c r="PAO14" s="184"/>
      <c r="PAP14" s="185"/>
      <c r="PAS14" s="183"/>
      <c r="PAV14" s="184"/>
      <c r="PAW14" s="185"/>
      <c r="PAZ14" s="183"/>
      <c r="PBC14" s="184"/>
      <c r="PBD14" s="185"/>
      <c r="PBG14" s="183"/>
      <c r="PBJ14" s="184"/>
      <c r="PBK14" s="185"/>
      <c r="PBN14" s="183"/>
      <c r="PBQ14" s="184"/>
      <c r="PBR14" s="185"/>
      <c r="PBU14" s="183"/>
      <c r="PBX14" s="184"/>
      <c r="PBY14" s="185"/>
      <c r="PCB14" s="183"/>
      <c r="PCE14" s="184"/>
      <c r="PCF14" s="185"/>
      <c r="PCI14" s="183"/>
      <c r="PCL14" s="184"/>
      <c r="PCM14" s="185"/>
      <c r="PCP14" s="183"/>
      <c r="PCS14" s="184"/>
      <c r="PCT14" s="185"/>
      <c r="PCW14" s="183"/>
      <c r="PCZ14" s="184"/>
      <c r="PDA14" s="185"/>
      <c r="PDD14" s="183"/>
      <c r="PDG14" s="184"/>
      <c r="PDH14" s="185"/>
      <c r="PDK14" s="183"/>
      <c r="PDN14" s="184"/>
      <c r="PDO14" s="185"/>
      <c r="PDR14" s="183"/>
      <c r="PDU14" s="184"/>
      <c r="PDV14" s="185"/>
      <c r="PDY14" s="183"/>
      <c r="PEB14" s="184"/>
      <c r="PEC14" s="185"/>
      <c r="PEF14" s="183"/>
      <c r="PEI14" s="184"/>
      <c r="PEJ14" s="185"/>
      <c r="PEM14" s="183"/>
      <c r="PEP14" s="184"/>
      <c r="PEQ14" s="185"/>
      <c r="PET14" s="183"/>
      <c r="PEW14" s="184"/>
      <c r="PEX14" s="185"/>
      <c r="PFA14" s="183"/>
      <c r="PFD14" s="184"/>
      <c r="PFE14" s="185"/>
      <c r="PFH14" s="183"/>
      <c r="PFK14" s="184"/>
      <c r="PFL14" s="185"/>
      <c r="PFO14" s="183"/>
      <c r="PFR14" s="184"/>
      <c r="PFS14" s="185"/>
      <c r="PFV14" s="183"/>
      <c r="PFY14" s="184"/>
      <c r="PFZ14" s="185"/>
      <c r="PGC14" s="183"/>
      <c r="PGF14" s="184"/>
      <c r="PGG14" s="185"/>
      <c r="PGJ14" s="183"/>
      <c r="PGM14" s="184"/>
      <c r="PGN14" s="185"/>
      <c r="PGQ14" s="183"/>
      <c r="PGT14" s="184"/>
      <c r="PGU14" s="185"/>
      <c r="PGX14" s="183"/>
      <c r="PHA14" s="184"/>
      <c r="PHB14" s="185"/>
      <c r="PHE14" s="183"/>
      <c r="PHH14" s="184"/>
      <c r="PHI14" s="185"/>
      <c r="PHL14" s="183"/>
      <c r="PHO14" s="184"/>
      <c r="PHP14" s="185"/>
      <c r="PHS14" s="183"/>
      <c r="PHV14" s="184"/>
      <c r="PHW14" s="185"/>
      <c r="PHZ14" s="183"/>
      <c r="PIC14" s="184"/>
      <c r="PID14" s="185"/>
      <c r="PIG14" s="183"/>
      <c r="PIJ14" s="184"/>
      <c r="PIK14" s="185"/>
      <c r="PIN14" s="183"/>
      <c r="PIQ14" s="184"/>
      <c r="PIR14" s="185"/>
      <c r="PIU14" s="183"/>
      <c r="PIX14" s="184"/>
      <c r="PIY14" s="185"/>
      <c r="PJB14" s="183"/>
      <c r="PJE14" s="184"/>
      <c r="PJF14" s="185"/>
      <c r="PJI14" s="183"/>
      <c r="PJL14" s="184"/>
      <c r="PJM14" s="185"/>
      <c r="PJP14" s="183"/>
      <c r="PJS14" s="184"/>
      <c r="PJT14" s="185"/>
      <c r="PJW14" s="183"/>
      <c r="PJZ14" s="184"/>
      <c r="PKA14" s="185"/>
      <c r="PKD14" s="183"/>
      <c r="PKG14" s="184"/>
      <c r="PKH14" s="185"/>
      <c r="PKK14" s="183"/>
      <c r="PKN14" s="184"/>
      <c r="PKO14" s="185"/>
      <c r="PKR14" s="183"/>
      <c r="PKU14" s="184"/>
      <c r="PKV14" s="185"/>
      <c r="PKY14" s="183"/>
      <c r="PLB14" s="184"/>
      <c r="PLC14" s="185"/>
      <c r="PLF14" s="183"/>
      <c r="PLI14" s="184"/>
      <c r="PLJ14" s="185"/>
      <c r="PLM14" s="183"/>
      <c r="PLP14" s="184"/>
      <c r="PLQ14" s="185"/>
      <c r="PLT14" s="183"/>
      <c r="PLW14" s="184"/>
      <c r="PLX14" s="185"/>
      <c r="PMA14" s="183"/>
      <c r="PMD14" s="184"/>
      <c r="PME14" s="185"/>
      <c r="PMH14" s="183"/>
      <c r="PMK14" s="184"/>
      <c r="PML14" s="185"/>
      <c r="PMO14" s="183"/>
      <c r="PMR14" s="184"/>
      <c r="PMS14" s="185"/>
      <c r="PMV14" s="183"/>
      <c r="PMY14" s="184"/>
      <c r="PMZ14" s="185"/>
      <c r="PNC14" s="183"/>
      <c r="PNF14" s="184"/>
      <c r="PNG14" s="185"/>
      <c r="PNJ14" s="183"/>
      <c r="PNM14" s="184"/>
      <c r="PNN14" s="185"/>
      <c r="PNQ14" s="183"/>
      <c r="PNT14" s="184"/>
      <c r="PNU14" s="185"/>
      <c r="PNX14" s="183"/>
      <c r="POA14" s="184"/>
      <c r="POB14" s="185"/>
      <c r="POE14" s="183"/>
      <c r="POH14" s="184"/>
      <c r="POI14" s="185"/>
      <c r="POL14" s="183"/>
      <c r="POO14" s="184"/>
      <c r="POP14" s="185"/>
      <c r="POS14" s="183"/>
      <c r="POV14" s="184"/>
      <c r="POW14" s="185"/>
      <c r="POZ14" s="183"/>
      <c r="PPC14" s="184"/>
      <c r="PPD14" s="185"/>
      <c r="PPG14" s="183"/>
      <c r="PPJ14" s="184"/>
      <c r="PPK14" s="185"/>
      <c r="PPN14" s="183"/>
      <c r="PPQ14" s="184"/>
      <c r="PPR14" s="185"/>
      <c r="PPU14" s="183"/>
      <c r="PPX14" s="184"/>
      <c r="PPY14" s="185"/>
      <c r="PQB14" s="183"/>
      <c r="PQE14" s="184"/>
      <c r="PQF14" s="185"/>
      <c r="PQI14" s="183"/>
      <c r="PQL14" s="184"/>
      <c r="PQM14" s="185"/>
      <c r="PQP14" s="183"/>
      <c r="PQS14" s="184"/>
      <c r="PQT14" s="185"/>
      <c r="PQW14" s="183"/>
      <c r="PQZ14" s="184"/>
      <c r="PRA14" s="185"/>
      <c r="PRD14" s="183"/>
      <c r="PRG14" s="184"/>
      <c r="PRH14" s="185"/>
      <c r="PRK14" s="183"/>
      <c r="PRN14" s="184"/>
      <c r="PRO14" s="185"/>
      <c r="PRR14" s="183"/>
      <c r="PRU14" s="184"/>
      <c r="PRV14" s="185"/>
      <c r="PRY14" s="183"/>
      <c r="PSB14" s="184"/>
      <c r="PSC14" s="185"/>
      <c r="PSF14" s="183"/>
      <c r="PSI14" s="184"/>
      <c r="PSJ14" s="185"/>
      <c r="PSM14" s="183"/>
      <c r="PSP14" s="184"/>
      <c r="PSQ14" s="185"/>
      <c r="PST14" s="183"/>
      <c r="PSW14" s="184"/>
      <c r="PSX14" s="185"/>
      <c r="PTA14" s="183"/>
      <c r="PTD14" s="184"/>
      <c r="PTE14" s="185"/>
      <c r="PTH14" s="183"/>
      <c r="PTK14" s="184"/>
      <c r="PTL14" s="185"/>
      <c r="PTO14" s="183"/>
      <c r="PTR14" s="184"/>
      <c r="PTS14" s="185"/>
      <c r="PTV14" s="183"/>
      <c r="PTY14" s="184"/>
      <c r="PTZ14" s="185"/>
      <c r="PUC14" s="183"/>
      <c r="PUF14" s="184"/>
      <c r="PUG14" s="185"/>
      <c r="PUJ14" s="183"/>
      <c r="PUM14" s="184"/>
      <c r="PUN14" s="185"/>
      <c r="PUQ14" s="183"/>
      <c r="PUT14" s="184"/>
      <c r="PUU14" s="185"/>
      <c r="PUX14" s="183"/>
      <c r="PVA14" s="184"/>
      <c r="PVB14" s="185"/>
      <c r="PVE14" s="183"/>
      <c r="PVH14" s="184"/>
      <c r="PVI14" s="185"/>
      <c r="PVL14" s="183"/>
      <c r="PVO14" s="184"/>
      <c r="PVP14" s="185"/>
      <c r="PVS14" s="183"/>
      <c r="PVV14" s="184"/>
      <c r="PVW14" s="185"/>
      <c r="PVZ14" s="183"/>
      <c r="PWC14" s="184"/>
      <c r="PWD14" s="185"/>
      <c r="PWG14" s="183"/>
      <c r="PWJ14" s="184"/>
      <c r="PWK14" s="185"/>
      <c r="PWN14" s="183"/>
      <c r="PWQ14" s="184"/>
      <c r="PWR14" s="185"/>
      <c r="PWU14" s="183"/>
      <c r="PWX14" s="184"/>
      <c r="PWY14" s="185"/>
      <c r="PXB14" s="183"/>
      <c r="PXE14" s="184"/>
      <c r="PXF14" s="185"/>
      <c r="PXI14" s="183"/>
      <c r="PXL14" s="184"/>
      <c r="PXM14" s="185"/>
      <c r="PXP14" s="183"/>
      <c r="PXS14" s="184"/>
      <c r="PXT14" s="185"/>
      <c r="PXW14" s="183"/>
      <c r="PXZ14" s="184"/>
      <c r="PYA14" s="185"/>
      <c r="PYD14" s="183"/>
      <c r="PYG14" s="184"/>
      <c r="PYH14" s="185"/>
      <c r="PYK14" s="183"/>
      <c r="PYN14" s="184"/>
      <c r="PYO14" s="185"/>
      <c r="PYR14" s="183"/>
      <c r="PYU14" s="184"/>
      <c r="PYV14" s="185"/>
      <c r="PYY14" s="183"/>
      <c r="PZB14" s="184"/>
      <c r="PZC14" s="185"/>
      <c r="PZF14" s="183"/>
      <c r="PZI14" s="184"/>
      <c r="PZJ14" s="185"/>
      <c r="PZM14" s="183"/>
      <c r="PZP14" s="184"/>
      <c r="PZQ14" s="185"/>
      <c r="PZT14" s="183"/>
      <c r="PZW14" s="184"/>
      <c r="PZX14" s="185"/>
      <c r="QAA14" s="183"/>
      <c r="QAD14" s="184"/>
      <c r="QAE14" s="185"/>
      <c r="QAH14" s="183"/>
      <c r="QAK14" s="184"/>
      <c r="QAL14" s="185"/>
      <c r="QAO14" s="183"/>
      <c r="QAR14" s="184"/>
      <c r="QAS14" s="185"/>
      <c r="QAV14" s="183"/>
      <c r="QAY14" s="184"/>
      <c r="QAZ14" s="185"/>
      <c r="QBC14" s="183"/>
      <c r="QBF14" s="184"/>
      <c r="QBG14" s="185"/>
      <c r="QBJ14" s="183"/>
      <c r="QBM14" s="184"/>
      <c r="QBN14" s="185"/>
      <c r="QBQ14" s="183"/>
      <c r="QBT14" s="184"/>
      <c r="QBU14" s="185"/>
      <c r="QBX14" s="183"/>
      <c r="QCA14" s="184"/>
      <c r="QCB14" s="185"/>
      <c r="QCE14" s="183"/>
      <c r="QCH14" s="184"/>
      <c r="QCI14" s="185"/>
      <c r="QCL14" s="183"/>
      <c r="QCO14" s="184"/>
      <c r="QCP14" s="185"/>
      <c r="QCS14" s="183"/>
      <c r="QCV14" s="184"/>
      <c r="QCW14" s="185"/>
      <c r="QCZ14" s="183"/>
      <c r="QDC14" s="184"/>
      <c r="QDD14" s="185"/>
      <c r="QDG14" s="183"/>
      <c r="QDJ14" s="184"/>
      <c r="QDK14" s="185"/>
      <c r="QDN14" s="183"/>
      <c r="QDQ14" s="184"/>
      <c r="QDR14" s="185"/>
      <c r="QDU14" s="183"/>
      <c r="QDX14" s="184"/>
      <c r="QDY14" s="185"/>
      <c r="QEB14" s="183"/>
      <c r="QEE14" s="184"/>
      <c r="QEF14" s="185"/>
      <c r="QEI14" s="183"/>
      <c r="QEL14" s="184"/>
      <c r="QEM14" s="185"/>
      <c r="QEP14" s="183"/>
      <c r="QES14" s="184"/>
      <c r="QET14" s="185"/>
      <c r="QEW14" s="183"/>
      <c r="QEZ14" s="184"/>
      <c r="QFA14" s="185"/>
      <c r="QFD14" s="183"/>
      <c r="QFG14" s="184"/>
      <c r="QFH14" s="185"/>
      <c r="QFK14" s="183"/>
      <c r="QFN14" s="184"/>
      <c r="QFO14" s="185"/>
      <c r="QFR14" s="183"/>
      <c r="QFU14" s="184"/>
      <c r="QFV14" s="185"/>
      <c r="QFY14" s="183"/>
      <c r="QGB14" s="184"/>
      <c r="QGC14" s="185"/>
      <c r="QGF14" s="183"/>
      <c r="QGI14" s="184"/>
      <c r="QGJ14" s="185"/>
      <c r="QGM14" s="183"/>
      <c r="QGP14" s="184"/>
      <c r="QGQ14" s="185"/>
      <c r="QGT14" s="183"/>
      <c r="QGW14" s="184"/>
      <c r="QGX14" s="185"/>
      <c r="QHA14" s="183"/>
      <c r="QHD14" s="184"/>
      <c r="QHE14" s="185"/>
      <c r="QHH14" s="183"/>
      <c r="QHK14" s="184"/>
      <c r="QHL14" s="185"/>
      <c r="QHO14" s="183"/>
      <c r="QHR14" s="184"/>
      <c r="QHS14" s="185"/>
      <c r="QHV14" s="183"/>
      <c r="QHY14" s="184"/>
      <c r="QHZ14" s="185"/>
      <c r="QIC14" s="183"/>
      <c r="QIF14" s="184"/>
      <c r="QIG14" s="185"/>
      <c r="QIJ14" s="183"/>
      <c r="QIM14" s="184"/>
      <c r="QIN14" s="185"/>
      <c r="QIQ14" s="183"/>
      <c r="QIT14" s="184"/>
      <c r="QIU14" s="185"/>
      <c r="QIX14" s="183"/>
      <c r="QJA14" s="184"/>
      <c r="QJB14" s="185"/>
      <c r="QJE14" s="183"/>
      <c r="QJH14" s="184"/>
      <c r="QJI14" s="185"/>
      <c r="QJL14" s="183"/>
      <c r="QJO14" s="184"/>
      <c r="QJP14" s="185"/>
      <c r="QJS14" s="183"/>
      <c r="QJV14" s="184"/>
      <c r="QJW14" s="185"/>
      <c r="QJZ14" s="183"/>
      <c r="QKC14" s="184"/>
      <c r="QKD14" s="185"/>
      <c r="QKG14" s="183"/>
      <c r="QKJ14" s="184"/>
      <c r="QKK14" s="185"/>
      <c r="QKN14" s="183"/>
      <c r="QKQ14" s="184"/>
      <c r="QKR14" s="185"/>
      <c r="QKU14" s="183"/>
      <c r="QKX14" s="184"/>
      <c r="QKY14" s="185"/>
      <c r="QLB14" s="183"/>
      <c r="QLE14" s="184"/>
      <c r="QLF14" s="185"/>
      <c r="QLI14" s="183"/>
      <c r="QLL14" s="184"/>
      <c r="QLM14" s="185"/>
      <c r="QLP14" s="183"/>
      <c r="QLS14" s="184"/>
      <c r="QLT14" s="185"/>
      <c r="QLW14" s="183"/>
      <c r="QLZ14" s="184"/>
      <c r="QMA14" s="185"/>
      <c r="QMD14" s="183"/>
      <c r="QMG14" s="184"/>
      <c r="QMH14" s="185"/>
      <c r="QMK14" s="183"/>
      <c r="QMN14" s="184"/>
      <c r="QMO14" s="185"/>
      <c r="QMR14" s="183"/>
      <c r="QMU14" s="184"/>
      <c r="QMV14" s="185"/>
      <c r="QMY14" s="183"/>
      <c r="QNB14" s="184"/>
      <c r="QNC14" s="185"/>
      <c r="QNF14" s="183"/>
      <c r="QNI14" s="184"/>
      <c r="QNJ14" s="185"/>
      <c r="QNM14" s="183"/>
      <c r="QNP14" s="184"/>
      <c r="QNQ14" s="185"/>
      <c r="QNT14" s="183"/>
      <c r="QNW14" s="184"/>
      <c r="QNX14" s="185"/>
      <c r="QOA14" s="183"/>
      <c r="QOD14" s="184"/>
      <c r="QOE14" s="185"/>
      <c r="QOH14" s="183"/>
      <c r="QOK14" s="184"/>
      <c r="QOL14" s="185"/>
      <c r="QOO14" s="183"/>
      <c r="QOR14" s="184"/>
      <c r="QOS14" s="185"/>
      <c r="QOV14" s="183"/>
      <c r="QOY14" s="184"/>
      <c r="QOZ14" s="185"/>
      <c r="QPC14" s="183"/>
      <c r="QPF14" s="184"/>
      <c r="QPG14" s="185"/>
      <c r="QPJ14" s="183"/>
      <c r="QPM14" s="184"/>
      <c r="QPN14" s="185"/>
      <c r="QPQ14" s="183"/>
      <c r="QPT14" s="184"/>
      <c r="QPU14" s="185"/>
      <c r="QPX14" s="183"/>
      <c r="QQA14" s="184"/>
      <c r="QQB14" s="185"/>
      <c r="QQE14" s="183"/>
      <c r="QQH14" s="184"/>
      <c r="QQI14" s="185"/>
      <c r="QQL14" s="183"/>
      <c r="QQO14" s="184"/>
      <c r="QQP14" s="185"/>
      <c r="QQS14" s="183"/>
      <c r="QQV14" s="184"/>
      <c r="QQW14" s="185"/>
      <c r="QQZ14" s="183"/>
      <c r="QRC14" s="184"/>
      <c r="QRD14" s="185"/>
      <c r="QRG14" s="183"/>
      <c r="QRJ14" s="184"/>
      <c r="QRK14" s="185"/>
      <c r="QRN14" s="183"/>
      <c r="QRQ14" s="184"/>
      <c r="QRR14" s="185"/>
      <c r="QRU14" s="183"/>
      <c r="QRX14" s="184"/>
      <c r="QRY14" s="185"/>
      <c r="QSB14" s="183"/>
      <c r="QSE14" s="184"/>
      <c r="QSF14" s="185"/>
      <c r="QSI14" s="183"/>
      <c r="QSL14" s="184"/>
      <c r="QSM14" s="185"/>
      <c r="QSP14" s="183"/>
      <c r="QSS14" s="184"/>
      <c r="QST14" s="185"/>
      <c r="QSW14" s="183"/>
      <c r="QSZ14" s="184"/>
      <c r="QTA14" s="185"/>
      <c r="QTD14" s="183"/>
      <c r="QTG14" s="184"/>
      <c r="QTH14" s="185"/>
      <c r="QTK14" s="183"/>
      <c r="QTN14" s="184"/>
      <c r="QTO14" s="185"/>
      <c r="QTR14" s="183"/>
      <c r="QTU14" s="184"/>
      <c r="QTV14" s="185"/>
      <c r="QTY14" s="183"/>
      <c r="QUB14" s="184"/>
      <c r="QUC14" s="185"/>
      <c r="QUF14" s="183"/>
      <c r="QUI14" s="184"/>
      <c r="QUJ14" s="185"/>
      <c r="QUM14" s="183"/>
      <c r="QUP14" s="184"/>
      <c r="QUQ14" s="185"/>
      <c r="QUT14" s="183"/>
      <c r="QUW14" s="184"/>
      <c r="QUX14" s="185"/>
      <c r="QVA14" s="183"/>
      <c r="QVD14" s="184"/>
      <c r="QVE14" s="185"/>
      <c r="QVH14" s="183"/>
      <c r="QVK14" s="184"/>
      <c r="QVL14" s="185"/>
      <c r="QVO14" s="183"/>
      <c r="QVR14" s="184"/>
      <c r="QVS14" s="185"/>
      <c r="QVV14" s="183"/>
      <c r="QVY14" s="184"/>
      <c r="QVZ14" s="185"/>
      <c r="QWC14" s="183"/>
      <c r="QWF14" s="184"/>
      <c r="QWG14" s="185"/>
      <c r="QWJ14" s="183"/>
      <c r="QWM14" s="184"/>
      <c r="QWN14" s="185"/>
      <c r="QWQ14" s="183"/>
      <c r="QWT14" s="184"/>
      <c r="QWU14" s="185"/>
      <c r="QWX14" s="183"/>
      <c r="QXA14" s="184"/>
      <c r="QXB14" s="185"/>
      <c r="QXE14" s="183"/>
      <c r="QXH14" s="184"/>
      <c r="QXI14" s="185"/>
      <c r="QXL14" s="183"/>
      <c r="QXO14" s="184"/>
      <c r="QXP14" s="185"/>
      <c r="QXS14" s="183"/>
      <c r="QXV14" s="184"/>
      <c r="QXW14" s="185"/>
      <c r="QXZ14" s="183"/>
      <c r="QYC14" s="184"/>
      <c r="QYD14" s="185"/>
      <c r="QYG14" s="183"/>
      <c r="QYJ14" s="184"/>
      <c r="QYK14" s="185"/>
      <c r="QYN14" s="183"/>
      <c r="QYQ14" s="184"/>
      <c r="QYR14" s="185"/>
      <c r="QYU14" s="183"/>
      <c r="QYX14" s="184"/>
      <c r="QYY14" s="185"/>
      <c r="QZB14" s="183"/>
      <c r="QZE14" s="184"/>
      <c r="QZF14" s="185"/>
      <c r="QZI14" s="183"/>
      <c r="QZL14" s="184"/>
      <c r="QZM14" s="185"/>
      <c r="QZP14" s="183"/>
      <c r="QZS14" s="184"/>
      <c r="QZT14" s="185"/>
      <c r="QZW14" s="183"/>
      <c r="QZZ14" s="184"/>
      <c r="RAA14" s="185"/>
      <c r="RAD14" s="183"/>
      <c r="RAG14" s="184"/>
      <c r="RAH14" s="185"/>
      <c r="RAK14" s="183"/>
      <c r="RAN14" s="184"/>
      <c r="RAO14" s="185"/>
      <c r="RAR14" s="183"/>
      <c r="RAU14" s="184"/>
      <c r="RAV14" s="185"/>
      <c r="RAY14" s="183"/>
      <c r="RBB14" s="184"/>
      <c r="RBC14" s="185"/>
      <c r="RBF14" s="183"/>
      <c r="RBI14" s="184"/>
      <c r="RBJ14" s="185"/>
      <c r="RBM14" s="183"/>
      <c r="RBP14" s="184"/>
      <c r="RBQ14" s="185"/>
      <c r="RBT14" s="183"/>
      <c r="RBW14" s="184"/>
      <c r="RBX14" s="185"/>
      <c r="RCA14" s="183"/>
      <c r="RCD14" s="184"/>
      <c r="RCE14" s="185"/>
      <c r="RCH14" s="183"/>
      <c r="RCK14" s="184"/>
      <c r="RCL14" s="185"/>
      <c r="RCO14" s="183"/>
      <c r="RCR14" s="184"/>
      <c r="RCS14" s="185"/>
      <c r="RCV14" s="183"/>
      <c r="RCY14" s="184"/>
      <c r="RCZ14" s="185"/>
      <c r="RDC14" s="183"/>
      <c r="RDF14" s="184"/>
      <c r="RDG14" s="185"/>
      <c r="RDJ14" s="183"/>
      <c r="RDM14" s="184"/>
      <c r="RDN14" s="185"/>
      <c r="RDQ14" s="183"/>
      <c r="RDT14" s="184"/>
      <c r="RDU14" s="185"/>
      <c r="RDX14" s="183"/>
      <c r="REA14" s="184"/>
      <c r="REB14" s="185"/>
      <c r="REE14" s="183"/>
      <c r="REH14" s="184"/>
      <c r="REI14" s="185"/>
      <c r="REL14" s="183"/>
      <c r="REO14" s="184"/>
      <c r="REP14" s="185"/>
      <c r="RES14" s="183"/>
      <c r="REV14" s="184"/>
      <c r="REW14" s="185"/>
      <c r="REZ14" s="183"/>
      <c r="RFC14" s="184"/>
      <c r="RFD14" s="185"/>
      <c r="RFG14" s="183"/>
      <c r="RFJ14" s="184"/>
      <c r="RFK14" s="185"/>
      <c r="RFN14" s="183"/>
      <c r="RFQ14" s="184"/>
      <c r="RFR14" s="185"/>
      <c r="RFU14" s="183"/>
      <c r="RFX14" s="184"/>
      <c r="RFY14" s="185"/>
      <c r="RGB14" s="183"/>
      <c r="RGE14" s="184"/>
      <c r="RGF14" s="185"/>
      <c r="RGI14" s="183"/>
      <c r="RGL14" s="184"/>
      <c r="RGM14" s="185"/>
      <c r="RGP14" s="183"/>
      <c r="RGS14" s="184"/>
      <c r="RGT14" s="185"/>
      <c r="RGW14" s="183"/>
      <c r="RGZ14" s="184"/>
      <c r="RHA14" s="185"/>
      <c r="RHD14" s="183"/>
      <c r="RHG14" s="184"/>
      <c r="RHH14" s="185"/>
      <c r="RHK14" s="183"/>
      <c r="RHN14" s="184"/>
      <c r="RHO14" s="185"/>
      <c r="RHR14" s="183"/>
      <c r="RHU14" s="184"/>
      <c r="RHV14" s="185"/>
      <c r="RHY14" s="183"/>
      <c r="RIB14" s="184"/>
      <c r="RIC14" s="185"/>
      <c r="RIF14" s="183"/>
      <c r="RII14" s="184"/>
      <c r="RIJ14" s="185"/>
      <c r="RIM14" s="183"/>
      <c r="RIP14" s="184"/>
      <c r="RIQ14" s="185"/>
      <c r="RIT14" s="183"/>
      <c r="RIW14" s="184"/>
      <c r="RIX14" s="185"/>
      <c r="RJA14" s="183"/>
      <c r="RJD14" s="184"/>
      <c r="RJE14" s="185"/>
      <c r="RJH14" s="183"/>
      <c r="RJK14" s="184"/>
      <c r="RJL14" s="185"/>
      <c r="RJO14" s="183"/>
      <c r="RJR14" s="184"/>
      <c r="RJS14" s="185"/>
      <c r="RJV14" s="183"/>
      <c r="RJY14" s="184"/>
      <c r="RJZ14" s="185"/>
      <c r="RKC14" s="183"/>
      <c r="RKF14" s="184"/>
      <c r="RKG14" s="185"/>
      <c r="RKJ14" s="183"/>
      <c r="RKM14" s="184"/>
      <c r="RKN14" s="185"/>
      <c r="RKQ14" s="183"/>
      <c r="RKT14" s="184"/>
      <c r="RKU14" s="185"/>
      <c r="RKX14" s="183"/>
      <c r="RLA14" s="184"/>
      <c r="RLB14" s="185"/>
      <c r="RLE14" s="183"/>
      <c r="RLH14" s="184"/>
      <c r="RLI14" s="185"/>
      <c r="RLL14" s="183"/>
      <c r="RLO14" s="184"/>
      <c r="RLP14" s="185"/>
      <c r="RLS14" s="183"/>
      <c r="RLV14" s="184"/>
      <c r="RLW14" s="185"/>
      <c r="RLZ14" s="183"/>
      <c r="RMC14" s="184"/>
      <c r="RMD14" s="185"/>
      <c r="RMG14" s="183"/>
      <c r="RMJ14" s="184"/>
      <c r="RMK14" s="185"/>
      <c r="RMN14" s="183"/>
      <c r="RMQ14" s="184"/>
      <c r="RMR14" s="185"/>
      <c r="RMU14" s="183"/>
      <c r="RMX14" s="184"/>
      <c r="RMY14" s="185"/>
      <c r="RNB14" s="183"/>
      <c r="RNE14" s="184"/>
      <c r="RNF14" s="185"/>
      <c r="RNI14" s="183"/>
      <c r="RNL14" s="184"/>
      <c r="RNM14" s="185"/>
      <c r="RNP14" s="183"/>
      <c r="RNS14" s="184"/>
      <c r="RNT14" s="185"/>
      <c r="RNW14" s="183"/>
      <c r="RNZ14" s="184"/>
      <c r="ROA14" s="185"/>
      <c r="ROD14" s="183"/>
      <c r="ROG14" s="184"/>
      <c r="ROH14" s="185"/>
      <c r="ROK14" s="183"/>
      <c r="RON14" s="184"/>
      <c r="ROO14" s="185"/>
      <c r="ROR14" s="183"/>
      <c r="ROU14" s="184"/>
      <c r="ROV14" s="185"/>
      <c r="ROY14" s="183"/>
      <c r="RPB14" s="184"/>
      <c r="RPC14" s="185"/>
      <c r="RPF14" s="183"/>
      <c r="RPI14" s="184"/>
      <c r="RPJ14" s="185"/>
      <c r="RPM14" s="183"/>
      <c r="RPP14" s="184"/>
      <c r="RPQ14" s="185"/>
      <c r="RPT14" s="183"/>
      <c r="RPW14" s="184"/>
      <c r="RPX14" s="185"/>
      <c r="RQA14" s="183"/>
      <c r="RQD14" s="184"/>
      <c r="RQE14" s="185"/>
      <c r="RQH14" s="183"/>
      <c r="RQK14" s="184"/>
      <c r="RQL14" s="185"/>
      <c r="RQO14" s="183"/>
      <c r="RQR14" s="184"/>
      <c r="RQS14" s="185"/>
      <c r="RQV14" s="183"/>
      <c r="RQY14" s="184"/>
      <c r="RQZ14" s="185"/>
      <c r="RRC14" s="183"/>
      <c r="RRF14" s="184"/>
      <c r="RRG14" s="185"/>
      <c r="RRJ14" s="183"/>
      <c r="RRM14" s="184"/>
      <c r="RRN14" s="185"/>
      <c r="RRQ14" s="183"/>
      <c r="RRT14" s="184"/>
      <c r="RRU14" s="185"/>
      <c r="RRX14" s="183"/>
      <c r="RSA14" s="184"/>
      <c r="RSB14" s="185"/>
      <c r="RSE14" s="183"/>
      <c r="RSH14" s="184"/>
      <c r="RSI14" s="185"/>
      <c r="RSL14" s="183"/>
      <c r="RSO14" s="184"/>
      <c r="RSP14" s="185"/>
      <c r="RSS14" s="183"/>
      <c r="RSV14" s="184"/>
      <c r="RSW14" s="185"/>
      <c r="RSZ14" s="183"/>
      <c r="RTC14" s="184"/>
      <c r="RTD14" s="185"/>
      <c r="RTG14" s="183"/>
      <c r="RTJ14" s="184"/>
      <c r="RTK14" s="185"/>
      <c r="RTN14" s="183"/>
      <c r="RTQ14" s="184"/>
      <c r="RTR14" s="185"/>
      <c r="RTU14" s="183"/>
      <c r="RTX14" s="184"/>
      <c r="RTY14" s="185"/>
      <c r="RUB14" s="183"/>
      <c r="RUE14" s="184"/>
      <c r="RUF14" s="185"/>
      <c r="RUI14" s="183"/>
      <c r="RUL14" s="184"/>
      <c r="RUM14" s="185"/>
      <c r="RUP14" s="183"/>
      <c r="RUS14" s="184"/>
      <c r="RUT14" s="185"/>
      <c r="RUW14" s="183"/>
      <c r="RUZ14" s="184"/>
      <c r="RVA14" s="185"/>
      <c r="RVD14" s="183"/>
      <c r="RVG14" s="184"/>
      <c r="RVH14" s="185"/>
      <c r="RVK14" s="183"/>
      <c r="RVN14" s="184"/>
      <c r="RVO14" s="185"/>
      <c r="RVR14" s="183"/>
      <c r="RVU14" s="184"/>
      <c r="RVV14" s="185"/>
      <c r="RVY14" s="183"/>
      <c r="RWB14" s="184"/>
      <c r="RWC14" s="185"/>
      <c r="RWF14" s="183"/>
      <c r="RWI14" s="184"/>
      <c r="RWJ14" s="185"/>
      <c r="RWM14" s="183"/>
      <c r="RWP14" s="184"/>
      <c r="RWQ14" s="185"/>
      <c r="RWT14" s="183"/>
      <c r="RWW14" s="184"/>
      <c r="RWX14" s="185"/>
      <c r="RXA14" s="183"/>
      <c r="RXD14" s="184"/>
      <c r="RXE14" s="185"/>
      <c r="RXH14" s="183"/>
      <c r="RXK14" s="184"/>
      <c r="RXL14" s="185"/>
      <c r="RXO14" s="183"/>
      <c r="RXR14" s="184"/>
      <c r="RXS14" s="185"/>
      <c r="RXV14" s="183"/>
      <c r="RXY14" s="184"/>
      <c r="RXZ14" s="185"/>
      <c r="RYC14" s="183"/>
      <c r="RYF14" s="184"/>
      <c r="RYG14" s="185"/>
      <c r="RYJ14" s="183"/>
      <c r="RYM14" s="184"/>
      <c r="RYN14" s="185"/>
      <c r="RYQ14" s="183"/>
      <c r="RYT14" s="184"/>
      <c r="RYU14" s="185"/>
      <c r="RYX14" s="183"/>
      <c r="RZA14" s="184"/>
      <c r="RZB14" s="185"/>
      <c r="RZE14" s="183"/>
      <c r="RZH14" s="184"/>
      <c r="RZI14" s="185"/>
      <c r="RZL14" s="183"/>
      <c r="RZO14" s="184"/>
      <c r="RZP14" s="185"/>
      <c r="RZS14" s="183"/>
      <c r="RZV14" s="184"/>
      <c r="RZW14" s="185"/>
      <c r="RZZ14" s="183"/>
      <c r="SAC14" s="184"/>
      <c r="SAD14" s="185"/>
      <c r="SAG14" s="183"/>
      <c r="SAJ14" s="184"/>
      <c r="SAK14" s="185"/>
      <c r="SAN14" s="183"/>
      <c r="SAQ14" s="184"/>
      <c r="SAR14" s="185"/>
      <c r="SAU14" s="183"/>
      <c r="SAX14" s="184"/>
      <c r="SAY14" s="185"/>
      <c r="SBB14" s="183"/>
      <c r="SBE14" s="184"/>
      <c r="SBF14" s="185"/>
      <c r="SBI14" s="183"/>
      <c r="SBL14" s="184"/>
      <c r="SBM14" s="185"/>
      <c r="SBP14" s="183"/>
      <c r="SBS14" s="184"/>
      <c r="SBT14" s="185"/>
      <c r="SBW14" s="183"/>
      <c r="SBZ14" s="184"/>
      <c r="SCA14" s="185"/>
      <c r="SCD14" s="183"/>
      <c r="SCG14" s="184"/>
      <c r="SCH14" s="185"/>
      <c r="SCK14" s="183"/>
      <c r="SCN14" s="184"/>
      <c r="SCO14" s="185"/>
      <c r="SCR14" s="183"/>
      <c r="SCU14" s="184"/>
      <c r="SCV14" s="185"/>
      <c r="SCY14" s="183"/>
      <c r="SDB14" s="184"/>
      <c r="SDC14" s="185"/>
      <c r="SDF14" s="183"/>
      <c r="SDI14" s="184"/>
      <c r="SDJ14" s="185"/>
      <c r="SDM14" s="183"/>
      <c r="SDP14" s="184"/>
      <c r="SDQ14" s="185"/>
      <c r="SDT14" s="183"/>
      <c r="SDW14" s="184"/>
      <c r="SDX14" s="185"/>
      <c r="SEA14" s="183"/>
      <c r="SED14" s="184"/>
      <c r="SEE14" s="185"/>
      <c r="SEH14" s="183"/>
      <c r="SEK14" s="184"/>
      <c r="SEL14" s="185"/>
      <c r="SEO14" s="183"/>
      <c r="SER14" s="184"/>
      <c r="SES14" s="185"/>
      <c r="SEV14" s="183"/>
      <c r="SEY14" s="184"/>
      <c r="SEZ14" s="185"/>
      <c r="SFC14" s="183"/>
      <c r="SFF14" s="184"/>
      <c r="SFG14" s="185"/>
      <c r="SFJ14" s="183"/>
      <c r="SFM14" s="184"/>
      <c r="SFN14" s="185"/>
      <c r="SFQ14" s="183"/>
      <c r="SFT14" s="184"/>
      <c r="SFU14" s="185"/>
      <c r="SFX14" s="183"/>
      <c r="SGA14" s="184"/>
      <c r="SGB14" s="185"/>
      <c r="SGE14" s="183"/>
      <c r="SGH14" s="184"/>
      <c r="SGI14" s="185"/>
      <c r="SGL14" s="183"/>
      <c r="SGO14" s="184"/>
      <c r="SGP14" s="185"/>
      <c r="SGS14" s="183"/>
      <c r="SGV14" s="184"/>
      <c r="SGW14" s="185"/>
      <c r="SGZ14" s="183"/>
      <c r="SHC14" s="184"/>
      <c r="SHD14" s="185"/>
      <c r="SHG14" s="183"/>
      <c r="SHJ14" s="184"/>
      <c r="SHK14" s="185"/>
      <c r="SHN14" s="183"/>
      <c r="SHQ14" s="184"/>
      <c r="SHR14" s="185"/>
      <c r="SHU14" s="183"/>
      <c r="SHX14" s="184"/>
      <c r="SHY14" s="185"/>
      <c r="SIB14" s="183"/>
      <c r="SIE14" s="184"/>
      <c r="SIF14" s="185"/>
      <c r="SII14" s="183"/>
      <c r="SIL14" s="184"/>
      <c r="SIM14" s="185"/>
      <c r="SIP14" s="183"/>
      <c r="SIS14" s="184"/>
      <c r="SIT14" s="185"/>
      <c r="SIW14" s="183"/>
      <c r="SIZ14" s="184"/>
      <c r="SJA14" s="185"/>
      <c r="SJD14" s="183"/>
      <c r="SJG14" s="184"/>
      <c r="SJH14" s="185"/>
      <c r="SJK14" s="183"/>
      <c r="SJN14" s="184"/>
      <c r="SJO14" s="185"/>
      <c r="SJR14" s="183"/>
      <c r="SJU14" s="184"/>
      <c r="SJV14" s="185"/>
      <c r="SJY14" s="183"/>
      <c r="SKB14" s="184"/>
      <c r="SKC14" s="185"/>
      <c r="SKF14" s="183"/>
      <c r="SKI14" s="184"/>
      <c r="SKJ14" s="185"/>
      <c r="SKM14" s="183"/>
      <c r="SKP14" s="184"/>
      <c r="SKQ14" s="185"/>
      <c r="SKT14" s="183"/>
      <c r="SKW14" s="184"/>
      <c r="SKX14" s="185"/>
      <c r="SLA14" s="183"/>
      <c r="SLD14" s="184"/>
      <c r="SLE14" s="185"/>
      <c r="SLH14" s="183"/>
      <c r="SLK14" s="184"/>
      <c r="SLL14" s="185"/>
      <c r="SLO14" s="183"/>
      <c r="SLR14" s="184"/>
      <c r="SLS14" s="185"/>
      <c r="SLV14" s="183"/>
      <c r="SLY14" s="184"/>
      <c r="SLZ14" s="185"/>
      <c r="SMC14" s="183"/>
      <c r="SMF14" s="184"/>
      <c r="SMG14" s="185"/>
      <c r="SMJ14" s="183"/>
      <c r="SMM14" s="184"/>
      <c r="SMN14" s="185"/>
      <c r="SMQ14" s="183"/>
      <c r="SMT14" s="184"/>
      <c r="SMU14" s="185"/>
      <c r="SMX14" s="183"/>
      <c r="SNA14" s="184"/>
      <c r="SNB14" s="185"/>
      <c r="SNE14" s="183"/>
      <c r="SNH14" s="184"/>
      <c r="SNI14" s="185"/>
      <c r="SNL14" s="183"/>
      <c r="SNO14" s="184"/>
      <c r="SNP14" s="185"/>
      <c r="SNS14" s="183"/>
      <c r="SNV14" s="184"/>
      <c r="SNW14" s="185"/>
      <c r="SNZ14" s="183"/>
      <c r="SOC14" s="184"/>
      <c r="SOD14" s="185"/>
      <c r="SOG14" s="183"/>
      <c r="SOJ14" s="184"/>
      <c r="SOK14" s="185"/>
      <c r="SON14" s="183"/>
      <c r="SOQ14" s="184"/>
      <c r="SOR14" s="185"/>
      <c r="SOU14" s="183"/>
      <c r="SOX14" s="184"/>
      <c r="SOY14" s="185"/>
      <c r="SPB14" s="183"/>
      <c r="SPE14" s="184"/>
      <c r="SPF14" s="185"/>
      <c r="SPI14" s="183"/>
      <c r="SPL14" s="184"/>
      <c r="SPM14" s="185"/>
      <c r="SPP14" s="183"/>
      <c r="SPS14" s="184"/>
      <c r="SPT14" s="185"/>
      <c r="SPW14" s="183"/>
      <c r="SPZ14" s="184"/>
      <c r="SQA14" s="185"/>
      <c r="SQD14" s="183"/>
      <c r="SQG14" s="184"/>
      <c r="SQH14" s="185"/>
      <c r="SQK14" s="183"/>
      <c r="SQN14" s="184"/>
      <c r="SQO14" s="185"/>
      <c r="SQR14" s="183"/>
      <c r="SQU14" s="184"/>
      <c r="SQV14" s="185"/>
      <c r="SQY14" s="183"/>
      <c r="SRB14" s="184"/>
      <c r="SRC14" s="185"/>
      <c r="SRF14" s="183"/>
      <c r="SRI14" s="184"/>
      <c r="SRJ14" s="185"/>
      <c r="SRM14" s="183"/>
      <c r="SRP14" s="184"/>
      <c r="SRQ14" s="185"/>
      <c r="SRT14" s="183"/>
      <c r="SRW14" s="184"/>
      <c r="SRX14" s="185"/>
      <c r="SSA14" s="183"/>
      <c r="SSD14" s="184"/>
      <c r="SSE14" s="185"/>
      <c r="SSH14" s="183"/>
      <c r="SSK14" s="184"/>
      <c r="SSL14" s="185"/>
      <c r="SSO14" s="183"/>
      <c r="SSR14" s="184"/>
      <c r="SSS14" s="185"/>
      <c r="SSV14" s="183"/>
      <c r="SSY14" s="184"/>
      <c r="SSZ14" s="185"/>
      <c r="STC14" s="183"/>
      <c r="STF14" s="184"/>
      <c r="STG14" s="185"/>
      <c r="STJ14" s="183"/>
      <c r="STM14" s="184"/>
      <c r="STN14" s="185"/>
      <c r="STQ14" s="183"/>
      <c r="STT14" s="184"/>
      <c r="STU14" s="185"/>
      <c r="STX14" s="183"/>
      <c r="SUA14" s="184"/>
      <c r="SUB14" s="185"/>
      <c r="SUE14" s="183"/>
      <c r="SUH14" s="184"/>
      <c r="SUI14" s="185"/>
      <c r="SUL14" s="183"/>
      <c r="SUO14" s="184"/>
      <c r="SUP14" s="185"/>
      <c r="SUS14" s="183"/>
      <c r="SUV14" s="184"/>
      <c r="SUW14" s="185"/>
      <c r="SUZ14" s="183"/>
      <c r="SVC14" s="184"/>
      <c r="SVD14" s="185"/>
      <c r="SVG14" s="183"/>
      <c r="SVJ14" s="184"/>
      <c r="SVK14" s="185"/>
      <c r="SVN14" s="183"/>
      <c r="SVQ14" s="184"/>
      <c r="SVR14" s="185"/>
      <c r="SVU14" s="183"/>
      <c r="SVX14" s="184"/>
      <c r="SVY14" s="185"/>
      <c r="SWB14" s="183"/>
      <c r="SWE14" s="184"/>
      <c r="SWF14" s="185"/>
      <c r="SWI14" s="183"/>
      <c r="SWL14" s="184"/>
      <c r="SWM14" s="185"/>
      <c r="SWP14" s="183"/>
      <c r="SWS14" s="184"/>
      <c r="SWT14" s="185"/>
      <c r="SWW14" s="183"/>
      <c r="SWZ14" s="184"/>
      <c r="SXA14" s="185"/>
      <c r="SXD14" s="183"/>
      <c r="SXG14" s="184"/>
      <c r="SXH14" s="185"/>
      <c r="SXK14" s="183"/>
      <c r="SXN14" s="184"/>
      <c r="SXO14" s="185"/>
      <c r="SXR14" s="183"/>
      <c r="SXU14" s="184"/>
      <c r="SXV14" s="185"/>
      <c r="SXY14" s="183"/>
      <c r="SYB14" s="184"/>
      <c r="SYC14" s="185"/>
      <c r="SYF14" s="183"/>
      <c r="SYI14" s="184"/>
      <c r="SYJ14" s="185"/>
      <c r="SYM14" s="183"/>
      <c r="SYP14" s="184"/>
      <c r="SYQ14" s="185"/>
      <c r="SYT14" s="183"/>
      <c r="SYW14" s="184"/>
      <c r="SYX14" s="185"/>
      <c r="SZA14" s="183"/>
      <c r="SZD14" s="184"/>
      <c r="SZE14" s="185"/>
      <c r="SZH14" s="183"/>
      <c r="SZK14" s="184"/>
      <c r="SZL14" s="185"/>
      <c r="SZO14" s="183"/>
      <c r="SZR14" s="184"/>
      <c r="SZS14" s="185"/>
      <c r="SZV14" s="183"/>
      <c r="SZY14" s="184"/>
      <c r="SZZ14" s="185"/>
      <c r="TAC14" s="183"/>
      <c r="TAF14" s="184"/>
      <c r="TAG14" s="185"/>
      <c r="TAJ14" s="183"/>
      <c r="TAM14" s="184"/>
      <c r="TAN14" s="185"/>
      <c r="TAQ14" s="183"/>
      <c r="TAT14" s="184"/>
      <c r="TAU14" s="185"/>
      <c r="TAX14" s="183"/>
      <c r="TBA14" s="184"/>
      <c r="TBB14" s="185"/>
      <c r="TBE14" s="183"/>
      <c r="TBH14" s="184"/>
      <c r="TBI14" s="185"/>
      <c r="TBL14" s="183"/>
      <c r="TBO14" s="184"/>
      <c r="TBP14" s="185"/>
      <c r="TBS14" s="183"/>
      <c r="TBV14" s="184"/>
      <c r="TBW14" s="185"/>
      <c r="TBZ14" s="183"/>
      <c r="TCC14" s="184"/>
      <c r="TCD14" s="185"/>
      <c r="TCG14" s="183"/>
      <c r="TCJ14" s="184"/>
      <c r="TCK14" s="185"/>
      <c r="TCN14" s="183"/>
      <c r="TCQ14" s="184"/>
      <c r="TCR14" s="185"/>
      <c r="TCU14" s="183"/>
      <c r="TCX14" s="184"/>
      <c r="TCY14" s="185"/>
      <c r="TDB14" s="183"/>
      <c r="TDE14" s="184"/>
      <c r="TDF14" s="185"/>
      <c r="TDI14" s="183"/>
      <c r="TDL14" s="184"/>
      <c r="TDM14" s="185"/>
      <c r="TDP14" s="183"/>
      <c r="TDS14" s="184"/>
      <c r="TDT14" s="185"/>
      <c r="TDW14" s="183"/>
      <c r="TDZ14" s="184"/>
      <c r="TEA14" s="185"/>
      <c r="TED14" s="183"/>
      <c r="TEG14" s="184"/>
      <c r="TEH14" s="185"/>
      <c r="TEK14" s="183"/>
      <c r="TEN14" s="184"/>
      <c r="TEO14" s="185"/>
      <c r="TER14" s="183"/>
      <c r="TEU14" s="184"/>
      <c r="TEV14" s="185"/>
      <c r="TEY14" s="183"/>
      <c r="TFB14" s="184"/>
      <c r="TFC14" s="185"/>
      <c r="TFF14" s="183"/>
      <c r="TFI14" s="184"/>
      <c r="TFJ14" s="185"/>
      <c r="TFM14" s="183"/>
      <c r="TFP14" s="184"/>
      <c r="TFQ14" s="185"/>
      <c r="TFT14" s="183"/>
      <c r="TFW14" s="184"/>
      <c r="TFX14" s="185"/>
      <c r="TGA14" s="183"/>
      <c r="TGD14" s="184"/>
      <c r="TGE14" s="185"/>
      <c r="TGH14" s="183"/>
      <c r="TGK14" s="184"/>
      <c r="TGL14" s="185"/>
      <c r="TGO14" s="183"/>
      <c r="TGR14" s="184"/>
      <c r="TGS14" s="185"/>
      <c r="TGV14" s="183"/>
      <c r="TGY14" s="184"/>
      <c r="TGZ14" s="185"/>
      <c r="THC14" s="183"/>
      <c r="THF14" s="184"/>
      <c r="THG14" s="185"/>
      <c r="THJ14" s="183"/>
      <c r="THM14" s="184"/>
      <c r="THN14" s="185"/>
      <c r="THQ14" s="183"/>
      <c r="THT14" s="184"/>
      <c r="THU14" s="185"/>
      <c r="THX14" s="183"/>
      <c r="TIA14" s="184"/>
      <c r="TIB14" s="185"/>
      <c r="TIE14" s="183"/>
      <c r="TIH14" s="184"/>
      <c r="TII14" s="185"/>
      <c r="TIL14" s="183"/>
      <c r="TIO14" s="184"/>
      <c r="TIP14" s="185"/>
      <c r="TIS14" s="183"/>
      <c r="TIV14" s="184"/>
      <c r="TIW14" s="185"/>
      <c r="TIZ14" s="183"/>
      <c r="TJC14" s="184"/>
      <c r="TJD14" s="185"/>
      <c r="TJG14" s="183"/>
      <c r="TJJ14" s="184"/>
      <c r="TJK14" s="185"/>
      <c r="TJN14" s="183"/>
      <c r="TJQ14" s="184"/>
      <c r="TJR14" s="185"/>
      <c r="TJU14" s="183"/>
      <c r="TJX14" s="184"/>
      <c r="TJY14" s="185"/>
      <c r="TKB14" s="183"/>
      <c r="TKE14" s="184"/>
      <c r="TKF14" s="185"/>
      <c r="TKI14" s="183"/>
      <c r="TKL14" s="184"/>
      <c r="TKM14" s="185"/>
      <c r="TKP14" s="183"/>
      <c r="TKS14" s="184"/>
      <c r="TKT14" s="185"/>
      <c r="TKW14" s="183"/>
      <c r="TKZ14" s="184"/>
      <c r="TLA14" s="185"/>
      <c r="TLD14" s="183"/>
      <c r="TLG14" s="184"/>
      <c r="TLH14" s="185"/>
      <c r="TLK14" s="183"/>
      <c r="TLN14" s="184"/>
      <c r="TLO14" s="185"/>
      <c r="TLR14" s="183"/>
      <c r="TLU14" s="184"/>
      <c r="TLV14" s="185"/>
      <c r="TLY14" s="183"/>
      <c r="TMB14" s="184"/>
      <c r="TMC14" s="185"/>
      <c r="TMF14" s="183"/>
      <c r="TMI14" s="184"/>
      <c r="TMJ14" s="185"/>
      <c r="TMM14" s="183"/>
      <c r="TMP14" s="184"/>
      <c r="TMQ14" s="185"/>
      <c r="TMT14" s="183"/>
      <c r="TMW14" s="184"/>
      <c r="TMX14" s="185"/>
      <c r="TNA14" s="183"/>
      <c r="TND14" s="184"/>
      <c r="TNE14" s="185"/>
      <c r="TNH14" s="183"/>
      <c r="TNK14" s="184"/>
      <c r="TNL14" s="185"/>
      <c r="TNO14" s="183"/>
      <c r="TNR14" s="184"/>
      <c r="TNS14" s="185"/>
      <c r="TNV14" s="183"/>
      <c r="TNY14" s="184"/>
      <c r="TNZ14" s="185"/>
      <c r="TOC14" s="183"/>
      <c r="TOF14" s="184"/>
      <c r="TOG14" s="185"/>
      <c r="TOJ14" s="183"/>
      <c r="TOM14" s="184"/>
      <c r="TON14" s="185"/>
      <c r="TOQ14" s="183"/>
      <c r="TOT14" s="184"/>
      <c r="TOU14" s="185"/>
      <c r="TOX14" s="183"/>
      <c r="TPA14" s="184"/>
      <c r="TPB14" s="185"/>
      <c r="TPE14" s="183"/>
      <c r="TPH14" s="184"/>
      <c r="TPI14" s="185"/>
      <c r="TPL14" s="183"/>
      <c r="TPO14" s="184"/>
      <c r="TPP14" s="185"/>
      <c r="TPS14" s="183"/>
      <c r="TPV14" s="184"/>
      <c r="TPW14" s="185"/>
      <c r="TPZ14" s="183"/>
      <c r="TQC14" s="184"/>
      <c r="TQD14" s="185"/>
      <c r="TQG14" s="183"/>
      <c r="TQJ14" s="184"/>
      <c r="TQK14" s="185"/>
      <c r="TQN14" s="183"/>
      <c r="TQQ14" s="184"/>
      <c r="TQR14" s="185"/>
      <c r="TQU14" s="183"/>
      <c r="TQX14" s="184"/>
      <c r="TQY14" s="185"/>
      <c r="TRB14" s="183"/>
      <c r="TRE14" s="184"/>
      <c r="TRF14" s="185"/>
      <c r="TRI14" s="183"/>
      <c r="TRL14" s="184"/>
      <c r="TRM14" s="185"/>
      <c r="TRP14" s="183"/>
      <c r="TRS14" s="184"/>
      <c r="TRT14" s="185"/>
      <c r="TRW14" s="183"/>
      <c r="TRZ14" s="184"/>
      <c r="TSA14" s="185"/>
      <c r="TSD14" s="183"/>
      <c r="TSG14" s="184"/>
      <c r="TSH14" s="185"/>
      <c r="TSK14" s="183"/>
      <c r="TSN14" s="184"/>
      <c r="TSO14" s="185"/>
      <c r="TSR14" s="183"/>
      <c r="TSU14" s="184"/>
      <c r="TSV14" s="185"/>
      <c r="TSY14" s="183"/>
      <c r="TTB14" s="184"/>
      <c r="TTC14" s="185"/>
      <c r="TTF14" s="183"/>
      <c r="TTI14" s="184"/>
      <c r="TTJ14" s="185"/>
      <c r="TTM14" s="183"/>
      <c r="TTP14" s="184"/>
      <c r="TTQ14" s="185"/>
      <c r="TTT14" s="183"/>
      <c r="TTW14" s="184"/>
      <c r="TTX14" s="185"/>
      <c r="TUA14" s="183"/>
      <c r="TUD14" s="184"/>
      <c r="TUE14" s="185"/>
      <c r="TUH14" s="183"/>
      <c r="TUK14" s="184"/>
      <c r="TUL14" s="185"/>
      <c r="TUO14" s="183"/>
      <c r="TUR14" s="184"/>
      <c r="TUS14" s="185"/>
      <c r="TUV14" s="183"/>
      <c r="TUY14" s="184"/>
      <c r="TUZ14" s="185"/>
      <c r="TVC14" s="183"/>
      <c r="TVF14" s="184"/>
      <c r="TVG14" s="185"/>
      <c r="TVJ14" s="183"/>
      <c r="TVM14" s="184"/>
      <c r="TVN14" s="185"/>
      <c r="TVQ14" s="183"/>
      <c r="TVT14" s="184"/>
      <c r="TVU14" s="185"/>
      <c r="TVX14" s="183"/>
      <c r="TWA14" s="184"/>
      <c r="TWB14" s="185"/>
      <c r="TWE14" s="183"/>
      <c r="TWH14" s="184"/>
      <c r="TWI14" s="185"/>
      <c r="TWL14" s="183"/>
      <c r="TWO14" s="184"/>
      <c r="TWP14" s="185"/>
      <c r="TWS14" s="183"/>
      <c r="TWV14" s="184"/>
      <c r="TWW14" s="185"/>
      <c r="TWZ14" s="183"/>
      <c r="TXC14" s="184"/>
      <c r="TXD14" s="185"/>
      <c r="TXG14" s="183"/>
      <c r="TXJ14" s="184"/>
      <c r="TXK14" s="185"/>
      <c r="TXN14" s="183"/>
      <c r="TXQ14" s="184"/>
      <c r="TXR14" s="185"/>
      <c r="TXU14" s="183"/>
      <c r="TXX14" s="184"/>
      <c r="TXY14" s="185"/>
      <c r="TYB14" s="183"/>
      <c r="TYE14" s="184"/>
      <c r="TYF14" s="185"/>
      <c r="TYI14" s="183"/>
      <c r="TYL14" s="184"/>
      <c r="TYM14" s="185"/>
      <c r="TYP14" s="183"/>
      <c r="TYS14" s="184"/>
      <c r="TYT14" s="185"/>
      <c r="TYW14" s="183"/>
      <c r="TYZ14" s="184"/>
      <c r="TZA14" s="185"/>
      <c r="TZD14" s="183"/>
      <c r="TZG14" s="184"/>
      <c r="TZH14" s="185"/>
      <c r="TZK14" s="183"/>
      <c r="TZN14" s="184"/>
      <c r="TZO14" s="185"/>
      <c r="TZR14" s="183"/>
      <c r="TZU14" s="184"/>
      <c r="TZV14" s="185"/>
      <c r="TZY14" s="183"/>
      <c r="UAB14" s="184"/>
      <c r="UAC14" s="185"/>
      <c r="UAF14" s="183"/>
      <c r="UAI14" s="184"/>
      <c r="UAJ14" s="185"/>
      <c r="UAM14" s="183"/>
      <c r="UAP14" s="184"/>
      <c r="UAQ14" s="185"/>
      <c r="UAT14" s="183"/>
      <c r="UAW14" s="184"/>
      <c r="UAX14" s="185"/>
      <c r="UBA14" s="183"/>
      <c r="UBD14" s="184"/>
      <c r="UBE14" s="185"/>
      <c r="UBH14" s="183"/>
      <c r="UBK14" s="184"/>
      <c r="UBL14" s="185"/>
      <c r="UBO14" s="183"/>
      <c r="UBR14" s="184"/>
      <c r="UBS14" s="185"/>
      <c r="UBV14" s="183"/>
      <c r="UBY14" s="184"/>
      <c r="UBZ14" s="185"/>
      <c r="UCC14" s="183"/>
      <c r="UCF14" s="184"/>
      <c r="UCG14" s="185"/>
      <c r="UCJ14" s="183"/>
      <c r="UCM14" s="184"/>
      <c r="UCN14" s="185"/>
      <c r="UCQ14" s="183"/>
      <c r="UCT14" s="184"/>
      <c r="UCU14" s="185"/>
      <c r="UCX14" s="183"/>
      <c r="UDA14" s="184"/>
      <c r="UDB14" s="185"/>
      <c r="UDE14" s="183"/>
      <c r="UDH14" s="184"/>
      <c r="UDI14" s="185"/>
      <c r="UDL14" s="183"/>
      <c r="UDO14" s="184"/>
      <c r="UDP14" s="185"/>
      <c r="UDS14" s="183"/>
      <c r="UDV14" s="184"/>
      <c r="UDW14" s="185"/>
      <c r="UDZ14" s="183"/>
      <c r="UEC14" s="184"/>
      <c r="UED14" s="185"/>
      <c r="UEG14" s="183"/>
      <c r="UEJ14" s="184"/>
      <c r="UEK14" s="185"/>
      <c r="UEN14" s="183"/>
      <c r="UEQ14" s="184"/>
      <c r="UER14" s="185"/>
      <c r="UEU14" s="183"/>
      <c r="UEX14" s="184"/>
      <c r="UEY14" s="185"/>
      <c r="UFB14" s="183"/>
      <c r="UFE14" s="184"/>
      <c r="UFF14" s="185"/>
      <c r="UFI14" s="183"/>
      <c r="UFL14" s="184"/>
      <c r="UFM14" s="185"/>
      <c r="UFP14" s="183"/>
      <c r="UFS14" s="184"/>
      <c r="UFT14" s="185"/>
      <c r="UFW14" s="183"/>
      <c r="UFZ14" s="184"/>
      <c r="UGA14" s="185"/>
      <c r="UGD14" s="183"/>
      <c r="UGG14" s="184"/>
      <c r="UGH14" s="185"/>
      <c r="UGK14" s="183"/>
      <c r="UGN14" s="184"/>
      <c r="UGO14" s="185"/>
      <c r="UGR14" s="183"/>
      <c r="UGU14" s="184"/>
      <c r="UGV14" s="185"/>
      <c r="UGY14" s="183"/>
      <c r="UHB14" s="184"/>
      <c r="UHC14" s="185"/>
      <c r="UHF14" s="183"/>
      <c r="UHI14" s="184"/>
      <c r="UHJ14" s="185"/>
      <c r="UHM14" s="183"/>
      <c r="UHP14" s="184"/>
      <c r="UHQ14" s="185"/>
      <c r="UHT14" s="183"/>
      <c r="UHW14" s="184"/>
      <c r="UHX14" s="185"/>
      <c r="UIA14" s="183"/>
      <c r="UID14" s="184"/>
      <c r="UIE14" s="185"/>
      <c r="UIH14" s="183"/>
      <c r="UIK14" s="184"/>
      <c r="UIL14" s="185"/>
      <c r="UIO14" s="183"/>
      <c r="UIR14" s="184"/>
      <c r="UIS14" s="185"/>
      <c r="UIV14" s="183"/>
      <c r="UIY14" s="184"/>
      <c r="UIZ14" s="185"/>
      <c r="UJC14" s="183"/>
      <c r="UJF14" s="184"/>
      <c r="UJG14" s="185"/>
      <c r="UJJ14" s="183"/>
      <c r="UJM14" s="184"/>
      <c r="UJN14" s="185"/>
      <c r="UJQ14" s="183"/>
      <c r="UJT14" s="184"/>
      <c r="UJU14" s="185"/>
      <c r="UJX14" s="183"/>
      <c r="UKA14" s="184"/>
      <c r="UKB14" s="185"/>
      <c r="UKE14" s="183"/>
      <c r="UKH14" s="184"/>
      <c r="UKI14" s="185"/>
      <c r="UKL14" s="183"/>
      <c r="UKO14" s="184"/>
      <c r="UKP14" s="185"/>
      <c r="UKS14" s="183"/>
      <c r="UKV14" s="184"/>
      <c r="UKW14" s="185"/>
      <c r="UKZ14" s="183"/>
      <c r="ULC14" s="184"/>
      <c r="ULD14" s="185"/>
      <c r="ULG14" s="183"/>
      <c r="ULJ14" s="184"/>
      <c r="ULK14" s="185"/>
      <c r="ULN14" s="183"/>
      <c r="ULQ14" s="184"/>
      <c r="ULR14" s="185"/>
      <c r="ULU14" s="183"/>
      <c r="ULX14" s="184"/>
      <c r="ULY14" s="185"/>
      <c r="UMB14" s="183"/>
      <c r="UME14" s="184"/>
      <c r="UMF14" s="185"/>
      <c r="UMI14" s="183"/>
      <c r="UML14" s="184"/>
      <c r="UMM14" s="185"/>
      <c r="UMP14" s="183"/>
      <c r="UMS14" s="184"/>
      <c r="UMT14" s="185"/>
      <c r="UMW14" s="183"/>
      <c r="UMZ14" s="184"/>
      <c r="UNA14" s="185"/>
      <c r="UND14" s="183"/>
      <c r="UNG14" s="184"/>
      <c r="UNH14" s="185"/>
      <c r="UNK14" s="183"/>
      <c r="UNN14" s="184"/>
      <c r="UNO14" s="185"/>
      <c r="UNR14" s="183"/>
      <c r="UNU14" s="184"/>
      <c r="UNV14" s="185"/>
      <c r="UNY14" s="183"/>
      <c r="UOB14" s="184"/>
      <c r="UOC14" s="185"/>
      <c r="UOF14" s="183"/>
      <c r="UOI14" s="184"/>
      <c r="UOJ14" s="185"/>
      <c r="UOM14" s="183"/>
      <c r="UOP14" s="184"/>
      <c r="UOQ14" s="185"/>
      <c r="UOT14" s="183"/>
      <c r="UOW14" s="184"/>
      <c r="UOX14" s="185"/>
      <c r="UPA14" s="183"/>
      <c r="UPD14" s="184"/>
      <c r="UPE14" s="185"/>
      <c r="UPH14" s="183"/>
      <c r="UPK14" s="184"/>
      <c r="UPL14" s="185"/>
      <c r="UPO14" s="183"/>
      <c r="UPR14" s="184"/>
      <c r="UPS14" s="185"/>
      <c r="UPV14" s="183"/>
      <c r="UPY14" s="184"/>
      <c r="UPZ14" s="185"/>
      <c r="UQC14" s="183"/>
      <c r="UQF14" s="184"/>
      <c r="UQG14" s="185"/>
      <c r="UQJ14" s="183"/>
      <c r="UQM14" s="184"/>
      <c r="UQN14" s="185"/>
      <c r="UQQ14" s="183"/>
      <c r="UQT14" s="184"/>
      <c r="UQU14" s="185"/>
      <c r="UQX14" s="183"/>
      <c r="URA14" s="184"/>
      <c r="URB14" s="185"/>
      <c r="URE14" s="183"/>
      <c r="URH14" s="184"/>
      <c r="URI14" s="185"/>
      <c r="URL14" s="183"/>
      <c r="URO14" s="184"/>
      <c r="URP14" s="185"/>
      <c r="URS14" s="183"/>
      <c r="URV14" s="184"/>
      <c r="URW14" s="185"/>
      <c r="URZ14" s="183"/>
      <c r="USC14" s="184"/>
      <c r="USD14" s="185"/>
      <c r="USG14" s="183"/>
      <c r="USJ14" s="184"/>
      <c r="USK14" s="185"/>
      <c r="USN14" s="183"/>
      <c r="USQ14" s="184"/>
      <c r="USR14" s="185"/>
      <c r="USU14" s="183"/>
      <c r="USX14" s="184"/>
      <c r="USY14" s="185"/>
      <c r="UTB14" s="183"/>
      <c r="UTE14" s="184"/>
      <c r="UTF14" s="185"/>
      <c r="UTI14" s="183"/>
      <c r="UTL14" s="184"/>
      <c r="UTM14" s="185"/>
      <c r="UTP14" s="183"/>
      <c r="UTS14" s="184"/>
      <c r="UTT14" s="185"/>
      <c r="UTW14" s="183"/>
      <c r="UTZ14" s="184"/>
      <c r="UUA14" s="185"/>
      <c r="UUD14" s="183"/>
      <c r="UUG14" s="184"/>
      <c r="UUH14" s="185"/>
      <c r="UUK14" s="183"/>
      <c r="UUN14" s="184"/>
      <c r="UUO14" s="185"/>
      <c r="UUR14" s="183"/>
      <c r="UUU14" s="184"/>
      <c r="UUV14" s="185"/>
      <c r="UUY14" s="183"/>
      <c r="UVB14" s="184"/>
      <c r="UVC14" s="185"/>
      <c r="UVF14" s="183"/>
      <c r="UVI14" s="184"/>
      <c r="UVJ14" s="185"/>
      <c r="UVM14" s="183"/>
      <c r="UVP14" s="184"/>
      <c r="UVQ14" s="185"/>
      <c r="UVT14" s="183"/>
      <c r="UVW14" s="184"/>
      <c r="UVX14" s="185"/>
      <c r="UWA14" s="183"/>
      <c r="UWD14" s="184"/>
      <c r="UWE14" s="185"/>
      <c r="UWH14" s="183"/>
      <c r="UWK14" s="184"/>
      <c r="UWL14" s="185"/>
      <c r="UWO14" s="183"/>
      <c r="UWR14" s="184"/>
      <c r="UWS14" s="185"/>
      <c r="UWV14" s="183"/>
      <c r="UWY14" s="184"/>
      <c r="UWZ14" s="185"/>
      <c r="UXC14" s="183"/>
      <c r="UXF14" s="184"/>
      <c r="UXG14" s="185"/>
      <c r="UXJ14" s="183"/>
      <c r="UXM14" s="184"/>
      <c r="UXN14" s="185"/>
      <c r="UXQ14" s="183"/>
      <c r="UXT14" s="184"/>
      <c r="UXU14" s="185"/>
      <c r="UXX14" s="183"/>
      <c r="UYA14" s="184"/>
      <c r="UYB14" s="185"/>
      <c r="UYE14" s="183"/>
      <c r="UYH14" s="184"/>
      <c r="UYI14" s="185"/>
      <c r="UYL14" s="183"/>
      <c r="UYO14" s="184"/>
      <c r="UYP14" s="185"/>
      <c r="UYS14" s="183"/>
      <c r="UYV14" s="184"/>
      <c r="UYW14" s="185"/>
      <c r="UYZ14" s="183"/>
      <c r="UZC14" s="184"/>
      <c r="UZD14" s="185"/>
      <c r="UZG14" s="183"/>
      <c r="UZJ14" s="184"/>
      <c r="UZK14" s="185"/>
      <c r="UZN14" s="183"/>
      <c r="UZQ14" s="184"/>
      <c r="UZR14" s="185"/>
      <c r="UZU14" s="183"/>
      <c r="UZX14" s="184"/>
      <c r="UZY14" s="185"/>
      <c r="VAB14" s="183"/>
      <c r="VAE14" s="184"/>
      <c r="VAF14" s="185"/>
      <c r="VAI14" s="183"/>
      <c r="VAL14" s="184"/>
      <c r="VAM14" s="185"/>
      <c r="VAP14" s="183"/>
      <c r="VAS14" s="184"/>
      <c r="VAT14" s="185"/>
      <c r="VAW14" s="183"/>
      <c r="VAZ14" s="184"/>
      <c r="VBA14" s="185"/>
      <c r="VBD14" s="183"/>
      <c r="VBG14" s="184"/>
      <c r="VBH14" s="185"/>
      <c r="VBK14" s="183"/>
      <c r="VBN14" s="184"/>
      <c r="VBO14" s="185"/>
      <c r="VBR14" s="183"/>
      <c r="VBU14" s="184"/>
      <c r="VBV14" s="185"/>
      <c r="VBY14" s="183"/>
      <c r="VCB14" s="184"/>
      <c r="VCC14" s="185"/>
      <c r="VCF14" s="183"/>
      <c r="VCI14" s="184"/>
      <c r="VCJ14" s="185"/>
      <c r="VCM14" s="183"/>
      <c r="VCP14" s="184"/>
      <c r="VCQ14" s="185"/>
      <c r="VCT14" s="183"/>
      <c r="VCW14" s="184"/>
      <c r="VCX14" s="185"/>
      <c r="VDA14" s="183"/>
      <c r="VDD14" s="184"/>
      <c r="VDE14" s="185"/>
      <c r="VDH14" s="183"/>
      <c r="VDK14" s="184"/>
      <c r="VDL14" s="185"/>
      <c r="VDO14" s="183"/>
      <c r="VDR14" s="184"/>
      <c r="VDS14" s="185"/>
      <c r="VDV14" s="183"/>
      <c r="VDY14" s="184"/>
      <c r="VDZ14" s="185"/>
      <c r="VEC14" s="183"/>
      <c r="VEF14" s="184"/>
      <c r="VEG14" s="185"/>
      <c r="VEJ14" s="183"/>
      <c r="VEM14" s="184"/>
      <c r="VEN14" s="185"/>
      <c r="VEQ14" s="183"/>
      <c r="VET14" s="184"/>
      <c r="VEU14" s="185"/>
      <c r="VEX14" s="183"/>
      <c r="VFA14" s="184"/>
      <c r="VFB14" s="185"/>
      <c r="VFE14" s="183"/>
      <c r="VFH14" s="184"/>
      <c r="VFI14" s="185"/>
      <c r="VFL14" s="183"/>
      <c r="VFO14" s="184"/>
      <c r="VFP14" s="185"/>
      <c r="VFS14" s="183"/>
      <c r="VFV14" s="184"/>
      <c r="VFW14" s="185"/>
      <c r="VFZ14" s="183"/>
      <c r="VGC14" s="184"/>
      <c r="VGD14" s="185"/>
      <c r="VGG14" s="183"/>
      <c r="VGJ14" s="184"/>
      <c r="VGK14" s="185"/>
      <c r="VGN14" s="183"/>
      <c r="VGQ14" s="184"/>
      <c r="VGR14" s="185"/>
      <c r="VGU14" s="183"/>
      <c r="VGX14" s="184"/>
      <c r="VGY14" s="185"/>
      <c r="VHB14" s="183"/>
      <c r="VHE14" s="184"/>
      <c r="VHF14" s="185"/>
      <c r="VHI14" s="183"/>
      <c r="VHL14" s="184"/>
      <c r="VHM14" s="185"/>
      <c r="VHP14" s="183"/>
      <c r="VHS14" s="184"/>
      <c r="VHT14" s="185"/>
      <c r="VHW14" s="183"/>
      <c r="VHZ14" s="184"/>
      <c r="VIA14" s="185"/>
      <c r="VID14" s="183"/>
      <c r="VIG14" s="184"/>
      <c r="VIH14" s="185"/>
      <c r="VIK14" s="183"/>
      <c r="VIN14" s="184"/>
      <c r="VIO14" s="185"/>
      <c r="VIR14" s="183"/>
      <c r="VIU14" s="184"/>
      <c r="VIV14" s="185"/>
      <c r="VIY14" s="183"/>
      <c r="VJB14" s="184"/>
      <c r="VJC14" s="185"/>
      <c r="VJF14" s="183"/>
      <c r="VJI14" s="184"/>
      <c r="VJJ14" s="185"/>
      <c r="VJM14" s="183"/>
      <c r="VJP14" s="184"/>
      <c r="VJQ14" s="185"/>
      <c r="VJT14" s="183"/>
      <c r="VJW14" s="184"/>
      <c r="VJX14" s="185"/>
      <c r="VKA14" s="183"/>
      <c r="VKD14" s="184"/>
      <c r="VKE14" s="185"/>
      <c r="VKH14" s="183"/>
      <c r="VKK14" s="184"/>
      <c r="VKL14" s="185"/>
      <c r="VKO14" s="183"/>
      <c r="VKR14" s="184"/>
      <c r="VKS14" s="185"/>
      <c r="VKV14" s="183"/>
      <c r="VKY14" s="184"/>
      <c r="VKZ14" s="185"/>
      <c r="VLC14" s="183"/>
      <c r="VLF14" s="184"/>
      <c r="VLG14" s="185"/>
      <c r="VLJ14" s="183"/>
      <c r="VLM14" s="184"/>
      <c r="VLN14" s="185"/>
      <c r="VLQ14" s="183"/>
      <c r="VLT14" s="184"/>
      <c r="VLU14" s="185"/>
      <c r="VLX14" s="183"/>
      <c r="VMA14" s="184"/>
      <c r="VMB14" s="185"/>
      <c r="VME14" s="183"/>
      <c r="VMH14" s="184"/>
      <c r="VMI14" s="185"/>
      <c r="VML14" s="183"/>
      <c r="VMO14" s="184"/>
      <c r="VMP14" s="185"/>
      <c r="VMS14" s="183"/>
      <c r="VMV14" s="184"/>
      <c r="VMW14" s="185"/>
      <c r="VMZ14" s="183"/>
      <c r="VNC14" s="184"/>
      <c r="VND14" s="185"/>
      <c r="VNG14" s="183"/>
      <c r="VNJ14" s="184"/>
      <c r="VNK14" s="185"/>
      <c r="VNN14" s="183"/>
      <c r="VNQ14" s="184"/>
      <c r="VNR14" s="185"/>
      <c r="VNU14" s="183"/>
      <c r="VNX14" s="184"/>
      <c r="VNY14" s="185"/>
      <c r="VOB14" s="183"/>
      <c r="VOE14" s="184"/>
      <c r="VOF14" s="185"/>
      <c r="VOI14" s="183"/>
      <c r="VOL14" s="184"/>
      <c r="VOM14" s="185"/>
      <c r="VOP14" s="183"/>
      <c r="VOS14" s="184"/>
      <c r="VOT14" s="185"/>
      <c r="VOW14" s="183"/>
      <c r="VOZ14" s="184"/>
      <c r="VPA14" s="185"/>
      <c r="VPD14" s="183"/>
      <c r="VPG14" s="184"/>
      <c r="VPH14" s="185"/>
      <c r="VPK14" s="183"/>
      <c r="VPN14" s="184"/>
      <c r="VPO14" s="185"/>
      <c r="VPR14" s="183"/>
      <c r="VPU14" s="184"/>
      <c r="VPV14" s="185"/>
      <c r="VPY14" s="183"/>
      <c r="VQB14" s="184"/>
      <c r="VQC14" s="185"/>
      <c r="VQF14" s="183"/>
      <c r="VQI14" s="184"/>
      <c r="VQJ14" s="185"/>
      <c r="VQM14" s="183"/>
      <c r="VQP14" s="184"/>
      <c r="VQQ14" s="185"/>
      <c r="VQT14" s="183"/>
      <c r="VQW14" s="184"/>
      <c r="VQX14" s="185"/>
      <c r="VRA14" s="183"/>
      <c r="VRD14" s="184"/>
      <c r="VRE14" s="185"/>
      <c r="VRH14" s="183"/>
      <c r="VRK14" s="184"/>
      <c r="VRL14" s="185"/>
      <c r="VRO14" s="183"/>
      <c r="VRR14" s="184"/>
      <c r="VRS14" s="185"/>
      <c r="VRV14" s="183"/>
      <c r="VRY14" s="184"/>
      <c r="VRZ14" s="185"/>
      <c r="VSC14" s="183"/>
      <c r="VSF14" s="184"/>
      <c r="VSG14" s="185"/>
      <c r="VSJ14" s="183"/>
      <c r="VSM14" s="184"/>
      <c r="VSN14" s="185"/>
      <c r="VSQ14" s="183"/>
      <c r="VST14" s="184"/>
      <c r="VSU14" s="185"/>
      <c r="VSX14" s="183"/>
      <c r="VTA14" s="184"/>
      <c r="VTB14" s="185"/>
      <c r="VTE14" s="183"/>
      <c r="VTH14" s="184"/>
      <c r="VTI14" s="185"/>
      <c r="VTL14" s="183"/>
      <c r="VTO14" s="184"/>
      <c r="VTP14" s="185"/>
      <c r="VTS14" s="183"/>
      <c r="VTV14" s="184"/>
      <c r="VTW14" s="185"/>
      <c r="VTZ14" s="183"/>
      <c r="VUC14" s="184"/>
      <c r="VUD14" s="185"/>
      <c r="VUG14" s="183"/>
      <c r="VUJ14" s="184"/>
      <c r="VUK14" s="185"/>
      <c r="VUN14" s="183"/>
      <c r="VUQ14" s="184"/>
      <c r="VUR14" s="185"/>
      <c r="VUU14" s="183"/>
      <c r="VUX14" s="184"/>
      <c r="VUY14" s="185"/>
      <c r="VVB14" s="183"/>
      <c r="VVE14" s="184"/>
      <c r="VVF14" s="185"/>
      <c r="VVI14" s="183"/>
      <c r="VVL14" s="184"/>
      <c r="VVM14" s="185"/>
      <c r="VVP14" s="183"/>
      <c r="VVS14" s="184"/>
      <c r="VVT14" s="185"/>
      <c r="VVW14" s="183"/>
      <c r="VVZ14" s="184"/>
      <c r="VWA14" s="185"/>
      <c r="VWD14" s="183"/>
      <c r="VWG14" s="184"/>
      <c r="VWH14" s="185"/>
      <c r="VWK14" s="183"/>
      <c r="VWN14" s="184"/>
      <c r="VWO14" s="185"/>
      <c r="VWR14" s="183"/>
      <c r="VWU14" s="184"/>
      <c r="VWV14" s="185"/>
      <c r="VWY14" s="183"/>
      <c r="VXB14" s="184"/>
      <c r="VXC14" s="185"/>
      <c r="VXF14" s="183"/>
      <c r="VXI14" s="184"/>
      <c r="VXJ14" s="185"/>
      <c r="VXM14" s="183"/>
      <c r="VXP14" s="184"/>
      <c r="VXQ14" s="185"/>
      <c r="VXT14" s="183"/>
      <c r="VXW14" s="184"/>
      <c r="VXX14" s="185"/>
      <c r="VYA14" s="183"/>
      <c r="VYD14" s="184"/>
      <c r="VYE14" s="185"/>
      <c r="VYH14" s="183"/>
      <c r="VYK14" s="184"/>
      <c r="VYL14" s="185"/>
      <c r="VYO14" s="183"/>
      <c r="VYR14" s="184"/>
      <c r="VYS14" s="185"/>
      <c r="VYV14" s="183"/>
      <c r="VYY14" s="184"/>
      <c r="VYZ14" s="185"/>
      <c r="VZC14" s="183"/>
      <c r="VZF14" s="184"/>
      <c r="VZG14" s="185"/>
      <c r="VZJ14" s="183"/>
      <c r="VZM14" s="184"/>
      <c r="VZN14" s="185"/>
      <c r="VZQ14" s="183"/>
      <c r="VZT14" s="184"/>
      <c r="VZU14" s="185"/>
      <c r="VZX14" s="183"/>
      <c r="WAA14" s="184"/>
      <c r="WAB14" s="185"/>
      <c r="WAE14" s="183"/>
      <c r="WAH14" s="184"/>
      <c r="WAI14" s="185"/>
      <c r="WAL14" s="183"/>
      <c r="WAO14" s="184"/>
      <c r="WAP14" s="185"/>
      <c r="WAS14" s="183"/>
      <c r="WAV14" s="184"/>
      <c r="WAW14" s="185"/>
      <c r="WAZ14" s="183"/>
      <c r="WBC14" s="184"/>
      <c r="WBD14" s="185"/>
      <c r="WBG14" s="183"/>
      <c r="WBJ14" s="184"/>
      <c r="WBK14" s="185"/>
      <c r="WBN14" s="183"/>
      <c r="WBQ14" s="184"/>
      <c r="WBR14" s="185"/>
      <c r="WBU14" s="183"/>
      <c r="WBX14" s="184"/>
      <c r="WBY14" s="185"/>
      <c r="WCB14" s="183"/>
      <c r="WCE14" s="184"/>
      <c r="WCF14" s="185"/>
      <c r="WCI14" s="183"/>
      <c r="WCL14" s="184"/>
      <c r="WCM14" s="185"/>
      <c r="WCP14" s="183"/>
      <c r="WCS14" s="184"/>
      <c r="WCT14" s="185"/>
      <c r="WCW14" s="183"/>
      <c r="WCZ14" s="184"/>
      <c r="WDA14" s="185"/>
      <c r="WDD14" s="183"/>
      <c r="WDG14" s="184"/>
      <c r="WDH14" s="185"/>
      <c r="WDK14" s="183"/>
      <c r="WDN14" s="184"/>
      <c r="WDO14" s="185"/>
      <c r="WDR14" s="183"/>
      <c r="WDU14" s="184"/>
      <c r="WDV14" s="185"/>
      <c r="WDY14" s="183"/>
      <c r="WEB14" s="184"/>
      <c r="WEC14" s="185"/>
      <c r="WEF14" s="183"/>
      <c r="WEI14" s="184"/>
      <c r="WEJ14" s="185"/>
      <c r="WEM14" s="183"/>
      <c r="WEP14" s="184"/>
      <c r="WEQ14" s="185"/>
      <c r="WET14" s="183"/>
      <c r="WEW14" s="184"/>
      <c r="WEX14" s="185"/>
      <c r="WFA14" s="183"/>
      <c r="WFD14" s="184"/>
      <c r="WFE14" s="185"/>
      <c r="WFH14" s="183"/>
      <c r="WFK14" s="184"/>
      <c r="WFL14" s="185"/>
      <c r="WFO14" s="183"/>
      <c r="WFR14" s="184"/>
      <c r="WFS14" s="185"/>
      <c r="WFV14" s="183"/>
      <c r="WFY14" s="184"/>
      <c r="WFZ14" s="185"/>
      <c r="WGC14" s="183"/>
      <c r="WGF14" s="184"/>
      <c r="WGG14" s="185"/>
      <c r="WGJ14" s="183"/>
      <c r="WGM14" s="184"/>
      <c r="WGN14" s="185"/>
      <c r="WGQ14" s="183"/>
      <c r="WGT14" s="184"/>
      <c r="WGU14" s="185"/>
      <c r="WGX14" s="183"/>
      <c r="WHA14" s="184"/>
      <c r="WHB14" s="185"/>
      <c r="WHE14" s="183"/>
      <c r="WHH14" s="184"/>
      <c r="WHI14" s="185"/>
      <c r="WHL14" s="183"/>
      <c r="WHO14" s="184"/>
      <c r="WHP14" s="185"/>
      <c r="WHS14" s="183"/>
      <c r="WHV14" s="184"/>
      <c r="WHW14" s="185"/>
      <c r="WHZ14" s="183"/>
      <c r="WIC14" s="184"/>
      <c r="WID14" s="185"/>
      <c r="WIG14" s="183"/>
      <c r="WIJ14" s="184"/>
      <c r="WIK14" s="185"/>
      <c r="WIN14" s="183"/>
      <c r="WIQ14" s="184"/>
      <c r="WIR14" s="185"/>
      <c r="WIU14" s="183"/>
      <c r="WIX14" s="184"/>
      <c r="WIY14" s="185"/>
      <c r="WJB14" s="183"/>
      <c r="WJE14" s="184"/>
      <c r="WJF14" s="185"/>
      <c r="WJI14" s="183"/>
      <c r="WJL14" s="184"/>
      <c r="WJM14" s="185"/>
      <c r="WJP14" s="183"/>
      <c r="WJS14" s="184"/>
      <c r="WJT14" s="185"/>
      <c r="WJW14" s="183"/>
      <c r="WJZ14" s="184"/>
      <c r="WKA14" s="185"/>
      <c r="WKD14" s="183"/>
      <c r="WKG14" s="184"/>
      <c r="WKH14" s="185"/>
      <c r="WKK14" s="183"/>
      <c r="WKN14" s="184"/>
      <c r="WKO14" s="185"/>
      <c r="WKR14" s="183"/>
      <c r="WKU14" s="184"/>
      <c r="WKV14" s="185"/>
      <c r="WKY14" s="183"/>
      <c r="WLB14" s="184"/>
      <c r="WLC14" s="185"/>
      <c r="WLF14" s="183"/>
      <c r="WLI14" s="184"/>
      <c r="WLJ14" s="185"/>
      <c r="WLM14" s="183"/>
      <c r="WLP14" s="184"/>
      <c r="WLQ14" s="185"/>
      <c r="WLT14" s="183"/>
      <c r="WLW14" s="184"/>
      <c r="WLX14" s="185"/>
      <c r="WMA14" s="183"/>
      <c r="WMD14" s="184"/>
      <c r="WME14" s="185"/>
      <c r="WMH14" s="183"/>
      <c r="WMK14" s="184"/>
      <c r="WML14" s="185"/>
      <c r="WMO14" s="183"/>
      <c r="WMR14" s="184"/>
      <c r="WMS14" s="185"/>
      <c r="WMV14" s="183"/>
      <c r="WMY14" s="184"/>
      <c r="WMZ14" s="185"/>
      <c r="WNC14" s="183"/>
      <c r="WNF14" s="184"/>
      <c r="WNG14" s="185"/>
      <c r="WNJ14" s="183"/>
      <c r="WNM14" s="184"/>
      <c r="WNN14" s="185"/>
      <c r="WNQ14" s="183"/>
      <c r="WNT14" s="184"/>
      <c r="WNU14" s="185"/>
      <c r="WNX14" s="183"/>
      <c r="WOA14" s="184"/>
      <c r="WOB14" s="185"/>
      <c r="WOE14" s="183"/>
      <c r="WOH14" s="184"/>
      <c r="WOI14" s="185"/>
      <c r="WOL14" s="183"/>
      <c r="WOO14" s="184"/>
      <c r="WOP14" s="185"/>
      <c r="WOS14" s="183"/>
      <c r="WOV14" s="184"/>
      <c r="WOW14" s="185"/>
      <c r="WOZ14" s="183"/>
      <c r="WPC14" s="184"/>
      <c r="WPD14" s="185"/>
      <c r="WPG14" s="183"/>
      <c r="WPJ14" s="184"/>
      <c r="WPK14" s="185"/>
      <c r="WPN14" s="183"/>
      <c r="WPQ14" s="184"/>
      <c r="WPR14" s="185"/>
      <c r="WPU14" s="183"/>
      <c r="WPX14" s="184"/>
      <c r="WPY14" s="185"/>
      <c r="WQB14" s="183"/>
      <c r="WQE14" s="184"/>
      <c r="WQF14" s="185"/>
      <c r="WQI14" s="183"/>
      <c r="WQL14" s="184"/>
      <c r="WQM14" s="185"/>
      <c r="WQP14" s="183"/>
      <c r="WQS14" s="184"/>
      <c r="WQT14" s="185"/>
      <c r="WQW14" s="183"/>
      <c r="WQZ14" s="184"/>
      <c r="WRA14" s="185"/>
      <c r="WRD14" s="183"/>
      <c r="WRG14" s="184"/>
      <c r="WRH14" s="185"/>
      <c r="WRK14" s="183"/>
      <c r="WRN14" s="184"/>
      <c r="WRO14" s="185"/>
      <c r="WRR14" s="183"/>
      <c r="WRU14" s="184"/>
      <c r="WRV14" s="185"/>
      <c r="WRY14" s="183"/>
      <c r="WSB14" s="184"/>
      <c r="WSC14" s="185"/>
      <c r="WSF14" s="183"/>
      <c r="WSI14" s="184"/>
      <c r="WSJ14" s="185"/>
      <c r="WSM14" s="183"/>
      <c r="WSP14" s="184"/>
      <c r="WSQ14" s="185"/>
      <c r="WST14" s="183"/>
      <c r="WSW14" s="184"/>
      <c r="WSX14" s="185"/>
      <c r="WTA14" s="183"/>
      <c r="WTD14" s="184"/>
      <c r="WTE14" s="185"/>
      <c r="WTH14" s="183"/>
      <c r="WTK14" s="184"/>
      <c r="WTL14" s="185"/>
      <c r="WTO14" s="183"/>
      <c r="WTR14" s="184"/>
      <c r="WTS14" s="185"/>
      <c r="WTV14" s="183"/>
      <c r="WTY14" s="184"/>
      <c r="WTZ14" s="185"/>
      <c r="WUC14" s="183"/>
      <c r="WUF14" s="184"/>
      <c r="WUG14" s="185"/>
      <c r="WUJ14" s="183"/>
      <c r="WUM14" s="184"/>
      <c r="WUN14" s="185"/>
      <c r="WUQ14" s="183"/>
      <c r="WUT14" s="184"/>
      <c r="WUU14" s="185"/>
      <c r="WUX14" s="183"/>
      <c r="WVA14" s="184"/>
      <c r="WVB14" s="185"/>
      <c r="WVE14" s="183"/>
      <c r="WVH14" s="184"/>
      <c r="WVI14" s="185"/>
      <c r="WVL14" s="183"/>
      <c r="WVO14" s="184"/>
      <c r="WVP14" s="185"/>
      <c r="WVS14" s="183"/>
      <c r="WVV14" s="184"/>
      <c r="WVW14" s="185"/>
      <c r="WVZ14" s="183"/>
      <c r="WWC14" s="184"/>
      <c r="WWD14" s="185"/>
      <c r="WWG14" s="183"/>
      <c r="WWJ14" s="184"/>
      <c r="WWK14" s="185"/>
      <c r="WWN14" s="183"/>
      <c r="WWQ14" s="184"/>
      <c r="WWR14" s="185"/>
      <c r="WWU14" s="183"/>
      <c r="WWX14" s="184"/>
      <c r="WWY14" s="185"/>
      <c r="WXB14" s="183"/>
      <c r="WXE14" s="184"/>
      <c r="WXF14" s="185"/>
      <c r="WXI14" s="183"/>
      <c r="WXL14" s="184"/>
      <c r="WXM14" s="185"/>
      <c r="WXP14" s="183"/>
      <c r="WXS14" s="184"/>
      <c r="WXT14" s="185"/>
      <c r="WXW14" s="183"/>
      <c r="WXZ14" s="184"/>
      <c r="WYA14" s="185"/>
      <c r="WYD14" s="183"/>
      <c r="WYG14" s="184"/>
      <c r="WYH14" s="185"/>
      <c r="WYK14" s="183"/>
      <c r="WYN14" s="184"/>
      <c r="WYO14" s="185"/>
      <c r="WYR14" s="183"/>
      <c r="WYU14" s="184"/>
      <c r="WYV14" s="185"/>
      <c r="WYY14" s="183"/>
      <c r="WZB14" s="184"/>
      <c r="WZC14" s="185"/>
      <c r="WZF14" s="183"/>
      <c r="WZI14" s="184"/>
      <c r="WZJ14" s="185"/>
      <c r="WZM14" s="183"/>
      <c r="WZP14" s="184"/>
      <c r="WZQ14" s="185"/>
      <c r="WZT14" s="183"/>
      <c r="WZW14" s="184"/>
      <c r="WZX14" s="185"/>
      <c r="XAA14" s="183"/>
      <c r="XAD14" s="184"/>
      <c r="XAE14" s="185"/>
      <c r="XAH14" s="183"/>
      <c r="XAK14" s="184"/>
      <c r="XAL14" s="185"/>
      <c r="XAO14" s="183"/>
      <c r="XAR14" s="184"/>
      <c r="XAS14" s="185"/>
      <c r="XAV14" s="183"/>
      <c r="XAY14" s="184"/>
      <c r="XAZ14" s="185"/>
      <c r="XBC14" s="183"/>
      <c r="XBF14" s="184"/>
      <c r="XBG14" s="185"/>
      <c r="XBJ14" s="183"/>
      <c r="XBM14" s="184"/>
      <c r="XBN14" s="185"/>
      <c r="XBQ14" s="183"/>
      <c r="XBT14" s="184"/>
      <c r="XBU14" s="185"/>
      <c r="XBX14" s="183"/>
      <c r="XCA14" s="184"/>
      <c r="XCB14" s="185"/>
      <c r="XCE14" s="183"/>
      <c r="XCH14" s="184"/>
      <c r="XCI14" s="185"/>
      <c r="XCL14" s="183"/>
      <c r="XCO14" s="184"/>
      <c r="XCP14" s="185"/>
      <c r="XCS14" s="183"/>
      <c r="XCV14" s="184"/>
      <c r="XCW14" s="185"/>
      <c r="XCZ14" s="183"/>
      <c r="XDC14" s="184"/>
      <c r="XDD14" s="185"/>
      <c r="XDG14" s="183"/>
      <c r="XDJ14" s="184"/>
      <c r="XDK14" s="185"/>
      <c r="XDN14" s="183"/>
      <c r="XDQ14" s="184"/>
      <c r="XDR14" s="185"/>
      <c r="XDU14" s="183"/>
      <c r="XDX14" s="184"/>
      <c r="XDY14" s="185"/>
      <c r="XEB14" s="183"/>
      <c r="XEE14" s="184"/>
      <c r="XEF14" s="185"/>
      <c r="XEI14" s="183"/>
      <c r="XEL14" s="184"/>
      <c r="XEM14" s="185"/>
    </row>
    <row r="15" spans="1:1023 1026:2048 2051:3070 3073:4096 4099:5118 5121:6143 6146:8191 8194:9216 9219:10238 10241:11264 11267:12286 12289:13311 13314:15359 15362:16367" s="180" customFormat="1" ht="24.75" customHeight="1" x14ac:dyDescent="0.25">
      <c r="A15" s="186" t="s">
        <v>248</v>
      </c>
      <c r="B15" s="187" t="s">
        <v>249</v>
      </c>
      <c r="C15" s="339">
        <f>SUM(C16:C21)</f>
        <v>0</v>
      </c>
      <c r="D15" s="340">
        <f>D16+D17+D18+D19+D20+D21</f>
        <v>0</v>
      </c>
      <c r="E15" s="340">
        <f>SUM(E16:E21)</f>
        <v>37288124.810000002</v>
      </c>
      <c r="F15" s="340">
        <f>SUM(F16:F21)</f>
        <v>0</v>
      </c>
      <c r="G15" s="340">
        <f>SUM(G16:G21)</f>
        <v>37288124.810000002</v>
      </c>
      <c r="H15" s="177"/>
    </row>
    <row r="16" spans="1:1023 1026:2048 2051:3070 3073:4096 4099:5118 5121:6143 6146:8191 8194:9216 9219:10238 10241:11264 11267:12286 12289:13311 13314:15359 15362:16367" s="130" customFormat="1" ht="26.25" customHeight="1" x14ac:dyDescent="0.25">
      <c r="A16" s="463" t="s">
        <v>35</v>
      </c>
      <c r="B16" s="469" t="s">
        <v>36</v>
      </c>
      <c r="C16" s="525">
        <v>0</v>
      </c>
      <c r="D16" s="542">
        <v>0</v>
      </c>
      <c r="E16" s="446">
        <v>26387684.57</v>
      </c>
      <c r="F16" s="542">
        <f>SUM(F17:F22)</f>
        <v>0</v>
      </c>
      <c r="G16" s="511">
        <f>SUM(C16:F16)</f>
        <v>26387684.57</v>
      </c>
      <c r="H16" s="38"/>
    </row>
    <row r="17" spans="1:8" s="130" customFormat="1" ht="32.25" customHeight="1" x14ac:dyDescent="0.25">
      <c r="A17" s="463" t="s">
        <v>24</v>
      </c>
      <c r="B17" s="462" t="s">
        <v>25</v>
      </c>
      <c r="C17" s="541">
        <v>0</v>
      </c>
      <c r="D17" s="511">
        <v>0</v>
      </c>
      <c r="E17" s="446">
        <v>10539750</v>
      </c>
      <c r="F17" s="542">
        <f>SUM(F18:F23)</f>
        <v>0</v>
      </c>
      <c r="G17" s="511">
        <f t="shared" ref="G17:G21" si="0">SUM(C17:F17)</f>
        <v>10539750</v>
      </c>
      <c r="H17" s="38"/>
    </row>
    <row r="18" spans="1:8" s="130" customFormat="1" ht="26.25" customHeight="1" x14ac:dyDescent="0.25">
      <c r="A18" s="463" t="s">
        <v>29</v>
      </c>
      <c r="B18" s="462" t="s">
        <v>30</v>
      </c>
      <c r="C18" s="541">
        <v>0</v>
      </c>
      <c r="D18" s="511">
        <v>0</v>
      </c>
      <c r="E18" s="446">
        <v>222250</v>
      </c>
      <c r="F18" s="542">
        <f>SUM(F20:F24)</f>
        <v>0</v>
      </c>
      <c r="G18" s="511">
        <f t="shared" si="0"/>
        <v>222250</v>
      </c>
      <c r="H18" s="38"/>
    </row>
    <row r="19" spans="1:8" s="130" customFormat="1" ht="26.25" customHeight="1" x14ac:dyDescent="0.25">
      <c r="A19" s="463" t="s">
        <v>372</v>
      </c>
      <c r="B19" s="462" t="s">
        <v>373</v>
      </c>
      <c r="C19" s="541">
        <v>0</v>
      </c>
      <c r="D19" s="511">
        <v>0</v>
      </c>
      <c r="E19" s="446">
        <v>0</v>
      </c>
      <c r="F19" s="542">
        <f>SUM(F21:F26)</f>
        <v>0</v>
      </c>
      <c r="G19" s="511">
        <f t="shared" si="0"/>
        <v>0</v>
      </c>
      <c r="H19" s="38"/>
    </row>
    <row r="20" spans="1:8" s="130" customFormat="1" ht="26.25" customHeight="1" x14ac:dyDescent="0.25">
      <c r="A20" s="461" t="s">
        <v>274</v>
      </c>
      <c r="B20" s="469" t="s">
        <v>275</v>
      </c>
      <c r="C20" s="541">
        <v>0</v>
      </c>
      <c r="D20" s="511">
        <v>0</v>
      </c>
      <c r="E20" s="446">
        <v>138440.24</v>
      </c>
      <c r="F20" s="542">
        <f>SUM(F21:F26)</f>
        <v>0</v>
      </c>
      <c r="G20" s="511">
        <f t="shared" si="0"/>
        <v>138440.24</v>
      </c>
      <c r="H20" s="38"/>
    </row>
    <row r="21" spans="1:8" s="130" customFormat="1" ht="22.5" customHeight="1" x14ac:dyDescent="0.2">
      <c r="A21" s="463" t="s">
        <v>276</v>
      </c>
      <c r="B21" s="469" t="s">
        <v>277</v>
      </c>
      <c r="C21" s="511">
        <v>0</v>
      </c>
      <c r="D21" s="511">
        <v>0</v>
      </c>
      <c r="E21" s="446">
        <v>0</v>
      </c>
      <c r="F21" s="511"/>
      <c r="G21" s="511">
        <f t="shared" si="0"/>
        <v>0</v>
      </c>
      <c r="H21" s="38"/>
    </row>
    <row r="22" spans="1:8" s="180" customFormat="1" ht="25.5" customHeight="1" thickBot="1" x14ac:dyDescent="0.3">
      <c r="A22" s="178" t="s">
        <v>316</v>
      </c>
      <c r="B22" s="192" t="s">
        <v>472</v>
      </c>
      <c r="C22" s="344">
        <f>SUM(C23)</f>
        <v>2374230</v>
      </c>
      <c r="D22" s="345">
        <f>+D23</f>
        <v>368000</v>
      </c>
      <c r="E22" s="345">
        <f>E23</f>
        <v>1191023.27</v>
      </c>
      <c r="F22" s="345">
        <f>+F23</f>
        <v>0</v>
      </c>
      <c r="G22" s="345">
        <f>G23</f>
        <v>3933253.27</v>
      </c>
      <c r="H22" s="177"/>
    </row>
    <row r="23" spans="1:8" s="180" customFormat="1" ht="24" customHeight="1" x14ac:dyDescent="0.25">
      <c r="A23" s="188" t="s">
        <v>62</v>
      </c>
      <c r="B23" s="189" t="s">
        <v>63</v>
      </c>
      <c r="C23" s="341">
        <v>2374230</v>
      </c>
      <c r="D23" s="346">
        <v>368000</v>
      </c>
      <c r="E23" s="347">
        <v>1191023.27</v>
      </c>
      <c r="F23" s="346">
        <v>0</v>
      </c>
      <c r="G23" s="341">
        <f>SUM(C23:F23)</f>
        <v>3933253.27</v>
      </c>
      <c r="H23" s="177"/>
    </row>
    <row r="24" spans="1:8" s="180" customFormat="1" ht="42.75" customHeight="1" thickBot="1" x14ac:dyDescent="0.3">
      <c r="A24" s="178" t="s">
        <v>355</v>
      </c>
      <c r="B24" s="193" t="s">
        <v>317</v>
      </c>
      <c r="C24" s="345">
        <f>C25+C26</f>
        <v>0</v>
      </c>
      <c r="D24" s="345">
        <f>D25+D26</f>
        <v>0</v>
      </c>
      <c r="E24" s="345">
        <f>E26</f>
        <v>26148.83</v>
      </c>
      <c r="F24" s="345">
        <f>+F26</f>
        <v>0</v>
      </c>
      <c r="G24" s="345">
        <f>C24+D24+E24</f>
        <v>26148.83</v>
      </c>
      <c r="H24" s="177"/>
    </row>
    <row r="25" spans="1:8" s="130" customFormat="1" ht="25.5" customHeight="1" x14ac:dyDescent="0.25">
      <c r="A25" s="529" t="s">
        <v>390</v>
      </c>
      <c r="B25" s="467" t="s">
        <v>396</v>
      </c>
      <c r="C25" s="532">
        <v>0</v>
      </c>
      <c r="D25" s="532">
        <v>0</v>
      </c>
      <c r="E25" s="533">
        <v>0</v>
      </c>
      <c r="F25" s="533">
        <v>0</v>
      </c>
      <c r="G25" s="532">
        <f>C25+D25+E25+F25</f>
        <v>0</v>
      </c>
      <c r="H25" s="38"/>
    </row>
    <row r="26" spans="1:8" s="452" customFormat="1" ht="27" customHeight="1" x14ac:dyDescent="0.25">
      <c r="A26" s="529" t="s">
        <v>311</v>
      </c>
      <c r="B26" s="547" t="s">
        <v>391</v>
      </c>
      <c r="C26" s="511">
        <v>0</v>
      </c>
      <c r="D26" s="548">
        <v>0</v>
      </c>
      <c r="E26" s="533">
        <v>26148.83</v>
      </c>
      <c r="F26" s="549">
        <v>0</v>
      </c>
      <c r="G26" s="532">
        <f>C26+D26+E26+F26</f>
        <v>26148.83</v>
      </c>
    </row>
    <row r="27" spans="1:8" s="180" customFormat="1" ht="39.75" customHeight="1" thickBot="1" x14ac:dyDescent="0.3">
      <c r="A27" s="195" t="s">
        <v>132</v>
      </c>
      <c r="B27" s="193" t="s">
        <v>131</v>
      </c>
      <c r="C27" s="345">
        <f>C28</f>
        <v>0</v>
      </c>
      <c r="D27" s="345"/>
      <c r="E27" s="345">
        <f>+E28</f>
        <v>0</v>
      </c>
      <c r="F27" s="345">
        <f>+F28</f>
        <v>0</v>
      </c>
      <c r="G27" s="345">
        <f>+G28</f>
        <v>0</v>
      </c>
    </row>
    <row r="28" spans="1:8" s="130" customFormat="1" ht="25.5" customHeight="1" x14ac:dyDescent="0.2">
      <c r="A28" s="410" t="s">
        <v>270</v>
      </c>
      <c r="B28" s="421" t="s">
        <v>271</v>
      </c>
      <c r="C28" s="511">
        <v>0</v>
      </c>
      <c r="D28" s="511">
        <v>0</v>
      </c>
      <c r="E28" s="511">
        <v>0</v>
      </c>
      <c r="F28" s="511">
        <v>0</v>
      </c>
      <c r="G28" s="511">
        <f>SUM(C28:F28)</f>
        <v>0</v>
      </c>
    </row>
    <row r="29" spans="1:8" s="180" customFormat="1" ht="42" customHeight="1" thickBot="1" x14ac:dyDescent="0.3">
      <c r="A29" s="198" t="s">
        <v>133</v>
      </c>
      <c r="B29" s="193" t="s">
        <v>134</v>
      </c>
      <c r="C29" s="569">
        <f>SUM(C30:C32)</f>
        <v>0</v>
      </c>
      <c r="D29" s="345">
        <f>SUM(D30:D32)</f>
        <v>0</v>
      </c>
      <c r="E29" s="345">
        <f>SUM(E30:E32)</f>
        <v>5729902.2000000002</v>
      </c>
      <c r="F29" s="345">
        <f>SUM(F30:F32)</f>
        <v>0</v>
      </c>
      <c r="G29" s="345">
        <f>SUM(G30:G32)</f>
        <v>5729902.2000000002</v>
      </c>
    </row>
    <row r="30" spans="1:8" s="130" customFormat="1" ht="25.5" customHeight="1" x14ac:dyDescent="0.2">
      <c r="A30" s="463" t="s">
        <v>31</v>
      </c>
      <c r="B30" s="469" t="s">
        <v>32</v>
      </c>
      <c r="C30" s="525">
        <v>0</v>
      </c>
      <c r="D30" s="531">
        <v>0</v>
      </c>
      <c r="E30" s="445">
        <v>2644326.02</v>
      </c>
      <c r="F30" s="511">
        <v>0</v>
      </c>
      <c r="G30" s="511">
        <f>SUM(C30:F30)</f>
        <v>2644326.02</v>
      </c>
    </row>
    <row r="31" spans="1:8" s="130" customFormat="1" ht="27" customHeight="1" x14ac:dyDescent="0.2">
      <c r="A31" s="463" t="s">
        <v>33</v>
      </c>
      <c r="B31" s="547" t="s">
        <v>34</v>
      </c>
      <c r="C31" s="525">
        <v>0</v>
      </c>
      <c r="D31" s="531">
        <v>0</v>
      </c>
      <c r="E31" s="445">
        <v>2649706.39</v>
      </c>
      <c r="F31" s="511">
        <v>0</v>
      </c>
      <c r="G31" s="511">
        <f>SUM(C31:F31)</f>
        <v>2649706.39</v>
      </c>
    </row>
    <row r="32" spans="1:8" s="130" customFormat="1" ht="27" customHeight="1" x14ac:dyDescent="0.2">
      <c r="A32" s="463" t="s">
        <v>27</v>
      </c>
      <c r="B32" s="462" t="s">
        <v>28</v>
      </c>
      <c r="C32" s="525">
        <v>0</v>
      </c>
      <c r="D32" s="531">
        <v>0</v>
      </c>
      <c r="E32" s="445">
        <v>435869.79</v>
      </c>
      <c r="F32" s="511">
        <v>0</v>
      </c>
      <c r="G32" s="511">
        <f>SUM(C32:F32)</f>
        <v>435869.79</v>
      </c>
    </row>
    <row r="33" spans="1:7" s="180" customFormat="1" ht="27.75" customHeight="1" thickBot="1" x14ac:dyDescent="0.3">
      <c r="A33" s="181">
        <v>2.2000000000000002</v>
      </c>
      <c r="B33" s="199" t="s">
        <v>94</v>
      </c>
      <c r="C33" s="570">
        <f>C34+C42+C45+C52+C57+C62+C74+C48+C65</f>
        <v>408963.6</v>
      </c>
      <c r="D33" s="350">
        <f>D34+D42+D45+D52+D57+D62+D74+D48+D65</f>
        <v>1000511.8200000001</v>
      </c>
      <c r="E33" s="350">
        <f>E34+E42+E45+E52+E57+E62+E74+E48+E65</f>
        <v>15840953.470000001</v>
      </c>
      <c r="F33" s="350">
        <f>F34+F42+F45+F52+F57+F62+F74+F48+F65</f>
        <v>257.04000000000002</v>
      </c>
      <c r="G33" s="350">
        <f>G34+G42+G45+G48+G52+G57+G62+G65+G74</f>
        <v>17250685.93</v>
      </c>
    </row>
    <row r="34" spans="1:7" s="180" customFormat="1" ht="27.75" customHeight="1" x14ac:dyDescent="0.25">
      <c r="A34" s="198" t="s">
        <v>135</v>
      </c>
      <c r="B34" s="179" t="s">
        <v>136</v>
      </c>
      <c r="C34" s="351">
        <f>C35+C36+C37+C38+C39+C40+C41</f>
        <v>0</v>
      </c>
      <c r="D34" s="351">
        <f>SUM(D38:D41)</f>
        <v>0</v>
      </c>
      <c r="E34" s="352">
        <f>E35+E36+E37+E38+E39+E40+E41</f>
        <v>2213987.13</v>
      </c>
      <c r="F34" s="349">
        <f>SUM(F36:F41)</f>
        <v>0</v>
      </c>
      <c r="G34" s="351">
        <f>G35+G36+G37+G38+G39+G40+G41</f>
        <v>2213987.13</v>
      </c>
    </row>
    <row r="35" spans="1:7" s="130" customFormat="1" ht="24" customHeight="1" x14ac:dyDescent="0.25">
      <c r="A35" s="463" t="s">
        <v>374</v>
      </c>
      <c r="B35" s="469" t="s">
        <v>375</v>
      </c>
      <c r="C35" s="533">
        <v>0</v>
      </c>
      <c r="D35" s="533">
        <v>0</v>
      </c>
      <c r="E35" s="446">
        <v>0</v>
      </c>
      <c r="F35" s="542">
        <v>0</v>
      </c>
      <c r="G35" s="511">
        <f>SUM(C35:F35)</f>
        <v>0</v>
      </c>
    </row>
    <row r="36" spans="1:7" s="130" customFormat="1" ht="24" customHeight="1" x14ac:dyDescent="0.25">
      <c r="A36" s="463" t="s">
        <v>26</v>
      </c>
      <c r="B36" s="469" t="s">
        <v>20</v>
      </c>
      <c r="C36" s="511">
        <v>0</v>
      </c>
      <c r="D36" s="533">
        <v>0</v>
      </c>
      <c r="E36" s="446">
        <v>981549.15</v>
      </c>
      <c r="F36" s="542">
        <v>0</v>
      </c>
      <c r="G36" s="511">
        <f>C36+D36+E36</f>
        <v>981549.15</v>
      </c>
    </row>
    <row r="37" spans="1:7" s="130" customFormat="1" ht="24" customHeight="1" x14ac:dyDescent="0.25">
      <c r="A37" s="463" t="s">
        <v>361</v>
      </c>
      <c r="B37" s="130" t="s">
        <v>363</v>
      </c>
      <c r="C37" s="511">
        <v>0</v>
      </c>
      <c r="D37" s="533">
        <v>0</v>
      </c>
      <c r="E37" s="446">
        <v>0</v>
      </c>
      <c r="F37" s="542">
        <v>0</v>
      </c>
      <c r="G37" s="511">
        <f t="shared" ref="G37:G40" si="1">C37+D37+E37</f>
        <v>0</v>
      </c>
    </row>
    <row r="38" spans="1:7" s="130" customFormat="1" ht="22.5" customHeight="1" x14ac:dyDescent="0.25">
      <c r="A38" s="463" t="s">
        <v>47</v>
      </c>
      <c r="B38" s="547" t="s">
        <v>48</v>
      </c>
      <c r="C38" s="541">
        <v>0</v>
      </c>
      <c r="D38" s="533">
        <v>0</v>
      </c>
      <c r="E38" s="446">
        <v>908153.4</v>
      </c>
      <c r="F38" s="542">
        <v>0</v>
      </c>
      <c r="G38" s="511">
        <f t="shared" si="1"/>
        <v>908153.4</v>
      </c>
    </row>
    <row r="39" spans="1:7" s="130" customFormat="1" ht="22.5" customHeight="1" x14ac:dyDescent="0.25">
      <c r="A39" s="463" t="s">
        <v>68</v>
      </c>
      <c r="B39" s="469" t="s">
        <v>67</v>
      </c>
      <c r="C39" s="541">
        <v>0</v>
      </c>
      <c r="D39" s="533">
        <v>0</v>
      </c>
      <c r="E39" s="446">
        <v>311542.58</v>
      </c>
      <c r="F39" s="542">
        <v>0</v>
      </c>
      <c r="G39" s="511">
        <f t="shared" si="1"/>
        <v>311542.58</v>
      </c>
    </row>
    <row r="40" spans="1:7" s="130" customFormat="1" ht="22.5" customHeight="1" x14ac:dyDescent="0.25">
      <c r="A40" s="463" t="s">
        <v>305</v>
      </c>
      <c r="B40" s="469" t="s">
        <v>306</v>
      </c>
      <c r="C40" s="511">
        <v>0</v>
      </c>
      <c r="D40" s="533">
        <v>0</v>
      </c>
      <c r="E40" s="446">
        <v>4174</v>
      </c>
      <c r="F40" s="533">
        <v>0</v>
      </c>
      <c r="G40" s="511">
        <f t="shared" si="1"/>
        <v>4174</v>
      </c>
    </row>
    <row r="41" spans="1:7" s="130" customFormat="1" ht="22.5" customHeight="1" x14ac:dyDescent="0.25">
      <c r="A41" s="463" t="s">
        <v>97</v>
      </c>
      <c r="B41" s="469" t="s">
        <v>125</v>
      </c>
      <c r="C41" s="511">
        <v>0</v>
      </c>
      <c r="D41" s="533">
        <v>0</v>
      </c>
      <c r="E41" s="446">
        <v>8568</v>
      </c>
      <c r="F41" s="511">
        <v>0</v>
      </c>
      <c r="G41" s="511">
        <f>C41+D41+E41</f>
        <v>8568</v>
      </c>
    </row>
    <row r="42" spans="1:7" s="180" customFormat="1" ht="41.25" customHeight="1" thickBot="1" x14ac:dyDescent="0.3">
      <c r="A42" s="202" t="s">
        <v>137</v>
      </c>
      <c r="B42" s="415" t="s">
        <v>138</v>
      </c>
      <c r="C42" s="350">
        <f>C43+C44</f>
        <v>0</v>
      </c>
      <c r="D42" s="350">
        <f>D43+D44</f>
        <v>0</v>
      </c>
      <c r="E42" s="350">
        <f>E43+E44</f>
        <v>104661.18000000001</v>
      </c>
      <c r="F42" s="350">
        <f>SUM(F43:F44)</f>
        <v>0</v>
      </c>
      <c r="G42" s="350">
        <f>G43+G44</f>
        <v>104661.18000000001</v>
      </c>
    </row>
    <row r="43" spans="1:7" s="130" customFormat="1" ht="22.5" customHeight="1" x14ac:dyDescent="0.2">
      <c r="A43" s="461" t="s">
        <v>78</v>
      </c>
      <c r="B43" s="469" t="s">
        <v>95</v>
      </c>
      <c r="C43" s="511">
        <v>0</v>
      </c>
      <c r="D43" s="536">
        <v>0</v>
      </c>
      <c r="E43" s="530">
        <v>76292.19</v>
      </c>
      <c r="F43" s="511">
        <v>0</v>
      </c>
      <c r="G43" s="536">
        <f>C43+D43+E43+F43</f>
        <v>76292.19</v>
      </c>
    </row>
    <row r="44" spans="1:7" s="130" customFormat="1" ht="22.5" customHeight="1" x14ac:dyDescent="0.2">
      <c r="A44" s="529" t="s">
        <v>101</v>
      </c>
      <c r="B44" s="467" t="s">
        <v>124</v>
      </c>
      <c r="C44" s="511">
        <v>0</v>
      </c>
      <c r="D44" s="536">
        <v>0</v>
      </c>
      <c r="E44" s="530">
        <v>28368.99</v>
      </c>
      <c r="F44" s="511">
        <v>0</v>
      </c>
      <c r="G44" s="511">
        <f>C44+D44+E44+F44</f>
        <v>28368.99</v>
      </c>
    </row>
    <row r="45" spans="1:7" s="180" customFormat="1" ht="31.5" customHeight="1" thickBot="1" x14ac:dyDescent="0.3">
      <c r="A45" s="195" t="s">
        <v>140</v>
      </c>
      <c r="B45" s="179" t="s">
        <v>139</v>
      </c>
      <c r="C45" s="345">
        <f>SUM(C46+C47)</f>
        <v>0</v>
      </c>
      <c r="D45" s="345">
        <f>D46+D47</f>
        <v>828000</v>
      </c>
      <c r="E45" s="354">
        <f>E46+E47</f>
        <v>155598.47999999998</v>
      </c>
      <c r="F45" s="345">
        <f>SUM(F46)</f>
        <v>0</v>
      </c>
      <c r="G45" s="345">
        <f>SUM(G46+G47)</f>
        <v>983598.48</v>
      </c>
    </row>
    <row r="46" spans="1:7" s="130" customFormat="1" ht="26.25" customHeight="1" x14ac:dyDescent="0.2">
      <c r="A46" s="463" t="s">
        <v>85</v>
      </c>
      <c r="B46" s="469" t="s">
        <v>266</v>
      </c>
      <c r="C46" s="511">
        <v>0</v>
      </c>
      <c r="D46" s="511">
        <v>828000</v>
      </c>
      <c r="E46" s="446">
        <v>72404</v>
      </c>
      <c r="F46" s="511">
        <v>0</v>
      </c>
      <c r="G46" s="511">
        <f>SUM(C46:F46)</f>
        <v>900404</v>
      </c>
    </row>
    <row r="47" spans="1:7" s="130" customFormat="1" ht="26.25" customHeight="1" x14ac:dyDescent="0.2">
      <c r="A47" s="463" t="s">
        <v>445</v>
      </c>
      <c r="B47" s="469" t="s">
        <v>446</v>
      </c>
      <c r="C47" s="535">
        <v>0</v>
      </c>
      <c r="D47" s="535">
        <v>0</v>
      </c>
      <c r="E47" s="530">
        <v>83194.48</v>
      </c>
      <c r="F47" s="535">
        <v>0</v>
      </c>
      <c r="G47" s="511">
        <f>C47+D47+E47</f>
        <v>83194.48</v>
      </c>
    </row>
    <row r="48" spans="1:7" s="180" customFormat="1" ht="26.25" customHeight="1" thickBot="1" x14ac:dyDescent="0.3">
      <c r="A48" s="178" t="s">
        <v>141</v>
      </c>
      <c r="B48" s="179" t="s">
        <v>142</v>
      </c>
      <c r="C48" s="345">
        <f>C49+C50+C51</f>
        <v>0</v>
      </c>
      <c r="D48" s="345">
        <f>D49+D51</f>
        <v>238175.55</v>
      </c>
      <c r="E48" s="345">
        <f>E49+E50+E51</f>
        <v>0</v>
      </c>
      <c r="F48" s="345">
        <f>+F49+F51+F50</f>
        <v>0</v>
      </c>
      <c r="G48" s="345">
        <f t="shared" ref="G48:G53" si="2">SUM(C48:F48)</f>
        <v>238175.55</v>
      </c>
    </row>
    <row r="49" spans="1:7" s="130" customFormat="1" ht="22.5" customHeight="1" x14ac:dyDescent="0.2">
      <c r="A49" s="410" t="s">
        <v>79</v>
      </c>
      <c r="B49" s="469" t="s">
        <v>93</v>
      </c>
      <c r="C49" s="511">
        <v>0</v>
      </c>
      <c r="D49" s="531">
        <v>88175.55</v>
      </c>
      <c r="E49" s="530">
        <v>0</v>
      </c>
      <c r="F49" s="511">
        <v>0</v>
      </c>
      <c r="G49" s="511">
        <f t="shared" si="2"/>
        <v>88175.55</v>
      </c>
    </row>
    <row r="50" spans="1:7" s="130" customFormat="1" ht="22.5" customHeight="1" x14ac:dyDescent="0.2">
      <c r="A50" s="463" t="s">
        <v>308</v>
      </c>
      <c r="B50" s="104" t="s">
        <v>309</v>
      </c>
      <c r="C50" s="511">
        <v>0</v>
      </c>
      <c r="D50" s="511">
        <v>0</v>
      </c>
      <c r="E50" s="530">
        <v>0</v>
      </c>
      <c r="F50" s="511">
        <v>0</v>
      </c>
      <c r="G50" s="511">
        <f t="shared" si="2"/>
        <v>0</v>
      </c>
    </row>
    <row r="51" spans="1:7" s="130" customFormat="1" ht="22.5" customHeight="1" x14ac:dyDescent="0.2">
      <c r="A51" s="463" t="s">
        <v>75</v>
      </c>
      <c r="B51" s="469" t="s">
        <v>77</v>
      </c>
      <c r="C51" s="511">
        <v>0</v>
      </c>
      <c r="D51" s="511">
        <v>150000</v>
      </c>
      <c r="E51" s="511">
        <v>0</v>
      </c>
      <c r="F51" s="511">
        <v>0</v>
      </c>
      <c r="G51" s="511">
        <f t="shared" si="2"/>
        <v>150000</v>
      </c>
    </row>
    <row r="52" spans="1:7" s="180" customFormat="1" ht="26.25" customHeight="1" thickBot="1" x14ac:dyDescent="0.3">
      <c r="A52" s="195" t="s">
        <v>144</v>
      </c>
      <c r="B52" s="179" t="s">
        <v>143</v>
      </c>
      <c r="C52" s="345">
        <f>C53+C55+C56+C56+C54</f>
        <v>0</v>
      </c>
      <c r="D52" s="355">
        <f>D53+D55+D56+D56+D54</f>
        <v>0</v>
      </c>
      <c r="E52" s="345">
        <f>E53+E54+E55+E56</f>
        <v>0</v>
      </c>
      <c r="F52" s="345">
        <v>0</v>
      </c>
      <c r="G52" s="345">
        <f t="shared" si="2"/>
        <v>0</v>
      </c>
    </row>
    <row r="53" spans="1:7" s="180" customFormat="1" ht="25.5" customHeight="1" x14ac:dyDescent="0.25">
      <c r="A53" s="196" t="s">
        <v>340</v>
      </c>
      <c r="B53" s="190" t="s">
        <v>343</v>
      </c>
      <c r="C53" s="341">
        <v>0</v>
      </c>
      <c r="D53" s="353">
        <v>0</v>
      </c>
      <c r="E53" s="343">
        <v>0</v>
      </c>
      <c r="F53" s="341">
        <v>0</v>
      </c>
      <c r="G53" s="353">
        <f t="shared" si="2"/>
        <v>0</v>
      </c>
    </row>
    <row r="54" spans="1:7" s="130" customFormat="1" ht="37.5" customHeight="1" x14ac:dyDescent="0.25">
      <c r="A54" s="410" t="s">
        <v>454</v>
      </c>
      <c r="B54" s="471" t="s">
        <v>456</v>
      </c>
      <c r="C54" s="511">
        <v>0</v>
      </c>
      <c r="D54" s="511">
        <v>0</v>
      </c>
      <c r="E54" s="550">
        <v>0</v>
      </c>
      <c r="F54" s="511"/>
      <c r="G54" s="542">
        <f>C54+D54+E54</f>
        <v>0</v>
      </c>
    </row>
    <row r="55" spans="1:7" s="130" customFormat="1" ht="21.75" customHeight="1" x14ac:dyDescent="0.2">
      <c r="A55" s="410" t="s">
        <v>257</v>
      </c>
      <c r="B55" s="467" t="s">
        <v>312</v>
      </c>
      <c r="C55" s="511">
        <v>0</v>
      </c>
      <c r="D55" s="511">
        <v>0</v>
      </c>
      <c r="E55" s="550">
        <v>0</v>
      </c>
      <c r="F55" s="511">
        <v>0</v>
      </c>
      <c r="G55" s="511">
        <f>C55+D55+E55</f>
        <v>0</v>
      </c>
    </row>
    <row r="56" spans="1:7" s="130" customFormat="1" ht="21.75" customHeight="1" x14ac:dyDescent="0.2">
      <c r="A56" s="410" t="s">
        <v>369</v>
      </c>
      <c r="B56" s="467" t="s">
        <v>370</v>
      </c>
      <c r="C56" s="535">
        <v>0</v>
      </c>
      <c r="D56" s="535">
        <v>0</v>
      </c>
      <c r="E56" s="550">
        <v>0</v>
      </c>
      <c r="F56" s="535"/>
      <c r="G56" s="511">
        <f>SUM(C56:F56)</f>
        <v>0</v>
      </c>
    </row>
    <row r="57" spans="1:7" s="180" customFormat="1" ht="26.25" customHeight="1" thickBot="1" x14ac:dyDescent="0.3">
      <c r="A57" s="195" t="s">
        <v>145</v>
      </c>
      <c r="B57" s="201" t="s">
        <v>146</v>
      </c>
      <c r="C57" s="345">
        <f>C58+C59+C60+C61</f>
        <v>0</v>
      </c>
      <c r="D57" s="345">
        <f>SUM(D58:D61)</f>
        <v>0</v>
      </c>
      <c r="E57" s="345">
        <f>SUM(E58:E61)</f>
        <v>0</v>
      </c>
      <c r="F57" s="345">
        <f>SUM(F59)</f>
        <v>0</v>
      </c>
      <c r="G57" s="345">
        <f>SUM(G58:G61)</f>
        <v>0</v>
      </c>
    </row>
    <row r="58" spans="1:7" s="130" customFormat="1" ht="22.5" customHeight="1" x14ac:dyDescent="0.2">
      <c r="A58" s="463" t="s">
        <v>105</v>
      </c>
      <c r="B58" s="469" t="s">
        <v>106</v>
      </c>
      <c r="C58" s="511">
        <v>0</v>
      </c>
      <c r="D58" s="511">
        <v>0</v>
      </c>
      <c r="E58" s="530">
        <v>0</v>
      </c>
      <c r="F58" s="511">
        <v>0</v>
      </c>
      <c r="G58" s="511">
        <f t="shared" ref="G58:G64" si="3">SUM(C58:F58)</f>
        <v>0</v>
      </c>
    </row>
    <row r="59" spans="1:7" s="130" customFormat="1" ht="22.5" customHeight="1" x14ac:dyDescent="0.2">
      <c r="A59" s="529" t="s">
        <v>107</v>
      </c>
      <c r="B59" s="467" t="s">
        <v>108</v>
      </c>
      <c r="C59" s="511">
        <v>0</v>
      </c>
      <c r="D59" s="511">
        <v>0</v>
      </c>
      <c r="E59" s="530">
        <v>0</v>
      </c>
      <c r="F59" s="511">
        <v>0</v>
      </c>
      <c r="G59" s="511">
        <f t="shared" si="3"/>
        <v>0</v>
      </c>
    </row>
    <row r="60" spans="1:7" s="130" customFormat="1" ht="22.5" customHeight="1" x14ac:dyDescent="0.2">
      <c r="A60" s="529" t="s">
        <v>392</v>
      </c>
      <c r="B60" s="467" t="s">
        <v>395</v>
      </c>
      <c r="C60" s="532">
        <v>0</v>
      </c>
      <c r="D60" s="532">
        <v>0</v>
      </c>
      <c r="E60" s="530">
        <v>0</v>
      </c>
      <c r="F60" s="532">
        <v>0</v>
      </c>
      <c r="G60" s="511">
        <f t="shared" si="3"/>
        <v>0</v>
      </c>
    </row>
    <row r="61" spans="1:7" s="130" customFormat="1" ht="22.5" customHeight="1" x14ac:dyDescent="0.2">
      <c r="A61" s="529" t="s">
        <v>393</v>
      </c>
      <c r="B61" s="467" t="s">
        <v>394</v>
      </c>
      <c r="C61" s="532">
        <v>0</v>
      </c>
      <c r="D61" s="532">
        <v>0</v>
      </c>
      <c r="E61" s="530">
        <v>0</v>
      </c>
      <c r="F61" s="532">
        <v>0</v>
      </c>
      <c r="G61" s="511">
        <f t="shared" si="3"/>
        <v>0</v>
      </c>
    </row>
    <row r="62" spans="1:7" s="180" customFormat="1" ht="53.25" customHeight="1" thickBot="1" x14ac:dyDescent="0.3">
      <c r="A62" s="195" t="s">
        <v>147</v>
      </c>
      <c r="B62" s="193" t="s">
        <v>148</v>
      </c>
      <c r="C62" s="345">
        <f>SUM(C64)</f>
        <v>0</v>
      </c>
      <c r="D62" s="345">
        <f>D63+D64</f>
        <v>0</v>
      </c>
      <c r="E62" s="345">
        <f>E63+E64</f>
        <v>287262.68</v>
      </c>
      <c r="F62" s="345">
        <f>SUM(F63:F64)</f>
        <v>0</v>
      </c>
      <c r="G62" s="345">
        <f t="shared" si="3"/>
        <v>287262.68</v>
      </c>
    </row>
    <row r="63" spans="1:7" s="130" customFormat="1" ht="36" customHeight="1" x14ac:dyDescent="0.2">
      <c r="A63" s="461" t="s">
        <v>109</v>
      </c>
      <c r="B63" s="462" t="s">
        <v>304</v>
      </c>
      <c r="C63" s="511">
        <v>0</v>
      </c>
      <c r="D63" s="511">
        <v>0</v>
      </c>
      <c r="E63" s="539">
        <v>0</v>
      </c>
      <c r="F63" s="511">
        <v>0</v>
      </c>
      <c r="G63" s="511">
        <f t="shared" si="3"/>
        <v>0</v>
      </c>
    </row>
    <row r="64" spans="1:7" s="130" customFormat="1" ht="43.5" customHeight="1" x14ac:dyDescent="0.2">
      <c r="A64" s="463" t="s">
        <v>54</v>
      </c>
      <c r="B64" s="462" t="s">
        <v>46</v>
      </c>
      <c r="C64" s="511">
        <v>0</v>
      </c>
      <c r="D64" s="511">
        <v>0</v>
      </c>
      <c r="E64" s="539">
        <v>287262.68</v>
      </c>
      <c r="F64" s="511">
        <v>0</v>
      </c>
      <c r="G64" s="511">
        <f t="shared" si="3"/>
        <v>287262.68</v>
      </c>
    </row>
    <row r="65" spans="1:8" s="180" customFormat="1" ht="41.25" customHeight="1" thickBot="1" x14ac:dyDescent="0.3">
      <c r="A65" s="178" t="s">
        <v>150</v>
      </c>
      <c r="B65" s="193" t="s">
        <v>149</v>
      </c>
      <c r="C65" s="345">
        <f>SUM(C66:C72)</f>
        <v>408963.6</v>
      </c>
      <c r="D65" s="345">
        <f>SUM(D66:D72)</f>
        <v>-65663.73</v>
      </c>
      <c r="E65" s="345">
        <f>E66+E67+E68+E69+E70+E71+E72+E73</f>
        <v>13049354</v>
      </c>
      <c r="F65" s="345">
        <f>SUM(F66:F72)</f>
        <v>257.04000000000002</v>
      </c>
      <c r="G65" s="345">
        <f>G66+G67+G68+G69+G70+G71+G72+G73</f>
        <v>13392910.91</v>
      </c>
    </row>
    <row r="66" spans="1:8" s="130" customFormat="1" ht="24.75" customHeight="1" x14ac:dyDescent="0.2">
      <c r="A66" s="463" t="s">
        <v>354</v>
      </c>
      <c r="B66" s="462" t="s">
        <v>356</v>
      </c>
      <c r="C66" s="511">
        <v>0</v>
      </c>
      <c r="D66" s="532">
        <v>0</v>
      </c>
      <c r="E66" s="551">
        <v>0</v>
      </c>
      <c r="F66" s="532">
        <v>0</v>
      </c>
      <c r="G66" s="532">
        <f>C66+D66+E66+F66</f>
        <v>0</v>
      </c>
    </row>
    <row r="67" spans="1:8" s="130" customFormat="1" ht="28.5" customHeight="1" x14ac:dyDescent="0.2">
      <c r="A67" s="463" t="s">
        <v>64</v>
      </c>
      <c r="B67" s="462" t="s">
        <v>21</v>
      </c>
      <c r="C67" s="511">
        <v>2323.9899999999998</v>
      </c>
      <c r="D67" s="532">
        <v>341.19</v>
      </c>
      <c r="E67" s="511">
        <v>0</v>
      </c>
      <c r="F67" s="532">
        <v>257.04000000000002</v>
      </c>
      <c r="G67" s="511">
        <f>C67+D67+E67+F67</f>
        <v>2922.22</v>
      </c>
    </row>
    <row r="68" spans="1:8" s="130" customFormat="1" ht="26.25" customHeight="1" x14ac:dyDescent="0.2">
      <c r="A68" s="463" t="s">
        <v>258</v>
      </c>
      <c r="B68" s="462" t="s">
        <v>278</v>
      </c>
      <c r="C68" s="511">
        <v>0</v>
      </c>
      <c r="D68" s="532">
        <v>0</v>
      </c>
      <c r="E68" s="511">
        <v>0</v>
      </c>
      <c r="F68" s="532">
        <v>0</v>
      </c>
      <c r="G68" s="511">
        <f t="shared" ref="G68:G76" si="4">SUM(C68:F68)</f>
        <v>0</v>
      </c>
    </row>
    <row r="69" spans="1:8" s="130" customFormat="1" ht="25.5" customHeight="1" x14ac:dyDescent="0.2">
      <c r="A69" s="463" t="s">
        <v>368</v>
      </c>
      <c r="B69" s="462" t="s">
        <v>371</v>
      </c>
      <c r="C69" s="511">
        <v>0</v>
      </c>
      <c r="D69" s="532">
        <v>0</v>
      </c>
      <c r="E69" s="511">
        <v>0</v>
      </c>
      <c r="F69" s="511">
        <v>0</v>
      </c>
      <c r="G69" s="511">
        <f t="shared" si="4"/>
        <v>0</v>
      </c>
    </row>
    <row r="70" spans="1:8" s="130" customFormat="1" ht="24.75" customHeight="1" x14ac:dyDescent="0.2">
      <c r="A70" s="410" t="s">
        <v>336</v>
      </c>
      <c r="B70" s="462" t="s">
        <v>337</v>
      </c>
      <c r="C70" s="511">
        <v>0</v>
      </c>
      <c r="D70" s="532">
        <v>0</v>
      </c>
      <c r="E70" s="511">
        <v>472354</v>
      </c>
      <c r="F70" s="511">
        <v>0</v>
      </c>
      <c r="G70" s="511">
        <f t="shared" si="4"/>
        <v>472354</v>
      </c>
    </row>
    <row r="71" spans="1:8" s="130" customFormat="1" ht="22.5" customHeight="1" x14ac:dyDescent="0.25">
      <c r="A71" s="461" t="s">
        <v>72</v>
      </c>
      <c r="B71" s="462" t="s">
        <v>73</v>
      </c>
      <c r="C71" s="511">
        <v>0</v>
      </c>
      <c r="D71" s="533">
        <v>0</v>
      </c>
      <c r="E71" s="511">
        <v>0</v>
      </c>
      <c r="F71" s="511">
        <v>0</v>
      </c>
      <c r="G71" s="511">
        <f t="shared" si="4"/>
        <v>0</v>
      </c>
    </row>
    <row r="72" spans="1:8" s="130" customFormat="1" ht="21" customHeight="1" x14ac:dyDescent="0.2">
      <c r="A72" s="463" t="s">
        <v>65</v>
      </c>
      <c r="B72" s="462" t="s">
        <v>66</v>
      </c>
      <c r="C72" s="511">
        <v>406639.61</v>
      </c>
      <c r="D72" s="532">
        <v>-66004.92</v>
      </c>
      <c r="E72" s="511">
        <v>0</v>
      </c>
      <c r="F72" s="511">
        <v>0</v>
      </c>
      <c r="G72" s="511">
        <f t="shared" si="4"/>
        <v>340634.69</v>
      </c>
    </row>
    <row r="73" spans="1:8" s="130" customFormat="1" ht="22.5" customHeight="1" x14ac:dyDescent="0.25">
      <c r="A73" s="463" t="s">
        <v>378</v>
      </c>
      <c r="B73" s="462" t="s">
        <v>470</v>
      </c>
      <c r="C73" s="535">
        <v>0</v>
      </c>
      <c r="D73" s="534">
        <v>0</v>
      </c>
      <c r="E73" s="511">
        <v>12577000</v>
      </c>
      <c r="F73" s="535"/>
      <c r="G73" s="511">
        <f t="shared" si="4"/>
        <v>12577000</v>
      </c>
    </row>
    <row r="74" spans="1:8" s="180" customFormat="1" ht="38.25" customHeight="1" thickBot="1" x14ac:dyDescent="0.3">
      <c r="A74" s="178" t="s">
        <v>151</v>
      </c>
      <c r="B74" s="193" t="s">
        <v>152</v>
      </c>
      <c r="C74" s="345">
        <f>C75+C76</f>
        <v>0</v>
      </c>
      <c r="D74" s="345">
        <f>D75+D76</f>
        <v>0</v>
      </c>
      <c r="E74" s="345">
        <f>E75+E76</f>
        <v>30090</v>
      </c>
      <c r="F74" s="345">
        <f>SUM(F76:F76)</f>
        <v>0</v>
      </c>
      <c r="G74" s="345">
        <f t="shared" si="4"/>
        <v>30090</v>
      </c>
    </row>
    <row r="75" spans="1:8" s="130" customFormat="1" ht="28.5" customHeight="1" x14ac:dyDescent="0.25">
      <c r="A75" s="463" t="s">
        <v>362</v>
      </c>
      <c r="B75" s="130" t="s">
        <v>364</v>
      </c>
      <c r="C75" s="552">
        <v>0</v>
      </c>
      <c r="D75" s="536">
        <v>0</v>
      </c>
      <c r="E75" s="553">
        <v>0</v>
      </c>
      <c r="F75" s="554">
        <v>0</v>
      </c>
      <c r="G75" s="554">
        <f t="shared" si="4"/>
        <v>0</v>
      </c>
    </row>
    <row r="76" spans="1:8" s="130" customFormat="1" ht="28.5" customHeight="1" x14ac:dyDescent="0.2">
      <c r="A76" s="463" t="s">
        <v>99</v>
      </c>
      <c r="B76" s="469" t="s">
        <v>267</v>
      </c>
      <c r="C76" s="511">
        <v>0</v>
      </c>
      <c r="D76" s="511">
        <v>0</v>
      </c>
      <c r="E76" s="553">
        <v>30090</v>
      </c>
      <c r="F76" s="511">
        <v>0</v>
      </c>
      <c r="G76" s="511">
        <f t="shared" si="4"/>
        <v>30090</v>
      </c>
    </row>
    <row r="77" spans="1:8" s="180" customFormat="1" ht="33.75" customHeight="1" thickBot="1" x14ac:dyDescent="0.3">
      <c r="A77" s="202">
        <v>2.2999999999999998</v>
      </c>
      <c r="B77" s="203" t="s">
        <v>153</v>
      </c>
      <c r="C77" s="350">
        <f>C78+C83+C88+C94+C97+C110+C102+C107+C112</f>
        <v>0</v>
      </c>
      <c r="D77" s="350">
        <f>D78+D83+D88+D94+D97+D102+D107+D110+D112</f>
        <v>0</v>
      </c>
      <c r="E77" s="350">
        <f>E78+E83+E124+E88+E94+E97+E102+E107+E110+E112</f>
        <v>725510.52</v>
      </c>
      <c r="F77" s="350">
        <f>F78+F88+F97+F102+F107+F112+F83+F94</f>
        <v>0</v>
      </c>
      <c r="G77" s="350">
        <f>+G78+G88+G94+G97+G102+G107+G110+G112+G83</f>
        <v>725510.52</v>
      </c>
      <c r="H77" s="640">
        <v>725510.52</v>
      </c>
    </row>
    <row r="78" spans="1:8" s="180" customFormat="1" ht="33.75" customHeight="1" x14ac:dyDescent="0.25">
      <c r="A78" s="200" t="s">
        <v>154</v>
      </c>
      <c r="B78" s="193" t="s">
        <v>155</v>
      </c>
      <c r="C78" s="357">
        <f>C79+C80+C81+C82</f>
        <v>0</v>
      </c>
      <c r="D78" s="352">
        <f>D79+D80+D81+D82</f>
        <v>0</v>
      </c>
      <c r="E78" s="358">
        <f>E79+E80+E81+E82</f>
        <v>713653.05</v>
      </c>
      <c r="F78" s="352">
        <f>SUM(F79:F82)</f>
        <v>0</v>
      </c>
      <c r="G78" s="352">
        <f>SUM(G79:G82)</f>
        <v>713653.05</v>
      </c>
    </row>
    <row r="79" spans="1:8" s="130" customFormat="1" ht="24.75" customHeight="1" x14ac:dyDescent="0.2">
      <c r="A79" s="463" t="s">
        <v>49</v>
      </c>
      <c r="B79" s="469" t="s">
        <v>50</v>
      </c>
      <c r="C79" s="535">
        <v>0</v>
      </c>
      <c r="D79" s="511">
        <v>0</v>
      </c>
      <c r="E79" s="530">
        <v>295333.05</v>
      </c>
      <c r="F79" s="511">
        <v>0</v>
      </c>
      <c r="G79" s="511">
        <f>SUM(C79:F79)</f>
        <v>295333.05</v>
      </c>
    </row>
    <row r="80" spans="1:8" s="130" customFormat="1" ht="24.75" customHeight="1" x14ac:dyDescent="0.2">
      <c r="A80" s="463" t="s">
        <v>71</v>
      </c>
      <c r="B80" s="469" t="s">
        <v>279</v>
      </c>
      <c r="C80" s="535">
        <v>0</v>
      </c>
      <c r="D80" s="511">
        <v>0</v>
      </c>
      <c r="E80" s="233">
        <v>0</v>
      </c>
      <c r="F80" s="511">
        <v>0</v>
      </c>
      <c r="G80" s="511">
        <f>SUM(C80:F80)</f>
        <v>0</v>
      </c>
    </row>
    <row r="81" spans="1:7" s="130" customFormat="1" ht="24.75" customHeight="1" x14ac:dyDescent="0.25">
      <c r="A81" s="544" t="s">
        <v>80</v>
      </c>
      <c r="B81" s="469" t="s">
        <v>269</v>
      </c>
      <c r="C81" s="534">
        <f>C82+C83+C84+C85</f>
        <v>0</v>
      </c>
      <c r="D81" s="511">
        <v>0</v>
      </c>
      <c r="E81" s="233">
        <v>418320</v>
      </c>
      <c r="F81" s="511">
        <v>0</v>
      </c>
      <c r="G81" s="511">
        <f>SUM(C81:F81)</f>
        <v>418320</v>
      </c>
    </row>
    <row r="82" spans="1:7" s="130" customFormat="1" ht="24.75" customHeight="1" x14ac:dyDescent="0.2">
      <c r="A82" s="463" t="s">
        <v>103</v>
      </c>
      <c r="B82" s="469" t="s">
        <v>307</v>
      </c>
      <c r="C82" s="511">
        <v>0</v>
      </c>
      <c r="D82" s="531">
        <v>0</v>
      </c>
      <c r="E82" s="530">
        <v>0</v>
      </c>
      <c r="F82" s="511">
        <v>0</v>
      </c>
      <c r="G82" s="511">
        <f>SUM(C82:F82)</f>
        <v>0</v>
      </c>
    </row>
    <row r="83" spans="1:7" s="180" customFormat="1" ht="24" customHeight="1" thickBot="1" x14ac:dyDescent="0.3">
      <c r="A83" s="178" t="s">
        <v>156</v>
      </c>
      <c r="B83" s="204" t="s">
        <v>157</v>
      </c>
      <c r="C83" s="345">
        <f>C84+C85+C86+C87</f>
        <v>0</v>
      </c>
      <c r="D83" s="345">
        <f>D84+D85+D86+D87</f>
        <v>0</v>
      </c>
      <c r="E83" s="443">
        <v>0</v>
      </c>
      <c r="F83" s="345">
        <f>SUM(F84:F87)</f>
        <v>0</v>
      </c>
      <c r="G83" s="345">
        <f>SUM(G84:G87)</f>
        <v>0</v>
      </c>
    </row>
    <row r="84" spans="1:7" s="130" customFormat="1" ht="23.25" customHeight="1" x14ac:dyDescent="0.25">
      <c r="A84" s="461" t="s">
        <v>357</v>
      </c>
      <c r="B84" s="462" t="s">
        <v>360</v>
      </c>
      <c r="C84" s="533">
        <v>0</v>
      </c>
      <c r="D84" s="533">
        <v>0</v>
      </c>
      <c r="E84" s="551">
        <v>0</v>
      </c>
      <c r="F84" s="532">
        <v>0</v>
      </c>
      <c r="G84" s="532">
        <f>F84+E84+D84+C84</f>
        <v>0</v>
      </c>
    </row>
    <row r="85" spans="1:7" s="130" customFormat="1" ht="23.25" customHeight="1" x14ac:dyDescent="0.25">
      <c r="A85" s="461" t="s">
        <v>81</v>
      </c>
      <c r="B85" s="469" t="s">
        <v>288</v>
      </c>
      <c r="C85" s="533">
        <v>0</v>
      </c>
      <c r="D85" s="533">
        <v>0</v>
      </c>
      <c r="E85" s="532">
        <v>0</v>
      </c>
      <c r="F85" s="511">
        <v>0</v>
      </c>
      <c r="G85" s="511">
        <f>SUM(C85:F85)</f>
        <v>0</v>
      </c>
    </row>
    <row r="86" spans="1:7" s="130" customFormat="1" ht="23.25" customHeight="1" x14ac:dyDescent="0.2">
      <c r="A86" s="410" t="s">
        <v>84</v>
      </c>
      <c r="B86" s="469" t="s">
        <v>91</v>
      </c>
      <c r="C86" s="511">
        <v>0</v>
      </c>
      <c r="D86" s="511">
        <v>0</v>
      </c>
      <c r="E86" s="532">
        <v>0</v>
      </c>
      <c r="F86" s="511">
        <v>0</v>
      </c>
      <c r="G86" s="511">
        <f>SUM(C86:F86)</f>
        <v>0</v>
      </c>
    </row>
    <row r="87" spans="1:7" s="130" customFormat="1" ht="23.25" customHeight="1" thickBot="1" x14ac:dyDescent="0.25">
      <c r="A87" s="463" t="s">
        <v>41</v>
      </c>
      <c r="B87" s="469" t="s">
        <v>42</v>
      </c>
      <c r="C87" s="541">
        <v>0</v>
      </c>
      <c r="D87" s="531">
        <v>0</v>
      </c>
      <c r="E87" s="532">
        <v>0</v>
      </c>
      <c r="F87" s="511">
        <v>0</v>
      </c>
      <c r="G87" s="555">
        <f>SUM(C87:F87)</f>
        <v>0</v>
      </c>
    </row>
    <row r="88" spans="1:7" s="180" customFormat="1" ht="46.5" customHeight="1" thickBot="1" x14ac:dyDescent="0.3">
      <c r="A88" s="178" t="s">
        <v>158</v>
      </c>
      <c r="B88" s="193" t="s">
        <v>159</v>
      </c>
      <c r="C88" s="345">
        <f>SUM(C89:C93)</f>
        <v>0</v>
      </c>
      <c r="D88" s="345">
        <f>SUM(D89:D93)</f>
        <v>0</v>
      </c>
      <c r="E88" s="345">
        <f>E89+E90+E91+E92+E93</f>
        <v>0</v>
      </c>
      <c r="F88" s="345">
        <f>SUM(F89:F93)</f>
        <v>0</v>
      </c>
      <c r="G88" s="345">
        <f>SUM(G89:G93)</f>
        <v>0</v>
      </c>
    </row>
    <row r="89" spans="1:7" s="130" customFormat="1" ht="24" customHeight="1" x14ac:dyDescent="0.2">
      <c r="A89" s="529" t="s">
        <v>280</v>
      </c>
      <c r="B89" s="467" t="s">
        <v>303</v>
      </c>
      <c r="C89" s="511">
        <v>0</v>
      </c>
      <c r="D89" s="511">
        <v>0</v>
      </c>
      <c r="E89" s="530">
        <v>0</v>
      </c>
      <c r="F89" s="511">
        <v>0</v>
      </c>
      <c r="G89" s="511">
        <f>SUM(C89:F89)</f>
        <v>0</v>
      </c>
    </row>
    <row r="90" spans="1:7" s="130" customFormat="1" ht="24" customHeight="1" x14ac:dyDescent="0.2">
      <c r="A90" s="463" t="s">
        <v>55</v>
      </c>
      <c r="B90" s="469" t="s">
        <v>56</v>
      </c>
      <c r="C90" s="511">
        <v>0</v>
      </c>
      <c r="D90" s="511">
        <v>0</v>
      </c>
      <c r="E90" s="530">
        <v>0</v>
      </c>
      <c r="F90" s="531">
        <v>0</v>
      </c>
      <c r="G90" s="511">
        <f>SUM(C90:F90)</f>
        <v>0</v>
      </c>
    </row>
    <row r="91" spans="1:7" s="130" customFormat="1" ht="24" customHeight="1" x14ac:dyDescent="0.2">
      <c r="A91" s="463" t="s">
        <v>98</v>
      </c>
      <c r="B91" s="469" t="s">
        <v>110</v>
      </c>
      <c r="C91" s="511">
        <v>0</v>
      </c>
      <c r="D91" s="511">
        <v>0</v>
      </c>
      <c r="E91" s="530">
        <v>0</v>
      </c>
      <c r="F91" s="531">
        <v>0</v>
      </c>
      <c r="G91" s="511">
        <f>SUM(C91:F91)</f>
        <v>0</v>
      </c>
    </row>
    <row r="92" spans="1:7" s="130" customFormat="1" ht="24" customHeight="1" x14ac:dyDescent="0.2">
      <c r="A92" s="410" t="s">
        <v>301</v>
      </c>
      <c r="B92" s="469" t="s">
        <v>302</v>
      </c>
      <c r="C92" s="511">
        <v>0</v>
      </c>
      <c r="D92" s="531">
        <v>0</v>
      </c>
      <c r="E92" s="530">
        <v>0</v>
      </c>
      <c r="F92" s="531">
        <v>0</v>
      </c>
      <c r="G92" s="511">
        <f>SUM(C92:F92)</f>
        <v>0</v>
      </c>
    </row>
    <row r="93" spans="1:7" s="130" customFormat="1" ht="24" customHeight="1" x14ac:dyDescent="0.2">
      <c r="A93" s="463" t="s">
        <v>251</v>
      </c>
      <c r="B93" s="469" t="s">
        <v>252</v>
      </c>
      <c r="C93" s="511">
        <v>0</v>
      </c>
      <c r="D93" s="511">
        <v>0</v>
      </c>
      <c r="E93" s="511">
        <v>0</v>
      </c>
      <c r="F93" s="531">
        <v>0</v>
      </c>
      <c r="G93" s="511">
        <f>SUM(C93:F93)</f>
        <v>0</v>
      </c>
    </row>
    <row r="94" spans="1:7" s="180" customFormat="1" ht="24" customHeight="1" thickBot="1" x14ac:dyDescent="0.3">
      <c r="A94" s="178" t="s">
        <v>160</v>
      </c>
      <c r="B94" s="204" t="s">
        <v>161</v>
      </c>
      <c r="C94" s="345">
        <f>C95+C96</f>
        <v>0</v>
      </c>
      <c r="D94" s="345">
        <f>SUM(D95:D96)</f>
        <v>0</v>
      </c>
      <c r="E94" s="345">
        <f>SUM(E95:E96)</f>
        <v>0</v>
      </c>
      <c r="F94" s="345">
        <v>0</v>
      </c>
      <c r="G94" s="345">
        <f>SUM(G95:G96)</f>
        <v>0</v>
      </c>
    </row>
    <row r="95" spans="1:7" s="130" customFormat="1" ht="24" customHeight="1" x14ac:dyDescent="0.2">
      <c r="A95" s="463" t="s">
        <v>86</v>
      </c>
      <c r="B95" s="462" t="s">
        <v>310</v>
      </c>
      <c r="C95" s="511">
        <v>0</v>
      </c>
      <c r="D95" s="511">
        <v>0</v>
      </c>
      <c r="E95" s="511">
        <v>0</v>
      </c>
      <c r="F95" s="511">
        <v>0</v>
      </c>
      <c r="G95" s="511">
        <f>SUM(C95:F95)</f>
        <v>0</v>
      </c>
    </row>
    <row r="96" spans="1:7" s="130" customFormat="1" ht="24" customHeight="1" x14ac:dyDescent="0.2">
      <c r="A96" s="463" t="s">
        <v>74</v>
      </c>
      <c r="B96" s="462" t="s">
        <v>272</v>
      </c>
      <c r="C96" s="511">
        <v>0</v>
      </c>
      <c r="D96" s="511">
        <v>0</v>
      </c>
      <c r="E96" s="511">
        <v>0</v>
      </c>
      <c r="F96" s="531">
        <v>0</v>
      </c>
      <c r="G96" s="511">
        <f>SUM(C96:F96)</f>
        <v>0</v>
      </c>
    </row>
    <row r="97" spans="1:7" s="180" customFormat="1" ht="39" customHeight="1" thickBot="1" x14ac:dyDescent="0.3">
      <c r="A97" s="178" t="s">
        <v>162</v>
      </c>
      <c r="B97" s="193" t="s">
        <v>163</v>
      </c>
      <c r="C97" s="345">
        <f>C98+C99+C100+C101</f>
        <v>0</v>
      </c>
      <c r="D97" s="345">
        <f>SUM(D98:D101)</f>
        <v>0</v>
      </c>
      <c r="E97" s="345">
        <f>SUM(E98:E101)</f>
        <v>0</v>
      </c>
      <c r="F97" s="345">
        <v>0</v>
      </c>
      <c r="G97" s="345">
        <f>SUM(G98:G101)</f>
        <v>0</v>
      </c>
    </row>
    <row r="98" spans="1:7" s="130" customFormat="1" ht="24" customHeight="1" x14ac:dyDescent="0.25">
      <c r="A98" s="410" t="s">
        <v>341</v>
      </c>
      <c r="B98" s="468" t="s">
        <v>344</v>
      </c>
      <c r="C98" s="532">
        <v>0</v>
      </c>
      <c r="D98" s="533">
        <v>0</v>
      </c>
      <c r="E98" s="533">
        <v>0</v>
      </c>
      <c r="F98" s="533">
        <v>0</v>
      </c>
      <c r="G98" s="532">
        <f>C98+D98+E98+F98</f>
        <v>0</v>
      </c>
    </row>
    <row r="99" spans="1:7" s="130" customFormat="1" ht="24" customHeight="1" x14ac:dyDescent="0.25">
      <c r="A99" s="463" t="s">
        <v>102</v>
      </c>
      <c r="B99" s="469" t="s">
        <v>263</v>
      </c>
      <c r="C99" s="511">
        <v>0</v>
      </c>
      <c r="D99" s="532">
        <v>0</v>
      </c>
      <c r="E99" s="533">
        <v>0</v>
      </c>
      <c r="F99" s="534">
        <v>0</v>
      </c>
      <c r="G99" s="535">
        <f>SUM(C99:F99)</f>
        <v>0</v>
      </c>
    </row>
    <row r="100" spans="1:7" s="180" customFormat="1" ht="24" customHeight="1" x14ac:dyDescent="0.25">
      <c r="A100" s="188" t="s">
        <v>82</v>
      </c>
      <c r="B100" s="189" t="s">
        <v>92</v>
      </c>
      <c r="C100" s="341">
        <v>0</v>
      </c>
      <c r="D100" s="348">
        <v>0</v>
      </c>
      <c r="E100" s="348">
        <v>0</v>
      </c>
      <c r="F100" s="341">
        <v>0</v>
      </c>
      <c r="G100" s="341">
        <f>SUM(C100:F100)</f>
        <v>0</v>
      </c>
    </row>
    <row r="101" spans="1:7" s="180" customFormat="1" ht="24" customHeight="1" x14ac:dyDescent="0.25">
      <c r="A101" s="188" t="s">
        <v>57</v>
      </c>
      <c r="B101" s="189" t="s">
        <v>58</v>
      </c>
      <c r="C101" s="341">
        <v>0</v>
      </c>
      <c r="D101" s="348">
        <v>0</v>
      </c>
      <c r="E101" s="343">
        <v>0</v>
      </c>
      <c r="F101" s="341">
        <v>0</v>
      </c>
      <c r="G101" s="341">
        <f>SUM(C101:F101)</f>
        <v>0</v>
      </c>
    </row>
    <row r="102" spans="1:7" s="180" customFormat="1" ht="42" customHeight="1" thickBot="1" x14ac:dyDescent="0.3">
      <c r="A102" s="178" t="s">
        <v>165</v>
      </c>
      <c r="B102" s="193" t="s">
        <v>164</v>
      </c>
      <c r="C102" s="345">
        <f>SUM(C103:C106)</f>
        <v>0</v>
      </c>
      <c r="D102" s="345">
        <f>SUM(D103:D106)</f>
        <v>0</v>
      </c>
      <c r="E102" s="345">
        <f>E103+E104+E105+E106</f>
        <v>600.27</v>
      </c>
      <c r="F102" s="345">
        <f>SUM(F103:F105)</f>
        <v>0</v>
      </c>
      <c r="G102" s="345">
        <f>SUM(G103:G106)</f>
        <v>600.27</v>
      </c>
    </row>
    <row r="103" spans="1:7" s="130" customFormat="1" ht="36.75" customHeight="1" x14ac:dyDescent="0.2">
      <c r="A103" s="529" t="s">
        <v>100</v>
      </c>
      <c r="B103" s="462" t="s">
        <v>126</v>
      </c>
      <c r="C103" s="511">
        <v>0</v>
      </c>
      <c r="D103" s="531">
        <v>0</v>
      </c>
      <c r="E103" s="511">
        <v>0</v>
      </c>
      <c r="F103" s="511">
        <v>0</v>
      </c>
      <c r="G103" s="511">
        <f>SUM(C103:F103)</f>
        <v>0</v>
      </c>
    </row>
    <row r="104" spans="1:7" s="130" customFormat="1" ht="23.25" customHeight="1" x14ac:dyDescent="0.2">
      <c r="A104" s="461" t="s">
        <v>259</v>
      </c>
      <c r="B104" s="462" t="s">
        <v>273</v>
      </c>
      <c r="C104" s="511">
        <v>0</v>
      </c>
      <c r="D104" s="511">
        <v>0</v>
      </c>
      <c r="E104" s="511">
        <v>0</v>
      </c>
      <c r="F104" s="511">
        <v>0</v>
      </c>
      <c r="G104" s="511">
        <f>SUM(C104:F104)</f>
        <v>0</v>
      </c>
    </row>
    <row r="105" spans="1:7" s="130" customFormat="1" ht="23.25" customHeight="1" x14ac:dyDescent="0.2">
      <c r="A105" s="463" t="s">
        <v>69</v>
      </c>
      <c r="B105" s="462" t="s">
        <v>87</v>
      </c>
      <c r="C105" s="511">
        <v>0</v>
      </c>
      <c r="D105" s="511">
        <v>0</v>
      </c>
      <c r="E105" s="511">
        <v>600.27</v>
      </c>
      <c r="F105" s="511">
        <v>0</v>
      </c>
      <c r="G105" s="511">
        <f>SUM(C105:F105)</f>
        <v>600.27</v>
      </c>
    </row>
    <row r="106" spans="1:7" s="130" customFormat="1" ht="23.25" customHeight="1" x14ac:dyDescent="0.2">
      <c r="A106" s="463" t="s">
        <v>405</v>
      </c>
      <c r="B106" s="462" t="s">
        <v>409</v>
      </c>
      <c r="C106" s="535">
        <v>0</v>
      </c>
      <c r="D106" s="511">
        <v>0</v>
      </c>
      <c r="E106" s="511">
        <v>0</v>
      </c>
      <c r="F106" s="535">
        <v>0</v>
      </c>
      <c r="G106" s="535">
        <f>SUM(C106:F106)</f>
        <v>0</v>
      </c>
    </row>
    <row r="107" spans="1:7" s="180" customFormat="1" ht="44.25" customHeight="1" thickBot="1" x14ac:dyDescent="0.3">
      <c r="A107" s="178" t="s">
        <v>166</v>
      </c>
      <c r="B107" s="193" t="s">
        <v>167</v>
      </c>
      <c r="C107" s="345">
        <f>SUM(C108:C109)</f>
        <v>0</v>
      </c>
      <c r="D107" s="345">
        <f>D108+D109</f>
        <v>0</v>
      </c>
      <c r="E107" s="345">
        <f>E108+E109</f>
        <v>407.1</v>
      </c>
      <c r="F107" s="345">
        <f>SUM(F108:F109)</f>
        <v>0</v>
      </c>
      <c r="G107" s="345">
        <f>SUM(G108:G109)</f>
        <v>407.1</v>
      </c>
    </row>
    <row r="108" spans="1:7" s="130" customFormat="1" ht="23.25" customHeight="1" x14ac:dyDescent="0.2">
      <c r="A108" s="463" t="s">
        <v>53</v>
      </c>
      <c r="B108" s="469" t="s">
        <v>22</v>
      </c>
      <c r="C108" s="536">
        <v>0</v>
      </c>
      <c r="D108" s="511">
        <v>0</v>
      </c>
      <c r="E108" s="446">
        <v>0</v>
      </c>
      <c r="F108" s="531">
        <v>0</v>
      </c>
      <c r="G108" s="511">
        <f>SUM(C108:F108)</f>
        <v>0</v>
      </c>
    </row>
    <row r="109" spans="1:7" s="130" customFormat="1" ht="23.25" customHeight="1" x14ac:dyDescent="0.2">
      <c r="A109" s="463" t="s">
        <v>76</v>
      </c>
      <c r="B109" s="469" t="s">
        <v>111</v>
      </c>
      <c r="C109" s="511">
        <v>0</v>
      </c>
      <c r="D109" s="511">
        <v>0</v>
      </c>
      <c r="E109" s="446">
        <v>407.1</v>
      </c>
      <c r="F109" s="531">
        <v>0</v>
      </c>
      <c r="G109" s="511">
        <f>SUM(C109:F109)</f>
        <v>407.1</v>
      </c>
    </row>
    <row r="110" spans="1:7" s="180" customFormat="1" ht="36.75" customHeight="1" thickBot="1" x14ac:dyDescent="0.3">
      <c r="A110" s="178" t="s">
        <v>168</v>
      </c>
      <c r="B110" s="193" t="s">
        <v>169</v>
      </c>
      <c r="C110" s="345">
        <f>+C111</f>
        <v>0</v>
      </c>
      <c r="D110" s="345">
        <v>0</v>
      </c>
      <c r="E110" s="345">
        <v>0</v>
      </c>
      <c r="F110" s="345">
        <v>0</v>
      </c>
      <c r="G110" s="345">
        <v>0</v>
      </c>
    </row>
    <row r="111" spans="1:7" s="180" customFormat="1" ht="46.5" customHeight="1" thickBot="1" x14ac:dyDescent="0.3">
      <c r="A111" s="196" t="s">
        <v>338</v>
      </c>
      <c r="B111" s="205" t="s">
        <v>339</v>
      </c>
      <c r="C111" s="345">
        <v>0</v>
      </c>
      <c r="D111" s="345">
        <v>0</v>
      </c>
      <c r="E111" s="345">
        <v>0</v>
      </c>
      <c r="F111" s="345"/>
      <c r="G111" s="360"/>
    </row>
    <row r="112" spans="1:7" s="180" customFormat="1" ht="26.25" customHeight="1" thickBot="1" x14ac:dyDescent="0.3">
      <c r="A112" s="178" t="s">
        <v>170</v>
      </c>
      <c r="B112" s="204" t="s">
        <v>171</v>
      </c>
      <c r="C112" s="345">
        <f>SUM(C113:C120)</f>
        <v>0</v>
      </c>
      <c r="D112" s="345">
        <f>SUM(D113:D120)</f>
        <v>0</v>
      </c>
      <c r="E112" s="360">
        <f>E113+E114+E115+E116+E117+E118+E119+E120</f>
        <v>10850.1</v>
      </c>
      <c r="F112" s="345">
        <f>SUM(F115:F120)</f>
        <v>0</v>
      </c>
      <c r="G112" s="345">
        <f>SUM(G113:G120)</f>
        <v>10850.1</v>
      </c>
    </row>
    <row r="113" spans="1:7" s="130" customFormat="1" ht="29.25" customHeight="1" x14ac:dyDescent="0.25">
      <c r="A113" s="463" t="s">
        <v>59</v>
      </c>
      <c r="B113" s="469" t="str">
        <f>[1]Hoja1!$C$322</f>
        <v xml:space="preserve"> Material para limpieza </v>
      </c>
      <c r="C113" s="537">
        <v>0</v>
      </c>
      <c r="D113" s="535">
        <v>0</v>
      </c>
      <c r="E113" s="538">
        <v>0</v>
      </c>
      <c r="F113" s="534">
        <v>0</v>
      </c>
      <c r="G113" s="511">
        <f t="shared" ref="G113:G121" si="5">SUM(C113:F113)</f>
        <v>0</v>
      </c>
    </row>
    <row r="114" spans="1:7" s="130" customFormat="1" ht="36.75" customHeight="1" x14ac:dyDescent="0.25">
      <c r="A114" s="463" t="s">
        <v>83</v>
      </c>
      <c r="B114" s="462" t="str">
        <f>[1]Hoja1!$C$324</f>
        <v xml:space="preserve"> Útiles de escritorio, oficina, informática y de enseñanza </v>
      </c>
      <c r="C114" s="537">
        <v>0</v>
      </c>
      <c r="D114" s="535">
        <v>0</v>
      </c>
      <c r="E114" s="538">
        <v>10850.1</v>
      </c>
      <c r="F114" s="534">
        <v>0</v>
      </c>
      <c r="G114" s="511">
        <f t="shared" si="5"/>
        <v>10850.1</v>
      </c>
    </row>
    <row r="115" spans="1:7" s="130" customFormat="1" ht="21" customHeight="1" x14ac:dyDescent="0.25">
      <c r="A115" s="463" t="s">
        <v>260</v>
      </c>
      <c r="B115" s="469" t="s">
        <v>268</v>
      </c>
      <c r="C115" s="537">
        <v>0</v>
      </c>
      <c r="D115" s="535">
        <v>0</v>
      </c>
      <c r="E115" s="538">
        <v>0</v>
      </c>
      <c r="F115" s="534">
        <v>0</v>
      </c>
      <c r="G115" s="511">
        <f t="shared" si="5"/>
        <v>0</v>
      </c>
    </row>
    <row r="116" spans="1:7" s="130" customFormat="1" ht="21" customHeight="1" x14ac:dyDescent="0.25">
      <c r="A116" s="461" t="s">
        <v>261</v>
      </c>
      <c r="B116" s="469" t="s">
        <v>264</v>
      </c>
      <c r="C116" s="511">
        <v>0</v>
      </c>
      <c r="D116" s="535">
        <v>0</v>
      </c>
      <c r="E116" s="538">
        <v>0</v>
      </c>
      <c r="F116" s="534">
        <v>0</v>
      </c>
      <c r="G116" s="511">
        <f t="shared" si="5"/>
        <v>0</v>
      </c>
    </row>
    <row r="117" spans="1:7" s="130" customFormat="1" ht="21" customHeight="1" x14ac:dyDescent="0.25">
      <c r="A117" s="463" t="s">
        <v>70</v>
      </c>
      <c r="B117" s="469" t="s">
        <v>88</v>
      </c>
      <c r="C117" s="511">
        <v>0</v>
      </c>
      <c r="D117" s="535">
        <v>0</v>
      </c>
      <c r="E117" s="538">
        <v>0</v>
      </c>
      <c r="F117" s="534">
        <v>0</v>
      </c>
      <c r="G117" s="511">
        <f t="shared" si="5"/>
        <v>0</v>
      </c>
    </row>
    <row r="118" spans="1:7" s="130" customFormat="1" ht="21" customHeight="1" x14ac:dyDescent="0.25">
      <c r="A118" s="461" t="s">
        <v>318</v>
      </c>
      <c r="B118" s="469" t="s">
        <v>319</v>
      </c>
      <c r="C118" s="511">
        <v>0</v>
      </c>
      <c r="D118" s="535">
        <v>0</v>
      </c>
      <c r="E118" s="538">
        <v>0</v>
      </c>
      <c r="F118" s="534">
        <v>0</v>
      </c>
      <c r="G118" s="511">
        <f t="shared" si="5"/>
        <v>0</v>
      </c>
    </row>
    <row r="119" spans="1:7" s="130" customFormat="1" ht="27" customHeight="1" x14ac:dyDescent="0.25">
      <c r="A119" s="463" t="s">
        <v>51</v>
      </c>
      <c r="B119" s="469" t="s">
        <v>52</v>
      </c>
      <c r="C119" s="537">
        <v>0</v>
      </c>
      <c r="D119" s="535">
        <v>0</v>
      </c>
      <c r="E119" s="538">
        <v>0</v>
      </c>
      <c r="F119" s="534">
        <v>0</v>
      </c>
      <c r="G119" s="511">
        <f t="shared" si="5"/>
        <v>0</v>
      </c>
    </row>
    <row r="120" spans="1:7" s="130" customFormat="1" ht="36.75" customHeight="1" x14ac:dyDescent="0.2">
      <c r="A120" s="463" t="s">
        <v>60</v>
      </c>
      <c r="B120" s="462" t="s">
        <v>61</v>
      </c>
      <c r="C120" s="537">
        <v>0</v>
      </c>
      <c r="D120" s="535">
        <v>0</v>
      </c>
      <c r="E120" s="538">
        <v>0</v>
      </c>
      <c r="F120" s="535">
        <v>0</v>
      </c>
      <c r="G120" s="511">
        <f t="shared" si="5"/>
        <v>0</v>
      </c>
    </row>
    <row r="121" spans="1:7" s="180" customFormat="1" ht="26.25" customHeight="1" thickBot="1" x14ac:dyDescent="0.3">
      <c r="A121" s="206" t="s">
        <v>172</v>
      </c>
      <c r="B121" s="203" t="s">
        <v>173</v>
      </c>
      <c r="C121" s="361">
        <f>C122+C124+C126+C127+C128+C129+C131+C132</f>
        <v>0</v>
      </c>
      <c r="D121" s="350">
        <f>D122+D124+D126+D127+D128+D129+D131+D132</f>
        <v>0</v>
      </c>
      <c r="E121" s="350">
        <f>E122+E124+E126+E127+E128+E129+E131+E132</f>
        <v>0</v>
      </c>
      <c r="F121" s="350">
        <f>+F122</f>
        <v>0</v>
      </c>
      <c r="G121" s="350">
        <f t="shared" si="5"/>
        <v>0</v>
      </c>
    </row>
    <row r="122" spans="1:7" s="180" customFormat="1" ht="41.25" customHeight="1" thickBot="1" x14ac:dyDescent="0.3">
      <c r="A122" s="188" t="s">
        <v>174</v>
      </c>
      <c r="B122" s="207" t="s">
        <v>473</v>
      </c>
      <c r="C122" s="362">
        <f>C123</f>
        <v>0</v>
      </c>
      <c r="D122" s="360">
        <f>D123</f>
        <v>0</v>
      </c>
      <c r="E122" s="360">
        <f>+E123+E129+E132</f>
        <v>0</v>
      </c>
      <c r="F122" s="360">
        <f>+F123+F132</f>
        <v>0</v>
      </c>
      <c r="G122" s="360">
        <f>C122+D122+E122</f>
        <v>0</v>
      </c>
    </row>
    <row r="123" spans="1:7" s="180" customFormat="1" ht="33" customHeight="1" x14ac:dyDescent="0.25">
      <c r="A123" s="196" t="s">
        <v>292</v>
      </c>
      <c r="B123" s="190" t="s">
        <v>300</v>
      </c>
      <c r="C123" s="346">
        <v>0</v>
      </c>
      <c r="D123" s="346">
        <v>0</v>
      </c>
      <c r="E123" s="341">
        <v>0</v>
      </c>
      <c r="F123" s="341">
        <v>0</v>
      </c>
      <c r="G123" s="353">
        <f>+C123+D123+E123+F123</f>
        <v>0</v>
      </c>
    </row>
    <row r="124" spans="1:7" s="180" customFormat="1" ht="38.25" customHeight="1" x14ac:dyDescent="0.25">
      <c r="A124" s="178" t="s">
        <v>175</v>
      </c>
      <c r="B124" s="208" t="s">
        <v>295</v>
      </c>
      <c r="C124" s="363">
        <f>C125</f>
        <v>0</v>
      </c>
      <c r="D124" s="364">
        <f>D125</f>
        <v>0</v>
      </c>
      <c r="E124" s="341">
        <f>E125</f>
        <v>0</v>
      </c>
      <c r="F124" s="341">
        <f>F125</f>
        <v>0</v>
      </c>
      <c r="G124" s="353">
        <f>D124+E124+F124</f>
        <v>0</v>
      </c>
    </row>
    <row r="125" spans="1:7" s="130" customFormat="1" ht="36.75" customHeight="1" x14ac:dyDescent="0.2">
      <c r="A125" s="463" t="s">
        <v>440</v>
      </c>
      <c r="B125" s="462" t="s">
        <v>295</v>
      </c>
      <c r="C125" s="531">
        <v>0</v>
      </c>
      <c r="D125" s="531">
        <v>0</v>
      </c>
      <c r="E125" s="511">
        <v>0</v>
      </c>
      <c r="F125" s="511">
        <v>0</v>
      </c>
      <c r="G125" s="536">
        <f>D125+E125+F125</f>
        <v>0</v>
      </c>
    </row>
    <row r="126" spans="1:7" s="130" customFormat="1" ht="36.75" customHeight="1" x14ac:dyDescent="0.25">
      <c r="A126" s="540" t="s">
        <v>176</v>
      </c>
      <c r="B126" s="462" t="s">
        <v>296</v>
      </c>
      <c r="C126" s="541">
        <v>0</v>
      </c>
      <c r="D126" s="531">
        <v>0</v>
      </c>
      <c r="E126" s="511">
        <v>0</v>
      </c>
      <c r="F126" s="511">
        <v>0</v>
      </c>
      <c r="G126" s="536">
        <f>+C126+D126+E126+F126</f>
        <v>0</v>
      </c>
    </row>
    <row r="127" spans="1:7" s="130" customFormat="1" ht="36.75" customHeight="1" x14ac:dyDescent="0.25">
      <c r="A127" s="540" t="s">
        <v>177</v>
      </c>
      <c r="B127" s="462" t="s">
        <v>297</v>
      </c>
      <c r="C127" s="541">
        <v>0</v>
      </c>
      <c r="D127" s="531">
        <v>0</v>
      </c>
      <c r="E127" s="511">
        <v>0</v>
      </c>
      <c r="F127" s="511">
        <v>0</v>
      </c>
      <c r="G127" s="536">
        <f>+C127+D127+E127+F127</f>
        <v>0</v>
      </c>
    </row>
    <row r="128" spans="1:7" s="130" customFormat="1" ht="36.75" customHeight="1" x14ac:dyDescent="0.25">
      <c r="A128" s="540" t="s">
        <v>178</v>
      </c>
      <c r="B128" s="462" t="s">
        <v>298</v>
      </c>
      <c r="C128" s="541">
        <v>0</v>
      </c>
      <c r="D128" s="531">
        <v>0</v>
      </c>
      <c r="E128" s="511">
        <v>0</v>
      </c>
      <c r="F128" s="511">
        <v>0</v>
      </c>
      <c r="G128" s="536">
        <f>+C128+D128+E128+F128</f>
        <v>0</v>
      </c>
    </row>
    <row r="129" spans="1:7" s="180" customFormat="1" ht="27.75" customHeight="1" x14ac:dyDescent="0.25">
      <c r="A129" s="209" t="s">
        <v>345</v>
      </c>
      <c r="B129" s="208" t="s">
        <v>346</v>
      </c>
      <c r="C129" s="342">
        <f>C130</f>
        <v>0</v>
      </c>
      <c r="D129" s="341">
        <f>D130</f>
        <v>0</v>
      </c>
      <c r="E129" s="341">
        <f>E130</f>
        <v>0</v>
      </c>
      <c r="F129" s="341">
        <f>F130</f>
        <v>0</v>
      </c>
      <c r="G129" s="353">
        <f>C129+D129+E129+F129</f>
        <v>0</v>
      </c>
    </row>
    <row r="130" spans="1:7" s="180" customFormat="1" ht="33.75" customHeight="1" x14ac:dyDescent="0.25">
      <c r="A130" s="210" t="s">
        <v>347</v>
      </c>
      <c r="B130" s="211" t="s">
        <v>348</v>
      </c>
      <c r="C130" s="342">
        <v>0</v>
      </c>
      <c r="D130" s="346">
        <v>0</v>
      </c>
      <c r="E130" s="341">
        <v>0</v>
      </c>
      <c r="F130" s="341">
        <v>0</v>
      </c>
      <c r="G130" s="353">
        <v>0</v>
      </c>
    </row>
    <row r="131" spans="1:7" s="194" customFormat="1" ht="33.75" customHeight="1" x14ac:dyDescent="0.25">
      <c r="A131" s="178" t="s">
        <v>179</v>
      </c>
      <c r="B131" s="190" t="s">
        <v>299</v>
      </c>
      <c r="C131" s="342">
        <v>0</v>
      </c>
      <c r="D131" s="346">
        <v>0</v>
      </c>
      <c r="E131" s="341">
        <v>0</v>
      </c>
      <c r="F131" s="341">
        <v>0</v>
      </c>
      <c r="G131" s="353">
        <f>+C131+D131+E131+F131</f>
        <v>0</v>
      </c>
    </row>
    <row r="132" spans="1:7" s="180" customFormat="1" ht="37.5" customHeight="1" thickBot="1" x14ac:dyDescent="0.3">
      <c r="A132" s="178" t="s">
        <v>255</v>
      </c>
      <c r="B132" s="208" t="s">
        <v>244</v>
      </c>
      <c r="C132" s="365">
        <f>C133</f>
        <v>0</v>
      </c>
      <c r="D132" s="366">
        <f>D133</f>
        <v>0</v>
      </c>
      <c r="E132" s="345">
        <f>E133</f>
        <v>0</v>
      </c>
      <c r="F132" s="359">
        <v>0</v>
      </c>
      <c r="G132" s="345">
        <f>SUM(C132:F132)</f>
        <v>0</v>
      </c>
    </row>
    <row r="133" spans="1:7" s="130" customFormat="1" ht="33.75" customHeight="1" x14ac:dyDescent="0.2">
      <c r="A133" s="463" t="s">
        <v>253</v>
      </c>
      <c r="B133" s="462" t="s">
        <v>254</v>
      </c>
      <c r="C133" s="511">
        <v>0</v>
      </c>
      <c r="D133" s="511">
        <v>0</v>
      </c>
      <c r="E133" s="536">
        <v>0</v>
      </c>
      <c r="F133" s="536">
        <v>0</v>
      </c>
      <c r="G133" s="536">
        <f>SUM(C133:F133)</f>
        <v>0</v>
      </c>
    </row>
    <row r="134" spans="1:7" s="180" customFormat="1" ht="25.5" customHeight="1" thickBot="1" x14ac:dyDescent="0.3">
      <c r="A134" s="206" t="s">
        <v>180</v>
      </c>
      <c r="B134" s="203" t="s">
        <v>188</v>
      </c>
      <c r="C134" s="361">
        <f>C135</f>
        <v>0</v>
      </c>
      <c r="D134" s="350">
        <f>SUM(D135:D142)</f>
        <v>0</v>
      </c>
      <c r="E134" s="350">
        <f>SUM(E135:E142)</f>
        <v>0</v>
      </c>
      <c r="F134" s="350">
        <f>SUM(F135:F142)</f>
        <v>0</v>
      </c>
      <c r="G134" s="350">
        <f>G135+G137+G138+G139+G140+G141+G142</f>
        <v>0</v>
      </c>
    </row>
    <row r="135" spans="1:7" s="180" customFormat="1" ht="41.25" customHeight="1" x14ac:dyDescent="0.25">
      <c r="A135" s="178" t="s">
        <v>181</v>
      </c>
      <c r="B135" s="460" t="s">
        <v>546</v>
      </c>
      <c r="C135" s="363">
        <v>0</v>
      </c>
      <c r="D135" s="340">
        <v>0</v>
      </c>
      <c r="E135" s="340">
        <v>0</v>
      </c>
      <c r="F135" s="340">
        <v>0</v>
      </c>
      <c r="G135" s="352">
        <f>G136</f>
        <v>0</v>
      </c>
    </row>
    <row r="136" spans="1:7" s="130" customFormat="1" ht="38.25" customHeight="1" x14ac:dyDescent="0.2">
      <c r="A136" s="461" t="s">
        <v>460</v>
      </c>
      <c r="B136" s="462" t="s">
        <v>287</v>
      </c>
      <c r="C136" s="511">
        <v>0</v>
      </c>
      <c r="D136" s="511">
        <v>0</v>
      </c>
      <c r="E136" s="511">
        <v>0</v>
      </c>
      <c r="F136" s="511">
        <v>0</v>
      </c>
      <c r="G136" s="536">
        <f>+C136+D136+E136+F136</f>
        <v>0</v>
      </c>
    </row>
    <row r="137" spans="1:7" s="130" customFormat="1" ht="39" customHeight="1" x14ac:dyDescent="0.2">
      <c r="A137" s="463" t="s">
        <v>182</v>
      </c>
      <c r="B137" s="462" t="s">
        <v>547</v>
      </c>
      <c r="C137" s="541">
        <v>0</v>
      </c>
      <c r="D137" s="511">
        <v>0</v>
      </c>
      <c r="E137" s="511">
        <v>0</v>
      </c>
      <c r="F137" s="511">
        <v>0</v>
      </c>
      <c r="G137" s="536">
        <f>+C137+D137+E137+F137</f>
        <v>0</v>
      </c>
    </row>
    <row r="138" spans="1:7" s="130" customFormat="1" ht="36.75" customHeight="1" x14ac:dyDescent="0.2">
      <c r="A138" s="463" t="s">
        <v>183</v>
      </c>
      <c r="B138" s="462" t="s">
        <v>548</v>
      </c>
      <c r="C138" s="541">
        <v>0</v>
      </c>
      <c r="D138" s="511">
        <v>0</v>
      </c>
      <c r="E138" s="511">
        <v>0</v>
      </c>
      <c r="F138" s="511">
        <v>0</v>
      </c>
      <c r="G138" s="511">
        <v>0</v>
      </c>
    </row>
    <row r="139" spans="1:7" s="130" customFormat="1" ht="45" customHeight="1" x14ac:dyDescent="0.2">
      <c r="A139" s="463" t="s">
        <v>184</v>
      </c>
      <c r="B139" s="462" t="s">
        <v>549</v>
      </c>
      <c r="C139" s="541">
        <v>0</v>
      </c>
      <c r="D139" s="511">
        <v>0</v>
      </c>
      <c r="E139" s="511">
        <v>0</v>
      </c>
      <c r="F139" s="511">
        <v>0</v>
      </c>
      <c r="G139" s="511">
        <v>0</v>
      </c>
    </row>
    <row r="140" spans="1:7" s="130" customFormat="1" ht="39" customHeight="1" x14ac:dyDescent="0.2">
      <c r="A140" s="463" t="s">
        <v>185</v>
      </c>
      <c r="B140" s="462" t="s">
        <v>550</v>
      </c>
      <c r="C140" s="541">
        <v>0</v>
      </c>
      <c r="D140" s="511">
        <v>0</v>
      </c>
      <c r="E140" s="511">
        <v>0</v>
      </c>
      <c r="F140" s="511">
        <v>0</v>
      </c>
      <c r="G140" s="511">
        <v>0</v>
      </c>
    </row>
    <row r="141" spans="1:7" s="130" customFormat="1" ht="40.5" customHeight="1" x14ac:dyDescent="0.2">
      <c r="A141" s="463" t="s">
        <v>186</v>
      </c>
      <c r="B141" s="462" t="s">
        <v>551</v>
      </c>
      <c r="C141" s="541">
        <v>0</v>
      </c>
      <c r="D141" s="511">
        <v>0</v>
      </c>
      <c r="E141" s="511">
        <v>0</v>
      </c>
      <c r="F141" s="511">
        <v>0</v>
      </c>
      <c r="G141" s="511">
        <v>0</v>
      </c>
    </row>
    <row r="142" spans="1:7" s="130" customFormat="1" ht="39.75" customHeight="1" x14ac:dyDescent="0.2">
      <c r="A142" s="463" t="s">
        <v>187</v>
      </c>
      <c r="B142" s="462" t="s">
        <v>570</v>
      </c>
      <c r="C142" s="541">
        <v>0</v>
      </c>
      <c r="D142" s="511">
        <v>0</v>
      </c>
      <c r="E142" s="511">
        <v>0</v>
      </c>
      <c r="F142" s="511">
        <v>0</v>
      </c>
      <c r="G142" s="511">
        <v>0</v>
      </c>
    </row>
    <row r="143" spans="1:7" s="180" customFormat="1" ht="39.75" customHeight="1" thickBot="1" x14ac:dyDescent="0.3">
      <c r="A143" s="206" t="s">
        <v>189</v>
      </c>
      <c r="B143" s="212" t="s">
        <v>96</v>
      </c>
      <c r="C143" s="367">
        <f>C144+C150+C155+C159+C162+C170+C172+C175+C177</f>
        <v>0</v>
      </c>
      <c r="D143" s="350">
        <v>0</v>
      </c>
      <c r="E143" s="350">
        <f>E144+E150+E155+E159+E162+E170+E172+E175+E177</f>
        <v>37048386</v>
      </c>
      <c r="F143" s="368">
        <v>0</v>
      </c>
      <c r="G143" s="350">
        <f>SUM(C143:F143)</f>
        <v>37048386</v>
      </c>
    </row>
    <row r="144" spans="1:7" s="180" customFormat="1" ht="28.5" customHeight="1" x14ac:dyDescent="0.25">
      <c r="A144" s="178" t="s">
        <v>191</v>
      </c>
      <c r="B144" s="204" t="s">
        <v>190</v>
      </c>
      <c r="C144" s="352">
        <f>C145+C146+C147+C148+C149</f>
        <v>0</v>
      </c>
      <c r="D144" s="352">
        <f>D145+D146+D147+D148+D149</f>
        <v>0</v>
      </c>
      <c r="E144" s="352">
        <f>E145+E146+E147+E148+E149</f>
        <v>0</v>
      </c>
      <c r="F144" s="353">
        <v>0</v>
      </c>
      <c r="G144" s="369">
        <f>SUM(G145:G149)</f>
        <v>0</v>
      </c>
    </row>
    <row r="145" spans="1:7" s="180" customFormat="1" ht="25.5" customHeight="1" x14ac:dyDescent="0.25">
      <c r="A145" s="188" t="s">
        <v>104</v>
      </c>
      <c r="B145" s="190" t="s">
        <v>112</v>
      </c>
      <c r="C145" s="352">
        <v>0</v>
      </c>
      <c r="D145" s="352">
        <v>0</v>
      </c>
      <c r="E145" s="347">
        <v>0</v>
      </c>
      <c r="F145" s="341">
        <v>0</v>
      </c>
      <c r="G145" s="341">
        <f>SUM(C145:F145)</f>
        <v>0</v>
      </c>
    </row>
    <row r="146" spans="1:7" s="180" customFormat="1" ht="24.75" customHeight="1" x14ac:dyDescent="0.25">
      <c r="A146" s="188" t="s">
        <v>293</v>
      </c>
      <c r="B146" s="190" t="s">
        <v>294</v>
      </c>
      <c r="C146" s="352">
        <v>0</v>
      </c>
      <c r="D146" s="352">
        <v>0</v>
      </c>
      <c r="E146" s="347">
        <v>0</v>
      </c>
      <c r="F146" s="341">
        <v>0</v>
      </c>
      <c r="G146" s="341">
        <f>SUM(C146:F146)</f>
        <v>0</v>
      </c>
    </row>
    <row r="147" spans="1:7" s="180" customFormat="1" ht="36" customHeight="1" x14ac:dyDescent="0.25">
      <c r="A147" s="191" t="s">
        <v>113</v>
      </c>
      <c r="B147" s="190" t="s">
        <v>313</v>
      </c>
      <c r="C147" s="352">
        <v>0</v>
      </c>
      <c r="D147" s="352">
        <v>0</v>
      </c>
      <c r="E147" s="347">
        <v>0</v>
      </c>
      <c r="F147" s="341">
        <v>0</v>
      </c>
      <c r="G147" s="341">
        <f>SUM(C147:F147)</f>
        <v>0</v>
      </c>
    </row>
    <row r="148" spans="1:7" s="180" customFormat="1" ht="28.5" customHeight="1" x14ac:dyDescent="0.25">
      <c r="A148" s="191" t="s">
        <v>262</v>
      </c>
      <c r="B148" s="190" t="s">
        <v>265</v>
      </c>
      <c r="C148" s="352">
        <v>0</v>
      </c>
      <c r="D148" s="352">
        <v>0</v>
      </c>
      <c r="E148" s="347">
        <v>0</v>
      </c>
      <c r="F148" s="352">
        <f>SUM(F150:F155)</f>
        <v>0</v>
      </c>
      <c r="G148" s="341">
        <f>SUM(C148:F148)</f>
        <v>0</v>
      </c>
    </row>
    <row r="149" spans="1:7" s="180" customFormat="1" ht="33.75" customHeight="1" x14ac:dyDescent="0.25">
      <c r="A149" s="191" t="s">
        <v>382</v>
      </c>
      <c r="B149" s="190" t="s">
        <v>383</v>
      </c>
      <c r="C149" s="356">
        <v>0</v>
      </c>
      <c r="D149" s="352">
        <v>0</v>
      </c>
      <c r="E149" s="352">
        <v>0</v>
      </c>
      <c r="F149" s="352">
        <f>SUM(F151:F156)</f>
        <v>0</v>
      </c>
      <c r="G149" s="341">
        <f>SUM(C149:F149)</f>
        <v>0</v>
      </c>
    </row>
    <row r="150" spans="1:7" s="194" customFormat="1" ht="33.75" customHeight="1" x14ac:dyDescent="0.25">
      <c r="A150" s="178" t="s">
        <v>192</v>
      </c>
      <c r="B150" s="193" t="s">
        <v>193</v>
      </c>
      <c r="C150" s="349">
        <f>SUM(C151:C154)</f>
        <v>0</v>
      </c>
      <c r="D150" s="349">
        <f>SUM(D151:D154)</f>
        <v>0</v>
      </c>
      <c r="E150" s="352">
        <f>E151+E152+E153+E154</f>
        <v>0</v>
      </c>
      <c r="F150" s="349">
        <f>SUM(F152:F156)</f>
        <v>0</v>
      </c>
      <c r="G150" s="340">
        <f>G151+G152+G153+G154</f>
        <v>0</v>
      </c>
    </row>
    <row r="151" spans="1:7" s="452" customFormat="1" ht="27.75" customHeight="1" x14ac:dyDescent="0.25">
      <c r="A151" s="410" t="s">
        <v>402</v>
      </c>
      <c r="B151" s="468" t="s">
        <v>376</v>
      </c>
      <c r="C151" s="542">
        <v>0</v>
      </c>
      <c r="D151" s="542">
        <v>0</v>
      </c>
      <c r="E151" s="511">
        <v>0</v>
      </c>
      <c r="F151" s="542">
        <v>0</v>
      </c>
      <c r="G151" s="542">
        <v>0</v>
      </c>
    </row>
    <row r="152" spans="1:7" s="452" customFormat="1" ht="27.75" customHeight="1" x14ac:dyDescent="0.25">
      <c r="A152" s="410" t="s">
        <v>403</v>
      </c>
      <c r="B152" s="468" t="s">
        <v>353</v>
      </c>
      <c r="C152" s="542">
        <f>SUM(C155:C160)</f>
        <v>0</v>
      </c>
      <c r="D152" s="542">
        <v>0</v>
      </c>
      <c r="E152" s="511">
        <v>0</v>
      </c>
      <c r="F152" s="542">
        <f>SUM(F155:F159)</f>
        <v>0</v>
      </c>
      <c r="G152" s="511">
        <f>SUM(C152:F152)</f>
        <v>0</v>
      </c>
    </row>
    <row r="153" spans="1:7" s="452" customFormat="1" ht="27.75" customHeight="1" x14ac:dyDescent="0.25">
      <c r="A153" s="410" t="s">
        <v>384</v>
      </c>
      <c r="B153" s="468" t="s">
        <v>407</v>
      </c>
      <c r="C153" s="542">
        <v>0</v>
      </c>
      <c r="D153" s="542">
        <v>0</v>
      </c>
      <c r="E153" s="511">
        <v>0</v>
      </c>
      <c r="F153" s="542">
        <f>SUM(F156:F160)</f>
        <v>0</v>
      </c>
      <c r="G153" s="511">
        <f>SUM(C153:F153)</f>
        <v>0</v>
      </c>
    </row>
    <row r="154" spans="1:7" s="452" customFormat="1" ht="33" customHeight="1" x14ac:dyDescent="0.25">
      <c r="A154" s="410" t="s">
        <v>451</v>
      </c>
      <c r="B154" s="543" t="s">
        <v>452</v>
      </c>
      <c r="C154" s="542">
        <v>0</v>
      </c>
      <c r="D154" s="542">
        <v>0</v>
      </c>
      <c r="E154" s="511">
        <v>0</v>
      </c>
      <c r="F154" s="542"/>
      <c r="G154" s="511">
        <f>SUM(C154:F154)</f>
        <v>0</v>
      </c>
    </row>
    <row r="155" spans="1:7" s="180" customFormat="1" ht="33.75" customHeight="1" x14ac:dyDescent="0.25">
      <c r="A155" s="178" t="s">
        <v>194</v>
      </c>
      <c r="B155" s="193" t="s">
        <v>195</v>
      </c>
      <c r="C155" s="340">
        <f>SUM(C156:C157)</f>
        <v>0</v>
      </c>
      <c r="D155" s="340">
        <f>SUM(D156:D157)</f>
        <v>0</v>
      </c>
      <c r="E155" s="340">
        <f>E156+E157+E158</f>
        <v>0</v>
      </c>
      <c r="F155" s="340">
        <f>SUM(F156:F156)</f>
        <v>0</v>
      </c>
      <c r="G155" s="340">
        <f>SUM(C155:F155)</f>
        <v>0</v>
      </c>
    </row>
    <row r="156" spans="1:7" s="130" customFormat="1" ht="26.25" customHeight="1" x14ac:dyDescent="0.25">
      <c r="A156" s="463" t="s">
        <v>114</v>
      </c>
      <c r="B156" s="469" t="s">
        <v>115</v>
      </c>
      <c r="C156" s="536">
        <v>0</v>
      </c>
      <c r="D156" s="536">
        <v>0</v>
      </c>
      <c r="E156" s="536">
        <v>0</v>
      </c>
      <c r="F156" s="542">
        <f t="shared" ref="F156:F158" si="6">SUM(F157:F157)</f>
        <v>0</v>
      </c>
      <c r="G156" s="536">
        <f>C156+D156+E156+F156</f>
        <v>0</v>
      </c>
    </row>
    <row r="157" spans="1:7" s="130" customFormat="1" ht="26.25" customHeight="1" x14ac:dyDescent="0.25">
      <c r="A157" s="463" t="s">
        <v>349</v>
      </c>
      <c r="B157" s="469" t="s">
        <v>350</v>
      </c>
      <c r="C157" s="532">
        <v>0</v>
      </c>
      <c r="D157" s="532">
        <v>0</v>
      </c>
      <c r="E157" s="536">
        <v>0</v>
      </c>
      <c r="F157" s="542">
        <f t="shared" si="6"/>
        <v>0</v>
      </c>
      <c r="G157" s="511">
        <f>C157+D157+E157+F157</f>
        <v>0</v>
      </c>
    </row>
    <row r="158" spans="1:7" s="130" customFormat="1" ht="26.25" customHeight="1" x14ac:dyDescent="0.25">
      <c r="A158" s="463" t="s">
        <v>365</v>
      </c>
      <c r="B158" s="462" t="s">
        <v>366</v>
      </c>
      <c r="C158" s="535">
        <v>0</v>
      </c>
      <c r="D158" s="535">
        <v>0</v>
      </c>
      <c r="E158" s="536">
        <v>0</v>
      </c>
      <c r="F158" s="542">
        <f t="shared" si="6"/>
        <v>0</v>
      </c>
      <c r="G158" s="535">
        <f>SUM(C158:F158)</f>
        <v>0</v>
      </c>
    </row>
    <row r="159" spans="1:7" s="180" customFormat="1" ht="57.75" customHeight="1" thickBot="1" x14ac:dyDescent="0.3">
      <c r="A159" s="178" t="s">
        <v>196</v>
      </c>
      <c r="B159" s="193" t="s">
        <v>197</v>
      </c>
      <c r="C159" s="345">
        <f>SUM(C161:C161)</f>
        <v>0</v>
      </c>
      <c r="D159" s="345">
        <f>SUM(D160:D161)</f>
        <v>0</v>
      </c>
      <c r="E159" s="345">
        <f>E160+E161</f>
        <v>36357260</v>
      </c>
      <c r="F159" s="345">
        <f>SUM(F161:F161)</f>
        <v>0</v>
      </c>
      <c r="G159" s="345">
        <f>SUM(G160:G161)</f>
        <v>36357260</v>
      </c>
    </row>
    <row r="160" spans="1:7" s="130" customFormat="1" ht="23.25" customHeight="1" x14ac:dyDescent="0.25">
      <c r="A160" s="463" t="s">
        <v>281</v>
      </c>
      <c r="B160" s="469" t="s">
        <v>282</v>
      </c>
      <c r="C160" s="511">
        <v>0</v>
      </c>
      <c r="D160" s="511">
        <v>0</v>
      </c>
      <c r="E160" s="511">
        <v>32351160</v>
      </c>
      <c r="F160" s="511">
        <v>0</v>
      </c>
      <c r="G160" s="534">
        <f>SUM(E160:F160)</f>
        <v>32351160</v>
      </c>
    </row>
    <row r="161" spans="1:7" s="130" customFormat="1" ht="23.25" customHeight="1" x14ac:dyDescent="0.25">
      <c r="A161" s="463" t="s">
        <v>116</v>
      </c>
      <c r="B161" s="421" t="s">
        <v>117</v>
      </c>
      <c r="C161" s="511">
        <v>0</v>
      </c>
      <c r="D161" s="511">
        <v>0</v>
      </c>
      <c r="E161" s="511">
        <v>4006100</v>
      </c>
      <c r="F161" s="271">
        <v>0</v>
      </c>
      <c r="G161" s="542">
        <f>SUM(C161:F161)</f>
        <v>4006100</v>
      </c>
    </row>
    <row r="162" spans="1:7" s="180" customFormat="1" ht="35.25" customHeight="1" thickBot="1" x14ac:dyDescent="0.3">
      <c r="A162" s="178" t="s">
        <v>198</v>
      </c>
      <c r="B162" s="208" t="s">
        <v>199</v>
      </c>
      <c r="C162" s="345">
        <f>C163+C164+C165+C167+C168+C169</f>
        <v>0</v>
      </c>
      <c r="D162" s="345">
        <v>0</v>
      </c>
      <c r="E162" s="345">
        <f>E163+E164+E165+E166+E167+E168+E169</f>
        <v>441320</v>
      </c>
      <c r="F162" s="345">
        <f>+F163+F164+F165</f>
        <v>0</v>
      </c>
      <c r="G162" s="345">
        <f>SUM(C162:F162)</f>
        <v>441320</v>
      </c>
    </row>
    <row r="163" spans="1:7" s="130" customFormat="1" ht="27" customHeight="1" x14ac:dyDescent="0.25">
      <c r="A163" s="463" t="s">
        <v>118</v>
      </c>
      <c r="B163" s="469" t="s">
        <v>119</v>
      </c>
      <c r="C163" s="511">
        <v>0</v>
      </c>
      <c r="D163" s="511">
        <v>0</v>
      </c>
      <c r="E163" s="511">
        <v>0</v>
      </c>
      <c r="F163" s="511">
        <v>0</v>
      </c>
      <c r="G163" s="542">
        <f>SUM(C163:F163)</f>
        <v>0</v>
      </c>
    </row>
    <row r="164" spans="1:7" s="130" customFormat="1" ht="27" customHeight="1" x14ac:dyDescent="0.2">
      <c r="A164" s="463" t="s">
        <v>89</v>
      </c>
      <c r="B164" s="469" t="s">
        <v>90</v>
      </c>
      <c r="C164" s="511">
        <v>0</v>
      </c>
      <c r="D164" s="511">
        <v>0</v>
      </c>
      <c r="E164" s="511">
        <v>0</v>
      </c>
      <c r="F164" s="511">
        <v>0</v>
      </c>
      <c r="G164" s="511">
        <f>SUM(C164:F164)</f>
        <v>0</v>
      </c>
    </row>
    <row r="165" spans="1:7" s="130" customFormat="1" ht="27" customHeight="1" x14ac:dyDescent="0.2">
      <c r="A165" s="529" t="s">
        <v>314</v>
      </c>
      <c r="B165" s="467" t="s">
        <v>315</v>
      </c>
      <c r="C165" s="511">
        <v>0</v>
      </c>
      <c r="D165" s="511">
        <v>0</v>
      </c>
      <c r="E165" s="511">
        <v>441320</v>
      </c>
      <c r="F165" s="511">
        <v>0</v>
      </c>
      <c r="G165" s="511">
        <f>SUM(E165:F165)</f>
        <v>441320</v>
      </c>
    </row>
    <row r="166" spans="1:7" s="130" customFormat="1" ht="33" customHeight="1" x14ac:dyDescent="0.2">
      <c r="A166" s="529" t="s">
        <v>400</v>
      </c>
      <c r="B166" s="462" t="s">
        <v>401</v>
      </c>
      <c r="C166" s="511">
        <v>0</v>
      </c>
      <c r="D166" s="511">
        <v>0</v>
      </c>
      <c r="E166" s="511">
        <v>0</v>
      </c>
      <c r="F166" s="511">
        <v>0</v>
      </c>
      <c r="G166" s="511">
        <f>SUM(E166:F166)</f>
        <v>0</v>
      </c>
    </row>
    <row r="167" spans="1:7" s="130" customFormat="1" ht="27" customHeight="1" x14ac:dyDescent="0.2">
      <c r="A167" s="544" t="s">
        <v>120</v>
      </c>
      <c r="B167" s="421" t="s">
        <v>121</v>
      </c>
      <c r="C167" s="511">
        <v>0</v>
      </c>
      <c r="D167" s="511">
        <v>0</v>
      </c>
      <c r="E167" s="511">
        <v>0</v>
      </c>
      <c r="F167" s="511">
        <v>0</v>
      </c>
      <c r="G167" s="511">
        <f>SUM(C167:F167)</f>
        <v>0</v>
      </c>
    </row>
    <row r="168" spans="1:7" s="130" customFormat="1" ht="27" customHeight="1" x14ac:dyDescent="0.2">
      <c r="A168" s="544" t="s">
        <v>351</v>
      </c>
      <c r="B168" s="421" t="s">
        <v>352</v>
      </c>
      <c r="C168" s="511">
        <v>0</v>
      </c>
      <c r="D168" s="511">
        <v>0</v>
      </c>
      <c r="E168" s="511">
        <v>0</v>
      </c>
      <c r="F168" s="511"/>
      <c r="G168" s="511">
        <f>SUM(C168:F168)</f>
        <v>0</v>
      </c>
    </row>
    <row r="169" spans="1:7" s="130" customFormat="1" ht="27" customHeight="1" x14ac:dyDescent="0.2">
      <c r="A169" s="463" t="s">
        <v>122</v>
      </c>
      <c r="B169" s="469" t="s">
        <v>123</v>
      </c>
      <c r="C169" s="511">
        <v>0</v>
      </c>
      <c r="D169" s="511">
        <v>0</v>
      </c>
      <c r="E169" s="511">
        <v>0</v>
      </c>
      <c r="F169" s="511">
        <v>0</v>
      </c>
      <c r="G169" s="511">
        <f>C169+D169+E169</f>
        <v>0</v>
      </c>
    </row>
    <row r="170" spans="1:7" s="180" customFormat="1" ht="27" customHeight="1" thickBot="1" x14ac:dyDescent="0.3">
      <c r="A170" s="213" t="s">
        <v>200</v>
      </c>
      <c r="B170" s="214" t="s">
        <v>201</v>
      </c>
      <c r="C170" s="345">
        <f>C171</f>
        <v>0</v>
      </c>
      <c r="D170" s="345">
        <f>D171</f>
        <v>0</v>
      </c>
      <c r="E170" s="345">
        <f>E171</f>
        <v>0</v>
      </c>
      <c r="F170" s="345">
        <v>0</v>
      </c>
      <c r="G170" s="345">
        <f>C170+D170+E170</f>
        <v>0</v>
      </c>
    </row>
    <row r="171" spans="1:7" s="180" customFormat="1" ht="22.5" customHeight="1" x14ac:dyDescent="0.25">
      <c r="A171" s="215" t="s">
        <v>442</v>
      </c>
      <c r="B171" s="216" t="s">
        <v>441</v>
      </c>
      <c r="C171" s="352">
        <v>0</v>
      </c>
      <c r="D171" s="352">
        <v>0</v>
      </c>
      <c r="E171" s="353">
        <v>0</v>
      </c>
      <c r="F171" s="352">
        <v>0</v>
      </c>
      <c r="G171" s="351"/>
    </row>
    <row r="172" spans="1:7" s="180" customFormat="1" ht="27.75" customHeight="1" x14ac:dyDescent="0.25">
      <c r="A172" s="178" t="s">
        <v>202</v>
      </c>
      <c r="B172" s="193" t="s">
        <v>206</v>
      </c>
      <c r="C172" s="340">
        <v>0</v>
      </c>
      <c r="D172" s="340">
        <v>0</v>
      </c>
      <c r="E172" s="340">
        <f>E173+E174</f>
        <v>0</v>
      </c>
      <c r="F172" s="340">
        <v>0</v>
      </c>
      <c r="G172" s="340">
        <f>C172+D172+E172</f>
        <v>0</v>
      </c>
    </row>
    <row r="173" spans="1:7" s="130" customFormat="1" ht="21" customHeight="1" x14ac:dyDescent="0.2">
      <c r="A173" s="410" t="s">
        <v>283</v>
      </c>
      <c r="B173" s="421" t="s">
        <v>284</v>
      </c>
      <c r="C173" s="536">
        <v>0</v>
      </c>
      <c r="D173" s="536">
        <v>0</v>
      </c>
      <c r="E173" s="536">
        <v>0</v>
      </c>
      <c r="F173" s="536">
        <v>0</v>
      </c>
      <c r="G173" s="536" cm="1">
        <f t="array" ref="G173">SUM(C173+D173+E173:F173)</f>
        <v>0</v>
      </c>
    </row>
    <row r="174" spans="1:7" s="130" customFormat="1" ht="39.75" customHeight="1" x14ac:dyDescent="0.2">
      <c r="A174" s="410" t="s">
        <v>406</v>
      </c>
      <c r="B174" s="421" t="s">
        <v>408</v>
      </c>
      <c r="C174" s="535">
        <v>0</v>
      </c>
      <c r="D174" s="535">
        <v>0</v>
      </c>
      <c r="E174" s="536">
        <v>0</v>
      </c>
      <c r="F174" s="535">
        <v>0</v>
      </c>
      <c r="G174" s="536" cm="1">
        <f t="array" ref="G174">SUM(C174+D174+E174:F174)</f>
        <v>0</v>
      </c>
    </row>
    <row r="175" spans="1:7" s="180" customFormat="1" ht="26.25" customHeight="1" thickBot="1" x14ac:dyDescent="0.3">
      <c r="A175" s="178" t="s">
        <v>203</v>
      </c>
      <c r="B175" s="204" t="s">
        <v>205</v>
      </c>
      <c r="C175" s="345">
        <v>0</v>
      </c>
      <c r="D175" s="345">
        <v>0</v>
      </c>
      <c r="E175" s="359">
        <v>0</v>
      </c>
      <c r="F175" s="345">
        <v>0</v>
      </c>
      <c r="G175" s="359" cm="1">
        <f t="array" ref="G175">SUM(C175+D175+E175:F175)</f>
        <v>0</v>
      </c>
    </row>
    <row r="176" spans="1:7" s="130" customFormat="1" ht="33.75" customHeight="1" x14ac:dyDescent="0.2">
      <c r="A176" s="410" t="s">
        <v>285</v>
      </c>
      <c r="B176" s="421" t="s">
        <v>286</v>
      </c>
      <c r="C176" s="511">
        <v>0</v>
      </c>
      <c r="D176" s="511">
        <v>0</v>
      </c>
      <c r="E176" s="545">
        <v>0</v>
      </c>
      <c r="F176" s="536">
        <v>0</v>
      </c>
      <c r="G176" s="536" cm="1">
        <f t="array" ref="G176">SUM(C176+D176+E176:F176)</f>
        <v>0</v>
      </c>
    </row>
    <row r="177" spans="1:7" s="180" customFormat="1" ht="36.75" customHeight="1" x14ac:dyDescent="0.25">
      <c r="A177" s="178" t="s">
        <v>204</v>
      </c>
      <c r="B177" s="193" t="s">
        <v>207</v>
      </c>
      <c r="C177" s="351">
        <f>C178+C179</f>
        <v>0</v>
      </c>
      <c r="D177" s="351">
        <f>D178+D179</f>
        <v>0</v>
      </c>
      <c r="E177" s="351">
        <f>E178+E179</f>
        <v>249806</v>
      </c>
      <c r="F177" s="351">
        <f>F178+F179</f>
        <v>0</v>
      </c>
      <c r="G177" s="641" cm="1">
        <f t="array" ref="G177">SUM(C177+D177+E177:F177)</f>
        <v>249806</v>
      </c>
    </row>
    <row r="178" spans="1:7" s="180" customFormat="1" ht="36.75" customHeight="1" x14ac:dyDescent="0.25">
      <c r="A178" s="188" t="s">
        <v>994</v>
      </c>
      <c r="B178" s="192" t="s">
        <v>997</v>
      </c>
      <c r="C178" s="340">
        <v>0</v>
      </c>
      <c r="D178" s="340">
        <v>0</v>
      </c>
      <c r="E178" s="340">
        <v>249806</v>
      </c>
      <c r="F178" s="340">
        <v>0</v>
      </c>
      <c r="G178" s="341" cm="1">
        <f t="array" ref="G178">SUM(C178+D178+E178:F178)</f>
        <v>249806</v>
      </c>
    </row>
    <row r="179" spans="1:7" s="180" customFormat="1" ht="27.75" customHeight="1" x14ac:dyDescent="0.25">
      <c r="A179" s="188" t="s">
        <v>358</v>
      </c>
      <c r="B179" s="197" t="s">
        <v>359</v>
      </c>
      <c r="C179" s="341">
        <v>0</v>
      </c>
      <c r="D179" s="341">
        <v>0</v>
      </c>
      <c r="E179" s="341">
        <v>0</v>
      </c>
      <c r="F179" s="341">
        <v>0</v>
      </c>
      <c r="G179" s="341" cm="1">
        <f t="array" ref="G179">SUM(C179+D179+E179:F179)</f>
        <v>0</v>
      </c>
    </row>
    <row r="180" spans="1:7" s="180" customFormat="1" ht="27.75" customHeight="1" thickBot="1" x14ac:dyDescent="0.3">
      <c r="A180" s="206" t="s">
        <v>208</v>
      </c>
      <c r="B180" s="203" t="s">
        <v>215</v>
      </c>
      <c r="C180" s="350">
        <f>C181+C183+C184+C185</f>
        <v>0</v>
      </c>
      <c r="D180" s="350">
        <f t="shared" ref="D180:F180" si="7">D181+D183+D184+D185</f>
        <v>0</v>
      </c>
      <c r="E180" s="350">
        <f t="shared" si="7"/>
        <v>0</v>
      </c>
      <c r="F180" s="350">
        <f t="shared" si="7"/>
        <v>0</v>
      </c>
      <c r="G180" s="350">
        <f>SUM(C180:F180)</f>
        <v>0</v>
      </c>
    </row>
    <row r="181" spans="1:7" s="130" customFormat="1" ht="23.25" customHeight="1" x14ac:dyDescent="0.25">
      <c r="A181" s="463" t="s">
        <v>209</v>
      </c>
      <c r="B181" s="546" t="s">
        <v>216</v>
      </c>
      <c r="C181" s="542">
        <f>C182</f>
        <v>0</v>
      </c>
      <c r="D181" s="542">
        <f t="shared" ref="D181:F181" si="8">D182</f>
        <v>0</v>
      </c>
      <c r="E181" s="542">
        <f t="shared" si="8"/>
        <v>0</v>
      </c>
      <c r="F181" s="542">
        <f t="shared" si="8"/>
        <v>0</v>
      </c>
      <c r="G181" s="542">
        <f>SUM(C181:F181)</f>
        <v>0</v>
      </c>
    </row>
    <row r="182" spans="1:7" s="130" customFormat="1" ht="23.25" customHeight="1" x14ac:dyDescent="0.2">
      <c r="A182" s="463" t="s">
        <v>469</v>
      </c>
      <c r="B182" s="546" t="s">
        <v>471</v>
      </c>
      <c r="C182" s="511">
        <v>0</v>
      </c>
      <c r="D182" s="511">
        <v>0</v>
      </c>
      <c r="E182" s="511">
        <v>0</v>
      </c>
      <c r="F182" s="511">
        <v>0</v>
      </c>
      <c r="G182" s="511">
        <f>SUM(C182:F182)</f>
        <v>0</v>
      </c>
    </row>
    <row r="183" spans="1:7" s="130" customFormat="1" ht="23.25" customHeight="1" x14ac:dyDescent="0.2">
      <c r="A183" s="463" t="s">
        <v>210</v>
      </c>
      <c r="B183" s="546" t="s">
        <v>217</v>
      </c>
      <c r="C183" s="511">
        <v>0</v>
      </c>
      <c r="D183" s="511">
        <v>0</v>
      </c>
      <c r="E183" s="511">
        <v>0</v>
      </c>
      <c r="F183" s="511">
        <v>0</v>
      </c>
      <c r="G183" s="511">
        <f>SUM(C183:F183)</f>
        <v>0</v>
      </c>
    </row>
    <row r="184" spans="1:7" s="130" customFormat="1" ht="39" customHeight="1" x14ac:dyDescent="0.2">
      <c r="A184" s="463" t="s">
        <v>211</v>
      </c>
      <c r="B184" s="421" t="s">
        <v>218</v>
      </c>
      <c r="C184" s="511">
        <v>0</v>
      </c>
      <c r="D184" s="511">
        <v>0</v>
      </c>
      <c r="E184" s="511">
        <v>0</v>
      </c>
      <c r="F184" s="511">
        <v>0</v>
      </c>
      <c r="G184" s="511">
        <f>SUM(C184:F184)</f>
        <v>0</v>
      </c>
    </row>
    <row r="185" spans="1:7" s="130" customFormat="1" ht="57" customHeight="1" x14ac:dyDescent="0.2">
      <c r="A185" s="463" t="s">
        <v>212</v>
      </c>
      <c r="B185" s="421" t="s">
        <v>219</v>
      </c>
      <c r="C185" s="511">
        <v>0</v>
      </c>
      <c r="D185" s="511">
        <v>0</v>
      </c>
      <c r="E185" s="511">
        <v>0</v>
      </c>
      <c r="F185" s="511">
        <v>0</v>
      </c>
      <c r="G185" s="511">
        <v>0</v>
      </c>
    </row>
    <row r="186" spans="1:7" s="180" customFormat="1" ht="54.75" customHeight="1" thickBot="1" x14ac:dyDescent="0.3">
      <c r="A186" s="206" t="s">
        <v>213</v>
      </c>
      <c r="B186" s="217" t="s">
        <v>245</v>
      </c>
      <c r="C186" s="350">
        <v>0</v>
      </c>
      <c r="D186" s="350">
        <v>0</v>
      </c>
      <c r="E186" s="350"/>
      <c r="F186" s="350">
        <v>0</v>
      </c>
      <c r="G186" s="350">
        <v>0</v>
      </c>
    </row>
    <row r="187" spans="1:7" s="130" customFormat="1" ht="25.5" customHeight="1" x14ac:dyDescent="0.2">
      <c r="A187" s="463" t="s">
        <v>214</v>
      </c>
      <c r="B187" s="104" t="s">
        <v>229</v>
      </c>
      <c r="C187" s="511">
        <v>0</v>
      </c>
      <c r="D187" s="511">
        <v>0</v>
      </c>
      <c r="E187" s="511">
        <v>0</v>
      </c>
      <c r="F187" s="511">
        <v>0</v>
      </c>
      <c r="G187" s="511">
        <v>0</v>
      </c>
    </row>
    <row r="188" spans="1:7" s="130" customFormat="1" ht="33.75" customHeight="1" x14ac:dyDescent="0.2">
      <c r="A188" s="463" t="s">
        <v>220</v>
      </c>
      <c r="B188" s="421" t="s">
        <v>246</v>
      </c>
      <c r="C188" s="511">
        <v>0</v>
      </c>
      <c r="D188" s="511">
        <v>0</v>
      </c>
      <c r="E188" s="511">
        <v>0</v>
      </c>
      <c r="F188" s="511">
        <v>0</v>
      </c>
      <c r="G188" s="511">
        <v>0</v>
      </c>
    </row>
    <row r="189" spans="1:7" s="180" customFormat="1" ht="24.75" customHeight="1" thickBot="1" x14ac:dyDescent="0.3">
      <c r="A189" s="206" t="s">
        <v>221</v>
      </c>
      <c r="B189" s="217" t="s">
        <v>234</v>
      </c>
      <c r="C189" s="350">
        <v>0</v>
      </c>
      <c r="D189" s="350">
        <v>0</v>
      </c>
      <c r="E189" s="350">
        <v>0</v>
      </c>
      <c r="F189" s="350">
        <v>0</v>
      </c>
      <c r="G189" s="350">
        <v>0</v>
      </c>
    </row>
    <row r="190" spans="1:7" s="130" customFormat="1" ht="33.75" customHeight="1" x14ac:dyDescent="0.2">
      <c r="A190" s="463" t="s">
        <v>222</v>
      </c>
      <c r="B190" s="421" t="s">
        <v>331</v>
      </c>
      <c r="C190" s="511">
        <v>0</v>
      </c>
      <c r="D190" s="511">
        <v>0</v>
      </c>
      <c r="E190" s="511">
        <v>0</v>
      </c>
      <c r="F190" s="511">
        <v>0</v>
      </c>
      <c r="G190" s="511">
        <v>0</v>
      </c>
    </row>
    <row r="191" spans="1:7" s="130" customFormat="1" ht="33.75" customHeight="1" x14ac:dyDescent="0.2">
      <c r="A191" s="463" t="s">
        <v>223</v>
      </c>
      <c r="B191" s="421" t="s">
        <v>332</v>
      </c>
      <c r="C191" s="511">
        <v>0</v>
      </c>
      <c r="D191" s="511">
        <v>0</v>
      </c>
      <c r="E191" s="511">
        <v>0</v>
      </c>
      <c r="F191" s="511">
        <v>0</v>
      </c>
      <c r="G191" s="511">
        <v>0</v>
      </c>
    </row>
    <row r="192" spans="1:7" s="130" customFormat="1" ht="33.75" customHeight="1" x14ac:dyDescent="0.2">
      <c r="A192" s="463" t="s">
        <v>224</v>
      </c>
      <c r="B192" s="421" t="s">
        <v>333</v>
      </c>
      <c r="C192" s="511">
        <v>0</v>
      </c>
      <c r="D192" s="511">
        <v>0</v>
      </c>
      <c r="E192" s="511">
        <v>0</v>
      </c>
      <c r="F192" s="511">
        <v>0</v>
      </c>
      <c r="G192" s="511">
        <v>0</v>
      </c>
    </row>
    <row r="193" spans="1:7" s="180" customFormat="1" ht="26.25" customHeight="1" x14ac:dyDescent="0.25">
      <c r="A193" s="218"/>
      <c r="B193" s="219" t="s">
        <v>436</v>
      </c>
      <c r="C193" s="370">
        <f>C143+C121+C77+C33+C14+C134</f>
        <v>2783193.6</v>
      </c>
      <c r="D193" s="370">
        <f>D143+D121+D77+D33+D14</f>
        <v>1368511.82</v>
      </c>
      <c r="E193" s="370">
        <f>E14+E33+E77+E134+E143+E180</f>
        <v>97850049.100000009</v>
      </c>
      <c r="F193" s="370">
        <f>+F14+F33+F77+F121+F143</f>
        <v>257.04000000000002</v>
      </c>
      <c r="G193" s="370">
        <f>G14+G33+G77+G121+G143+G180</f>
        <v>102002011.56</v>
      </c>
    </row>
    <row r="194" spans="1:7" s="180" customFormat="1" ht="27.75" customHeight="1" x14ac:dyDescent="0.25">
      <c r="A194" s="178" t="s">
        <v>225</v>
      </c>
      <c r="B194" s="220" t="s">
        <v>235</v>
      </c>
      <c r="C194" s="341">
        <v>0</v>
      </c>
      <c r="D194" s="341">
        <v>0</v>
      </c>
      <c r="E194" s="341">
        <v>0</v>
      </c>
      <c r="F194" s="341">
        <v>0</v>
      </c>
      <c r="G194" s="341"/>
    </row>
    <row r="195" spans="1:7" s="180" customFormat="1" ht="37.5" customHeight="1" thickBot="1" x14ac:dyDescent="0.3">
      <c r="A195" s="206" t="s">
        <v>226</v>
      </c>
      <c r="B195" s="217" t="s">
        <v>236</v>
      </c>
      <c r="C195" s="350">
        <v>0</v>
      </c>
      <c r="D195" s="350">
        <v>0</v>
      </c>
      <c r="E195" s="350">
        <v>0</v>
      </c>
      <c r="F195" s="350">
        <v>0</v>
      </c>
      <c r="G195" s="350">
        <v>0</v>
      </c>
    </row>
    <row r="196" spans="1:7" s="130" customFormat="1" ht="36.75" customHeight="1" x14ac:dyDescent="0.2">
      <c r="A196" s="463" t="s">
        <v>227</v>
      </c>
      <c r="B196" s="421" t="s">
        <v>237</v>
      </c>
      <c r="C196" s="511">
        <v>0</v>
      </c>
      <c r="D196" s="511">
        <v>0</v>
      </c>
      <c r="E196" s="511">
        <v>0</v>
      </c>
      <c r="F196" s="511">
        <v>0</v>
      </c>
      <c r="G196" s="511">
        <v>0</v>
      </c>
    </row>
    <row r="197" spans="1:7" s="130" customFormat="1" ht="36.75" customHeight="1" x14ac:dyDescent="0.2">
      <c r="A197" s="463" t="s">
        <v>228</v>
      </c>
      <c r="B197" s="421" t="s">
        <v>238</v>
      </c>
      <c r="C197" s="511">
        <v>0</v>
      </c>
      <c r="D197" s="511">
        <v>0</v>
      </c>
      <c r="E197" s="511">
        <v>0</v>
      </c>
      <c r="F197" s="511">
        <v>0</v>
      </c>
      <c r="G197" s="511">
        <v>0</v>
      </c>
    </row>
    <row r="198" spans="1:7" s="180" customFormat="1" ht="28.5" customHeight="1" thickBot="1" x14ac:dyDescent="0.3">
      <c r="A198" s="206" t="s">
        <v>435</v>
      </c>
      <c r="B198" s="217" t="s">
        <v>239</v>
      </c>
      <c r="C198" s="350">
        <v>0</v>
      </c>
      <c r="D198" s="350">
        <v>0</v>
      </c>
      <c r="E198" s="350">
        <v>0</v>
      </c>
      <c r="F198" s="350">
        <v>0</v>
      </c>
      <c r="G198" s="350">
        <v>0</v>
      </c>
    </row>
    <row r="199" spans="1:7" s="130" customFormat="1" ht="30" customHeight="1" x14ac:dyDescent="0.2">
      <c r="A199" s="463" t="s">
        <v>230</v>
      </c>
      <c r="B199" s="421" t="s">
        <v>240</v>
      </c>
      <c r="C199" s="511">
        <v>0</v>
      </c>
      <c r="D199" s="511">
        <v>0</v>
      </c>
      <c r="E199" s="511">
        <v>0</v>
      </c>
      <c r="F199" s="511">
        <v>0</v>
      </c>
      <c r="G199" s="511">
        <v>0</v>
      </c>
    </row>
    <row r="200" spans="1:7" s="130" customFormat="1" ht="30" customHeight="1" x14ac:dyDescent="0.2">
      <c r="A200" s="463" t="s">
        <v>231</v>
      </c>
      <c r="B200" s="421" t="s">
        <v>241</v>
      </c>
      <c r="C200" s="511">
        <v>0</v>
      </c>
      <c r="D200" s="511">
        <v>0</v>
      </c>
      <c r="E200" s="511">
        <v>0</v>
      </c>
      <c r="F200" s="511">
        <v>0</v>
      </c>
      <c r="G200" s="511">
        <v>0</v>
      </c>
    </row>
    <row r="201" spans="1:7" s="180" customFormat="1" ht="38.25" customHeight="1" thickBot="1" x14ac:dyDescent="0.3">
      <c r="A201" s="206" t="s">
        <v>232</v>
      </c>
      <c r="B201" s="217" t="s">
        <v>242</v>
      </c>
      <c r="C201" s="350">
        <v>0</v>
      </c>
      <c r="D201" s="350">
        <v>0</v>
      </c>
      <c r="E201" s="350">
        <v>0</v>
      </c>
      <c r="F201" s="350">
        <v>0</v>
      </c>
      <c r="G201" s="350">
        <v>0</v>
      </c>
    </row>
    <row r="202" spans="1:7" s="130" customFormat="1" ht="42.75" customHeight="1" x14ac:dyDescent="0.2">
      <c r="A202" s="463" t="s">
        <v>233</v>
      </c>
      <c r="B202" s="421" t="s">
        <v>243</v>
      </c>
      <c r="C202" s="511">
        <v>0</v>
      </c>
      <c r="D202" s="511">
        <v>0</v>
      </c>
      <c r="E202" s="511">
        <v>0</v>
      </c>
      <c r="F202" s="511">
        <v>0</v>
      </c>
      <c r="G202" s="511">
        <v>0</v>
      </c>
    </row>
    <row r="203" spans="1:7" s="130" customFormat="1" ht="27.75" customHeight="1" x14ac:dyDescent="0.2">
      <c r="A203" s="463"/>
      <c r="B203" s="421" t="s">
        <v>247</v>
      </c>
      <c r="C203" s="511">
        <v>0</v>
      </c>
      <c r="D203" s="511">
        <v>0</v>
      </c>
      <c r="E203" s="511">
        <v>0</v>
      </c>
      <c r="F203" s="511">
        <v>0</v>
      </c>
      <c r="G203" s="511">
        <v>0</v>
      </c>
    </row>
    <row r="204" spans="1:7" s="180" customFormat="1" ht="38.25" customHeight="1" thickBot="1" x14ac:dyDescent="0.3">
      <c r="A204" s="221"/>
      <c r="B204" s="217" t="s">
        <v>621</v>
      </c>
      <c r="C204" s="371">
        <f>C193</f>
        <v>2783193.6</v>
      </c>
      <c r="D204" s="371">
        <f>D193</f>
        <v>1368511.82</v>
      </c>
      <c r="E204" s="371">
        <f>E193</f>
        <v>97850049.100000009</v>
      </c>
      <c r="F204" s="371">
        <f>F193</f>
        <v>257.04000000000002</v>
      </c>
      <c r="G204" s="371">
        <f>G193</f>
        <v>102002011.56</v>
      </c>
    </row>
    <row r="205" spans="1:7" s="180" customFormat="1" ht="20.25" customHeight="1" thickTop="1" x14ac:dyDescent="0.25">
      <c r="A205" s="222"/>
      <c r="B205" s="223"/>
      <c r="C205" s="262"/>
      <c r="D205" s="262"/>
      <c r="E205" s="262"/>
      <c r="F205" s="262"/>
      <c r="G205" s="262"/>
    </row>
    <row r="206" spans="1:7" s="180" customFormat="1" ht="20.25" customHeight="1" x14ac:dyDescent="0.25">
      <c r="A206" s="222"/>
      <c r="B206" s="223"/>
      <c r="C206" s="17"/>
      <c r="D206" s="262"/>
      <c r="E206" s="372"/>
      <c r="F206" s="262"/>
      <c r="G206" s="262"/>
    </row>
    <row r="207" spans="1:7" s="180" customFormat="1" ht="20.25" customHeight="1" x14ac:dyDescent="0.25">
      <c r="A207" s="224"/>
      <c r="B207" s="225" t="s">
        <v>7</v>
      </c>
      <c r="C207" s="17"/>
      <c r="D207" s="373"/>
      <c r="E207" s="660" t="s">
        <v>8</v>
      </c>
      <c r="F207" s="660"/>
      <c r="G207" s="375"/>
    </row>
    <row r="208" spans="1:7" s="180" customFormat="1" ht="20.25" customHeight="1" x14ac:dyDescent="0.25">
      <c r="A208" s="224"/>
      <c r="B208" s="225"/>
      <c r="C208" s="17"/>
      <c r="D208" s="17"/>
      <c r="E208" s="374"/>
      <c r="F208" s="374"/>
      <c r="G208" s="375"/>
    </row>
    <row r="209" spans="1:7" ht="20.25" customHeight="1" x14ac:dyDescent="0.25">
      <c r="A209" s="226"/>
      <c r="B209" s="227"/>
      <c r="D209" s="266"/>
      <c r="E209" s="376"/>
      <c r="F209" s="376"/>
      <c r="G209" s="376"/>
    </row>
    <row r="210" spans="1:7" ht="23.25" customHeight="1" thickBot="1" x14ac:dyDescent="0.3">
      <c r="A210" s="174"/>
      <c r="B210" s="228"/>
      <c r="E210" s="659"/>
      <c r="F210" s="659"/>
      <c r="G210" s="262"/>
    </row>
    <row r="211" spans="1:7" ht="20.25" customHeight="1" x14ac:dyDescent="0.25">
      <c r="B211" s="170" t="s">
        <v>433</v>
      </c>
      <c r="E211" s="374" t="s">
        <v>448</v>
      </c>
      <c r="F211" s="374"/>
      <c r="G211" s="262"/>
    </row>
    <row r="212" spans="1:7" ht="20.25" customHeight="1" x14ac:dyDescent="0.25">
      <c r="B212" s="170" t="s">
        <v>434</v>
      </c>
      <c r="C212" s="377"/>
      <c r="D212" s="377"/>
      <c r="E212" s="660" t="s">
        <v>429</v>
      </c>
      <c r="F212" s="660"/>
      <c r="G212" s="378"/>
    </row>
    <row r="213" spans="1:7" ht="20.25" customHeight="1" x14ac:dyDescent="0.25">
      <c r="B213" s="229"/>
      <c r="C213" s="377"/>
      <c r="D213" s="377"/>
      <c r="G213" s="378"/>
    </row>
    <row r="214" spans="1:7" ht="20.25" customHeight="1" x14ac:dyDescent="0.25">
      <c r="C214" s="377"/>
      <c r="D214" s="377"/>
      <c r="G214" s="378"/>
    </row>
    <row r="215" spans="1:7" ht="33.75" customHeight="1" x14ac:dyDescent="0.25">
      <c r="B215" s="230"/>
      <c r="C215" s="377"/>
      <c r="D215" s="377"/>
    </row>
    <row r="216" spans="1:7" ht="33.75" customHeight="1" x14ac:dyDescent="0.25">
      <c r="C216" s="377"/>
      <c r="D216" s="377"/>
      <c r="E216" s="377"/>
    </row>
    <row r="217" spans="1:7" ht="33.75" customHeight="1" x14ac:dyDescent="0.25">
      <c r="C217" s="377"/>
      <c r="D217" s="377"/>
      <c r="E217" s="377"/>
    </row>
  </sheetData>
  <sortState xmlns:xlrd2="http://schemas.microsoft.com/office/spreadsheetml/2017/richdata2" ref="A101:VVW101">
    <sortCondition ref="A101"/>
  </sortState>
  <mergeCells count="10">
    <mergeCell ref="E210:F210"/>
    <mergeCell ref="E212:F212"/>
    <mergeCell ref="A10:G10"/>
    <mergeCell ref="A8:G8"/>
    <mergeCell ref="A4:G4"/>
    <mergeCell ref="A5:G5"/>
    <mergeCell ref="A6:G6"/>
    <mergeCell ref="A7:G7"/>
    <mergeCell ref="A9:G9"/>
    <mergeCell ref="E207:F207"/>
  </mergeCells>
  <phoneticPr fontId="56" type="noConversion"/>
  <pageMargins left="0.44" right="0.39" top="0.75" bottom="0.43" header="0.54" footer="0.3"/>
  <pageSetup scale="68" fitToHeight="0" orientation="portrait" r:id="rId1"/>
  <ignoredErrors>
    <ignoredError sqref="G107 G167 G94 E122 E22:G22 E24:F24 D88:E88 E42:F42 D22 F57:G57 D94 G88 G102 E159 F14 G23 G47 F45 G144 E65:F65 F150 D48 D15 G29 F193" formula="1"/>
    <ignoredError sqref="F112 G165 D34 F88 F34" formula="1" formulaRange="1"/>
    <ignoredError sqref="F134 G160 D134 C155:D155 G166 D159 F102 C65:D65 F107 E94 D97" formulaRange="1"/>
    <ignoredError sqref="A180 A194:A197 A189 A143 A134 A186 A198:A202 A12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F17388"/>
  </sheetPr>
  <dimension ref="A1:H37"/>
  <sheetViews>
    <sheetView topLeftCell="A21" zoomScale="71" zoomScaleNormal="71" zoomScalePageLayoutView="77" workbookViewId="0">
      <selection sqref="A1:F30"/>
    </sheetView>
  </sheetViews>
  <sheetFormatPr baseColWidth="10" defaultColWidth="11.42578125" defaultRowHeight="12.75" x14ac:dyDescent="0.2"/>
  <cols>
    <col min="1" max="1" width="16.42578125" style="3" customWidth="1"/>
    <col min="2" max="2" width="16.140625" style="2" customWidth="1"/>
    <col min="3" max="3" width="34" style="3" customWidth="1"/>
    <col min="4" max="4" width="34.28515625" style="3" customWidth="1"/>
    <col min="5" max="5" width="15.140625" style="3" customWidth="1"/>
    <col min="6" max="6" width="18" style="3" customWidth="1"/>
    <col min="7" max="7" width="11.42578125" style="3"/>
    <col min="8" max="8" width="16" style="3" customWidth="1"/>
    <col min="9" max="16384" width="11.42578125" style="3"/>
  </cols>
  <sheetData>
    <row r="1" spans="1:8" ht="26.25" customHeight="1" x14ac:dyDescent="0.25">
      <c r="A1" s="4"/>
      <c r="B1" s="21"/>
      <c r="C1" s="5"/>
      <c r="D1" s="5"/>
      <c r="E1" s="5"/>
    </row>
    <row r="2" spans="1:8" ht="26.25" customHeight="1" x14ac:dyDescent="0.25">
      <c r="A2" s="4"/>
      <c r="B2" s="21"/>
      <c r="C2" s="5"/>
      <c r="D2" s="5"/>
      <c r="E2" s="5"/>
    </row>
    <row r="3" spans="1:8" ht="26.25" customHeight="1" x14ac:dyDescent="0.25">
      <c r="A3" s="4"/>
      <c r="B3" s="21"/>
      <c r="C3" s="5"/>
      <c r="D3" s="5"/>
      <c r="E3" s="5"/>
    </row>
    <row r="4" spans="1:8" ht="26.25" customHeight="1" x14ac:dyDescent="0.25">
      <c r="A4" s="653"/>
      <c r="B4" s="653"/>
      <c r="C4" s="653"/>
      <c r="D4" s="653"/>
      <c r="E4" s="653"/>
      <c r="F4" s="653"/>
    </row>
    <row r="5" spans="1:8" ht="26.25" customHeight="1" x14ac:dyDescent="0.25">
      <c r="A5" s="658" t="s">
        <v>9</v>
      </c>
      <c r="B5" s="658"/>
      <c r="C5" s="658"/>
      <c r="D5" s="658"/>
      <c r="E5" s="658"/>
      <c r="F5" s="658"/>
    </row>
    <row r="6" spans="1:8" ht="26.25" customHeight="1" x14ac:dyDescent="0.25">
      <c r="A6" s="658" t="s">
        <v>10</v>
      </c>
      <c r="B6" s="658"/>
      <c r="C6" s="658"/>
      <c r="D6" s="658"/>
      <c r="E6" s="658"/>
      <c r="F6" s="658"/>
    </row>
    <row r="7" spans="1:8" ht="26.25" customHeight="1" x14ac:dyDescent="0.25">
      <c r="A7" s="664" t="s">
        <v>11</v>
      </c>
      <c r="B7" s="664"/>
      <c r="C7" s="664"/>
      <c r="D7" s="664"/>
      <c r="E7" s="664"/>
      <c r="F7" s="664"/>
    </row>
    <row r="8" spans="1:8" ht="26.25" customHeight="1" x14ac:dyDescent="0.25">
      <c r="A8" s="665" t="s">
        <v>12</v>
      </c>
      <c r="B8" s="665"/>
      <c r="C8" s="665"/>
      <c r="D8" s="665"/>
      <c r="E8" s="665"/>
      <c r="F8" s="665"/>
    </row>
    <row r="9" spans="1:8" ht="26.25" customHeight="1" x14ac:dyDescent="0.25">
      <c r="A9" s="658" t="s">
        <v>334</v>
      </c>
      <c r="B9" s="658"/>
      <c r="C9" s="658"/>
      <c r="D9" s="658"/>
      <c r="E9" s="658"/>
      <c r="F9" s="658"/>
    </row>
    <row r="10" spans="1:8" ht="26.25" customHeight="1" x14ac:dyDescent="0.25">
      <c r="A10" s="658" t="s">
        <v>581</v>
      </c>
      <c r="B10" s="658"/>
      <c r="C10" s="658"/>
      <c r="D10" s="658"/>
      <c r="E10" s="658"/>
      <c r="F10" s="658"/>
    </row>
    <row r="11" spans="1:8" ht="26.25" customHeight="1" x14ac:dyDescent="0.3">
      <c r="A11" s="39"/>
      <c r="B11" s="39"/>
      <c r="C11" s="39"/>
      <c r="D11" s="39"/>
      <c r="E11" s="39"/>
      <c r="F11" s="39"/>
    </row>
    <row r="12" spans="1:8" ht="25.5" customHeight="1" thickBot="1" x14ac:dyDescent="0.35">
      <c r="A12" s="39"/>
      <c r="B12" s="39"/>
      <c r="C12" s="39"/>
      <c r="D12" s="39"/>
      <c r="E12" s="39"/>
      <c r="F12" s="39"/>
    </row>
    <row r="13" spans="1:8" ht="31.5" customHeight="1" x14ac:dyDescent="0.3">
      <c r="A13" s="39"/>
      <c r="B13" s="39"/>
      <c r="C13" s="166" t="s">
        <v>14</v>
      </c>
      <c r="D13" s="167" t="s">
        <v>15</v>
      </c>
      <c r="E13" s="149"/>
      <c r="F13" s="94"/>
    </row>
    <row r="14" spans="1:8" s="169" customFormat="1" ht="36" customHeight="1" x14ac:dyDescent="0.3">
      <c r="A14" s="39"/>
      <c r="B14" s="39"/>
      <c r="C14" s="386" t="s">
        <v>62</v>
      </c>
      <c r="D14" s="488">
        <v>2374230</v>
      </c>
      <c r="E14" s="168"/>
      <c r="F14" s="642"/>
      <c r="G14" s="130"/>
      <c r="H14" s="111"/>
    </row>
    <row r="15" spans="1:8" s="169" customFormat="1" ht="36" customHeight="1" x14ac:dyDescent="0.3">
      <c r="A15" s="39"/>
      <c r="B15" s="39"/>
      <c r="C15" s="386" t="s">
        <v>64</v>
      </c>
      <c r="D15" s="488">
        <v>2323.9899999999998</v>
      </c>
      <c r="E15" s="168"/>
      <c r="F15" s="642"/>
      <c r="G15" s="130"/>
      <c r="H15" s="111"/>
    </row>
    <row r="16" spans="1:8" s="169" customFormat="1" ht="36" customHeight="1" x14ac:dyDescent="0.3">
      <c r="A16" s="39"/>
      <c r="B16" s="39"/>
      <c r="C16" s="386" t="s">
        <v>65</v>
      </c>
      <c r="D16" s="488">
        <v>406639.61</v>
      </c>
      <c r="E16" s="168"/>
      <c r="F16" s="642"/>
      <c r="G16" s="130"/>
      <c r="H16" s="111"/>
    </row>
    <row r="17" spans="1:8" ht="31.5" customHeight="1" thickBot="1" x14ac:dyDescent="0.35">
      <c r="A17" s="39"/>
      <c r="B17" s="39"/>
      <c r="C17" s="58" t="s">
        <v>455</v>
      </c>
      <c r="D17" s="486">
        <f>SUM(D14:D16)</f>
        <v>2783193.6</v>
      </c>
      <c r="E17" s="235"/>
      <c r="F17" s="642"/>
      <c r="G17"/>
      <c r="H17" s="487"/>
    </row>
    <row r="18" spans="1:8" ht="27.75" customHeight="1" thickTop="1" x14ac:dyDescent="0.3">
      <c r="A18" s="39"/>
      <c r="B18" s="39"/>
      <c r="F18" s="642"/>
    </row>
    <row r="19" spans="1:8" ht="30.75" customHeight="1" x14ac:dyDescent="0.25">
      <c r="B19" s="52"/>
      <c r="C19" s="22"/>
      <c r="D19" s="24"/>
      <c r="E19" s="24"/>
      <c r="F19" s="642"/>
    </row>
    <row r="20" spans="1:8" ht="68.25" customHeight="1" thickBot="1" x14ac:dyDescent="0.3">
      <c r="A20" s="20"/>
      <c r="B20" s="1"/>
      <c r="C20" s="54" t="s">
        <v>620</v>
      </c>
      <c r="D20" s="238">
        <f>D17</f>
        <v>2783193.6</v>
      </c>
      <c r="E20" s="125"/>
      <c r="F20" s="518"/>
    </row>
    <row r="21" spans="1:8" ht="28.5" customHeight="1" thickTop="1" x14ac:dyDescent="0.25">
      <c r="A21" s="20"/>
      <c r="B21" s="1"/>
      <c r="C21" s="124"/>
      <c r="D21" s="125"/>
      <c r="E21" s="125"/>
      <c r="F21" s="130"/>
    </row>
    <row r="22" spans="1:8" ht="26.25" customHeight="1" x14ac:dyDescent="0.25">
      <c r="A22" s="20"/>
      <c r="B22" s="1"/>
      <c r="C22" s="40"/>
      <c r="D22" s="41"/>
      <c r="E22" s="41"/>
      <c r="F22" s="130"/>
    </row>
    <row r="23" spans="1:8" ht="26.25" customHeight="1" x14ac:dyDescent="0.25">
      <c r="A23" s="158" t="s">
        <v>437</v>
      </c>
      <c r="B23" s="159"/>
      <c r="C23" s="42"/>
      <c r="D23" s="160"/>
      <c r="E23" s="161" t="s">
        <v>461</v>
      </c>
      <c r="F23" s="112"/>
    </row>
    <row r="24" spans="1:8" ht="26.25" customHeight="1" x14ac:dyDescent="0.25">
      <c r="A24" s="162"/>
      <c r="B24" s="22"/>
      <c r="C24" s="23"/>
      <c r="D24" s="112"/>
      <c r="E24" s="42"/>
      <c r="F24" s="38"/>
    </row>
    <row r="25" spans="1:8" ht="26.25" customHeight="1" x14ac:dyDescent="0.25">
      <c r="A25" s="162"/>
      <c r="B25" s="22"/>
      <c r="C25" s="23"/>
      <c r="D25" s="149"/>
      <c r="E25" s="42"/>
      <c r="F25" s="38"/>
    </row>
    <row r="26" spans="1:8" ht="26.25" customHeight="1" thickBot="1" x14ac:dyDescent="0.3">
      <c r="A26" s="135"/>
      <c r="B26" s="668"/>
      <c r="C26" s="668"/>
      <c r="D26" s="102"/>
      <c r="E26" s="163"/>
      <c r="F26" s="163"/>
    </row>
    <row r="27" spans="1:8" ht="36.75" customHeight="1" x14ac:dyDescent="0.25">
      <c r="A27" s="38"/>
      <c r="B27" s="666" t="s">
        <v>342</v>
      </c>
      <c r="C27" s="666"/>
      <c r="D27" s="102"/>
      <c r="E27" s="669" t="s">
        <v>439</v>
      </c>
      <c r="F27" s="669"/>
    </row>
    <row r="28" spans="1:8" ht="20.25" customHeight="1" x14ac:dyDescent="0.25">
      <c r="A28" s="38"/>
      <c r="B28" s="667" t="s">
        <v>438</v>
      </c>
      <c r="C28" s="667"/>
      <c r="D28" s="102"/>
      <c r="E28" s="667" t="s">
        <v>429</v>
      </c>
      <c r="F28" s="667"/>
    </row>
    <row r="29" spans="1:8" ht="22.5" customHeight="1" x14ac:dyDescent="0.25">
      <c r="A29" s="38"/>
      <c r="B29" s="38"/>
      <c r="C29" s="164"/>
      <c r="D29" s="102"/>
      <c r="E29" s="102"/>
      <c r="F29" s="165"/>
    </row>
    <row r="30" spans="1:8" ht="22.5" customHeight="1" x14ac:dyDescent="0.25">
      <c r="B30" s="3"/>
      <c r="C30" s="2"/>
      <c r="D30" s="43"/>
      <c r="E30" s="43"/>
    </row>
    <row r="31" spans="1:8" ht="22.5" customHeight="1" x14ac:dyDescent="0.2">
      <c r="C31" s="2"/>
    </row>
    <row r="32" spans="1:8" ht="22.5" customHeight="1" x14ac:dyDescent="0.2"/>
    <row r="33" ht="22.5" customHeight="1" x14ac:dyDescent="0.2"/>
    <row r="34" ht="22.5" customHeight="1" x14ac:dyDescent="0.2"/>
    <row r="35" ht="25.5" customHeight="1" x14ac:dyDescent="0.2"/>
    <row r="36" ht="25.5" customHeight="1" x14ac:dyDescent="0.2"/>
    <row r="37" ht="25.5" customHeight="1" x14ac:dyDescent="0.2"/>
  </sheetData>
  <mergeCells count="12">
    <mergeCell ref="B27:C27"/>
    <mergeCell ref="B28:C28"/>
    <mergeCell ref="B26:C26"/>
    <mergeCell ref="A10:F10"/>
    <mergeCell ref="E27:F27"/>
    <mergeCell ref="E28:F28"/>
    <mergeCell ref="A4:F4"/>
    <mergeCell ref="A7:F7"/>
    <mergeCell ref="A8:F8"/>
    <mergeCell ref="A9:F9"/>
    <mergeCell ref="A5:F5"/>
    <mergeCell ref="A6:F6"/>
  </mergeCells>
  <phoneticPr fontId="73" type="noConversion"/>
  <conditionalFormatting sqref="D30:E30">
    <cfRule type="duplicateValues" dxfId="2" priority="2"/>
  </conditionalFormatting>
  <pageMargins left="1.01" right="0.65" top="1.75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F17388"/>
    <pageSetUpPr fitToPage="1"/>
  </sheetPr>
  <dimension ref="A1:G29"/>
  <sheetViews>
    <sheetView topLeftCell="A17" zoomScale="68" zoomScaleNormal="68" workbookViewId="0">
      <selection sqref="A1:G28"/>
    </sheetView>
  </sheetViews>
  <sheetFormatPr baseColWidth="10" defaultColWidth="11.42578125" defaultRowHeight="41.25" customHeight="1" x14ac:dyDescent="0.2"/>
  <cols>
    <col min="1" max="1" width="17.7109375" style="45" customWidth="1"/>
    <col min="2" max="2" width="22.42578125" style="395" customWidth="1"/>
    <col min="3" max="3" width="53.85546875" style="28" customWidth="1"/>
    <col min="4" max="4" width="19" style="241" customWidth="1"/>
    <col min="5" max="5" width="24.28515625" style="25" customWidth="1"/>
    <col min="6" max="6" width="25.85546875" style="27" customWidth="1"/>
    <col min="7" max="7" width="60.140625" style="28" customWidth="1"/>
    <col min="8" max="16384" width="11.42578125" style="28"/>
  </cols>
  <sheetData>
    <row r="1" spans="1:7" ht="25.5" customHeight="1" x14ac:dyDescent="0.2">
      <c r="A1" s="47"/>
      <c r="B1" s="242"/>
      <c r="C1" s="48"/>
      <c r="D1" s="37"/>
      <c r="E1" s="19"/>
      <c r="F1" s="26"/>
      <c r="G1" s="49"/>
    </row>
    <row r="2" spans="1:7" ht="25.5" customHeight="1" x14ac:dyDescent="0.2">
      <c r="A2" s="47"/>
      <c r="B2" s="242"/>
      <c r="C2" s="48"/>
      <c r="D2" s="37"/>
      <c r="E2" s="19"/>
      <c r="F2" s="26"/>
      <c r="G2" s="49"/>
    </row>
    <row r="3" spans="1:7" ht="27" customHeight="1" x14ac:dyDescent="0.2">
      <c r="A3" s="47"/>
      <c r="B3" s="242"/>
      <c r="C3" s="48"/>
      <c r="D3" s="37"/>
      <c r="E3" s="18"/>
      <c r="F3" s="26"/>
      <c r="G3" s="49"/>
    </row>
    <row r="4" spans="1:7" ht="22.5" customHeight="1" x14ac:dyDescent="0.25">
      <c r="A4" s="670" t="s">
        <v>9</v>
      </c>
      <c r="B4" s="670"/>
      <c r="C4" s="670"/>
      <c r="D4" s="670"/>
      <c r="E4" s="670"/>
      <c r="F4" s="670"/>
      <c r="G4" s="670"/>
    </row>
    <row r="5" spans="1:7" ht="22.5" customHeight="1" x14ac:dyDescent="0.25">
      <c r="A5" s="671" t="s">
        <v>10</v>
      </c>
      <c r="B5" s="671"/>
      <c r="C5" s="671"/>
      <c r="D5" s="671"/>
      <c r="E5" s="671"/>
      <c r="F5" s="671"/>
      <c r="G5" s="671"/>
    </row>
    <row r="6" spans="1:7" ht="22.5" customHeight="1" x14ac:dyDescent="0.25">
      <c r="A6" s="675" t="s">
        <v>11</v>
      </c>
      <c r="B6" s="675"/>
      <c r="C6" s="675"/>
      <c r="D6" s="675"/>
      <c r="E6" s="675"/>
      <c r="F6" s="675"/>
      <c r="G6" s="675"/>
    </row>
    <row r="7" spans="1:7" ht="24.75" customHeight="1" x14ac:dyDescent="0.25">
      <c r="A7" s="671" t="s">
        <v>12</v>
      </c>
      <c r="B7" s="671"/>
      <c r="C7" s="671"/>
      <c r="D7" s="671"/>
      <c r="E7" s="671"/>
      <c r="F7" s="671"/>
      <c r="G7" s="671"/>
    </row>
    <row r="8" spans="1:7" ht="24.75" customHeight="1" x14ac:dyDescent="0.25">
      <c r="A8" s="672" t="s">
        <v>468</v>
      </c>
      <c r="B8" s="672"/>
      <c r="C8" s="672"/>
      <c r="D8" s="672"/>
      <c r="E8" s="672"/>
      <c r="F8" s="672"/>
      <c r="G8" s="672"/>
    </row>
    <row r="9" spans="1:7" ht="24.75" customHeight="1" x14ac:dyDescent="0.25">
      <c r="A9" s="674" t="s">
        <v>335</v>
      </c>
      <c r="B9" s="674"/>
      <c r="C9" s="674"/>
      <c r="D9" s="674"/>
      <c r="E9" s="674"/>
      <c r="F9" s="674"/>
      <c r="G9" s="674"/>
    </row>
    <row r="10" spans="1:7" ht="24.75" customHeight="1" x14ac:dyDescent="0.25">
      <c r="A10" s="671" t="s">
        <v>427</v>
      </c>
      <c r="B10" s="671"/>
      <c r="C10" s="671"/>
      <c r="D10" s="671"/>
      <c r="E10" s="671"/>
      <c r="F10" s="671"/>
      <c r="G10" s="671"/>
    </row>
    <row r="11" spans="1:7" ht="24.75" customHeight="1" x14ac:dyDescent="0.25">
      <c r="A11" s="673" t="s">
        <v>571</v>
      </c>
      <c r="B11" s="673"/>
      <c r="C11" s="673"/>
      <c r="D11" s="673"/>
      <c r="E11" s="673"/>
      <c r="F11" s="673"/>
      <c r="G11" s="673"/>
    </row>
    <row r="12" spans="1:7" ht="34.5" customHeight="1" x14ac:dyDescent="0.25">
      <c r="A12" s="391"/>
      <c r="B12" s="391"/>
      <c r="C12" s="391"/>
      <c r="D12" s="391"/>
      <c r="E12" s="430"/>
      <c r="F12" s="430"/>
      <c r="G12" s="391"/>
    </row>
    <row r="13" spans="1:7" ht="36.75" customHeight="1" x14ac:dyDescent="0.2">
      <c r="A13" s="131" t="s">
        <v>0</v>
      </c>
      <c r="B13" s="131" t="s">
        <v>1</v>
      </c>
      <c r="C13" s="472" t="s">
        <v>2</v>
      </c>
      <c r="D13" s="132" t="s">
        <v>4</v>
      </c>
      <c r="E13" s="133" t="s">
        <v>5</v>
      </c>
      <c r="F13" s="134" t="s">
        <v>6</v>
      </c>
      <c r="G13" s="472" t="s">
        <v>3</v>
      </c>
    </row>
    <row r="14" spans="1:7" s="130" customFormat="1" ht="72" customHeight="1" x14ac:dyDescent="0.2">
      <c r="A14" s="392" t="s">
        <v>572</v>
      </c>
      <c r="B14" s="646">
        <v>31889</v>
      </c>
      <c r="C14" s="393" t="s">
        <v>573</v>
      </c>
      <c r="D14" s="528" t="s">
        <v>476</v>
      </c>
      <c r="E14" s="523">
        <v>406639.61</v>
      </c>
      <c r="F14" s="523">
        <v>406639.61</v>
      </c>
      <c r="G14" s="393" t="s">
        <v>574</v>
      </c>
    </row>
    <row r="15" spans="1:7" s="130" customFormat="1" ht="71.25" customHeight="1" x14ac:dyDescent="0.2">
      <c r="A15" s="392">
        <v>45891</v>
      </c>
      <c r="B15" s="410">
        <v>31890</v>
      </c>
      <c r="C15" s="393" t="s">
        <v>585</v>
      </c>
      <c r="D15" s="528" t="s">
        <v>544</v>
      </c>
      <c r="E15" s="523">
        <v>2374230</v>
      </c>
      <c r="F15" s="420">
        <v>1934561.42</v>
      </c>
      <c r="G15" s="393" t="s">
        <v>586</v>
      </c>
    </row>
    <row r="16" spans="1:7" s="130" customFormat="1" ht="71.25" customHeight="1" x14ac:dyDescent="0.2">
      <c r="A16" s="392">
        <v>45891</v>
      </c>
      <c r="B16" s="410">
        <v>31890</v>
      </c>
      <c r="C16" s="393" t="s">
        <v>585</v>
      </c>
      <c r="D16" s="528" t="s">
        <v>476</v>
      </c>
      <c r="E16" s="523">
        <v>-439668.58</v>
      </c>
      <c r="F16" s="420">
        <v>0</v>
      </c>
      <c r="G16" s="393" t="s">
        <v>586</v>
      </c>
    </row>
    <row r="17" spans="1:7" s="130" customFormat="1" ht="87" customHeight="1" x14ac:dyDescent="0.2">
      <c r="A17" s="392">
        <v>45891</v>
      </c>
      <c r="B17" s="410">
        <v>31891</v>
      </c>
      <c r="C17" s="393" t="s">
        <v>587</v>
      </c>
      <c r="D17" s="528" t="s">
        <v>476</v>
      </c>
      <c r="E17" s="523">
        <v>439668.58</v>
      </c>
      <c r="F17" s="523">
        <v>439668.58</v>
      </c>
      <c r="G17" s="393" t="s">
        <v>588</v>
      </c>
    </row>
    <row r="18" spans="1:7" s="289" customFormat="1" ht="39" customHeight="1" x14ac:dyDescent="0.2">
      <c r="A18" s="392">
        <v>45900</v>
      </c>
      <c r="B18" s="410" t="s">
        <v>478</v>
      </c>
      <c r="C18" s="393" t="s">
        <v>541</v>
      </c>
      <c r="D18" s="528" t="s">
        <v>477</v>
      </c>
      <c r="E18" s="523">
        <v>2323.9899999999998</v>
      </c>
      <c r="F18" s="523">
        <v>2323.9899999999998</v>
      </c>
      <c r="G18" s="393" t="s">
        <v>857</v>
      </c>
    </row>
    <row r="19" spans="1:7" ht="42.75" customHeight="1" thickBot="1" x14ac:dyDescent="0.3">
      <c r="A19" s="586">
        <v>45900</v>
      </c>
      <c r="B19" s="483" t="s">
        <v>478</v>
      </c>
      <c r="C19" s="587" t="s">
        <v>498</v>
      </c>
      <c r="D19" s="484"/>
      <c r="E19" s="474">
        <f>SUM(E14:E18)</f>
        <v>2783193.6</v>
      </c>
      <c r="F19" s="475">
        <f>SUM(F14:F18)</f>
        <v>2783193.6</v>
      </c>
      <c r="G19" s="485" t="s">
        <v>858</v>
      </c>
    </row>
    <row r="20" spans="1:7" ht="33" customHeight="1" thickTop="1" x14ac:dyDescent="0.25">
      <c r="A20" s="119"/>
      <c r="B20" s="489"/>
      <c r="C20" s="286"/>
      <c r="D20" s="490"/>
      <c r="E20" s="321"/>
      <c r="F20" s="322"/>
      <c r="G20" s="319"/>
    </row>
    <row r="21" spans="1:7" ht="26.25" customHeight="1" x14ac:dyDescent="0.2">
      <c r="B21" s="482"/>
    </row>
    <row r="22" spans="1:7" ht="30.75" customHeight="1" x14ac:dyDescent="0.2">
      <c r="A22" s="10"/>
      <c r="B22" s="678" t="s">
        <v>7</v>
      </c>
      <c r="C22" s="678"/>
      <c r="D22" s="244"/>
      <c r="E22" s="244"/>
      <c r="F22" s="679" t="s">
        <v>8</v>
      </c>
      <c r="G22" s="679"/>
    </row>
    <row r="23" spans="1:7" ht="25.5" customHeight="1" x14ac:dyDescent="0.2">
      <c r="A23" s="10"/>
      <c r="B23" s="10"/>
      <c r="C23" s="10"/>
      <c r="D23" s="244"/>
      <c r="E23" s="244"/>
      <c r="F23" s="585"/>
      <c r="G23" s="385"/>
    </row>
    <row r="24" spans="1:7" ht="30.75" customHeight="1" x14ac:dyDescent="0.2">
      <c r="A24" s="455"/>
      <c r="B24" s="455"/>
      <c r="C24" s="464"/>
      <c r="D24" s="456"/>
      <c r="E24" s="456"/>
      <c r="F24" s="457"/>
      <c r="G24" s="465"/>
    </row>
    <row r="25" spans="1:7" ht="27.75" customHeight="1" thickBot="1" x14ac:dyDescent="0.25">
      <c r="A25" s="458"/>
      <c r="B25" s="680"/>
      <c r="C25" s="680"/>
      <c r="D25" s="458"/>
      <c r="E25" s="458"/>
      <c r="F25" s="459"/>
      <c r="G25" s="3"/>
    </row>
    <row r="26" spans="1:7" ht="23.25" customHeight="1" x14ac:dyDescent="0.2">
      <c r="A26" s="3"/>
      <c r="B26" s="681" t="s">
        <v>329</v>
      </c>
      <c r="C26" s="681"/>
      <c r="D26" s="459"/>
      <c r="E26" s="459"/>
      <c r="F26" s="682" t="s">
        <v>458</v>
      </c>
      <c r="G26" s="682"/>
    </row>
    <row r="27" spans="1:7" ht="23.25" customHeight="1" x14ac:dyDescent="0.2">
      <c r="A27" s="3"/>
      <c r="B27" s="676" t="s">
        <v>330</v>
      </c>
      <c r="C27" s="676"/>
      <c r="D27" s="459"/>
      <c r="E27" s="459"/>
      <c r="F27" s="677" t="s">
        <v>459</v>
      </c>
      <c r="G27" s="677"/>
    </row>
    <row r="28" spans="1:7" ht="25.5" customHeight="1" x14ac:dyDescent="0.2"/>
    <row r="29" spans="1:7" ht="25.5" customHeight="1" x14ac:dyDescent="0.2"/>
  </sheetData>
  <mergeCells count="15">
    <mergeCell ref="B27:C27"/>
    <mergeCell ref="F27:G27"/>
    <mergeCell ref="B22:C22"/>
    <mergeCell ref="F22:G22"/>
    <mergeCell ref="B25:C25"/>
    <mergeCell ref="B26:C26"/>
    <mergeCell ref="F26:G26"/>
    <mergeCell ref="A4:G4"/>
    <mergeCell ref="A5:G5"/>
    <mergeCell ref="A7:G7"/>
    <mergeCell ref="A8:G8"/>
    <mergeCell ref="A11:G11"/>
    <mergeCell ref="A9:G9"/>
    <mergeCell ref="A10:G10"/>
    <mergeCell ref="A6:G6"/>
  </mergeCells>
  <phoneticPr fontId="56" type="noConversion"/>
  <pageMargins left="0.43" right="0.38" top="0.3" bottom="0.27" header="0.22" footer="0.12"/>
  <pageSetup scale="59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F17388"/>
  </sheetPr>
  <dimension ref="A1:H198"/>
  <sheetViews>
    <sheetView topLeftCell="A186" zoomScale="66" zoomScaleNormal="66" zoomScalePageLayoutView="56" workbookViewId="0">
      <selection sqref="A1:G199"/>
    </sheetView>
  </sheetViews>
  <sheetFormatPr baseColWidth="10" defaultColWidth="20.28515625" defaultRowHeight="33" customHeight="1" x14ac:dyDescent="0.2"/>
  <cols>
    <col min="1" max="1" width="18" style="55" customWidth="1"/>
    <col min="2" max="2" width="29.42578125" style="55" customWidth="1"/>
    <col min="3" max="3" width="56.85546875" style="28" customWidth="1"/>
    <col min="4" max="4" width="21.140625" style="13" customWidth="1"/>
    <col min="5" max="5" width="21.5703125" style="25" customWidth="1"/>
    <col min="6" max="6" width="23.5703125" style="27" customWidth="1"/>
    <col min="7" max="7" width="66.28515625" style="56" customWidth="1"/>
    <col min="8" max="16384" width="20.28515625" style="28"/>
  </cols>
  <sheetData>
    <row r="1" spans="1:8" ht="22.5" customHeight="1" x14ac:dyDescent="0.2"/>
    <row r="2" spans="1:8" ht="22.5" customHeight="1" x14ac:dyDescent="0.2">
      <c r="A2" s="48"/>
      <c r="B2" s="48"/>
      <c r="C2" s="48"/>
      <c r="D2" s="18"/>
      <c r="E2" s="19"/>
      <c r="F2" s="26"/>
      <c r="G2" s="57"/>
    </row>
    <row r="3" spans="1:8" ht="22.5" customHeight="1" x14ac:dyDescent="0.2">
      <c r="A3" s="48"/>
      <c r="B3" s="24"/>
      <c r="C3" s="48"/>
      <c r="D3" s="18"/>
      <c r="E3" s="18"/>
      <c r="F3" s="26"/>
      <c r="G3" s="57"/>
    </row>
    <row r="4" spans="1:8" ht="22.5" customHeight="1" x14ac:dyDescent="0.2">
      <c r="A4" s="48"/>
      <c r="B4" s="24"/>
      <c r="C4" s="48"/>
      <c r="D4" s="18"/>
      <c r="E4" s="18"/>
      <c r="F4" s="26"/>
      <c r="G4" s="57"/>
    </row>
    <row r="5" spans="1:8" ht="22.5" customHeight="1" x14ac:dyDescent="0.25">
      <c r="A5" s="683" t="s">
        <v>9</v>
      </c>
      <c r="B5" s="683"/>
      <c r="C5" s="683"/>
      <c r="D5" s="683"/>
      <c r="E5" s="683"/>
      <c r="F5" s="683"/>
      <c r="G5" s="683"/>
    </row>
    <row r="6" spans="1:8" s="250" customFormat="1" ht="22.5" customHeight="1" x14ac:dyDescent="0.25">
      <c r="A6" s="671" t="s">
        <v>10</v>
      </c>
      <c r="B6" s="671"/>
      <c r="C6" s="671"/>
      <c r="D6" s="671"/>
      <c r="E6" s="671"/>
      <c r="F6" s="671"/>
      <c r="G6" s="671"/>
    </row>
    <row r="7" spans="1:8" s="250" customFormat="1" ht="22.5" customHeight="1" x14ac:dyDescent="0.25">
      <c r="A7" s="672" t="s">
        <v>11</v>
      </c>
      <c r="B7" s="672"/>
      <c r="C7" s="672"/>
      <c r="D7" s="672"/>
      <c r="E7" s="672"/>
      <c r="F7" s="672"/>
      <c r="G7" s="672"/>
    </row>
    <row r="8" spans="1:8" s="250" customFormat="1" ht="22.5" customHeight="1" x14ac:dyDescent="0.25">
      <c r="A8" s="671" t="s">
        <v>12</v>
      </c>
      <c r="B8" s="671"/>
      <c r="C8" s="671"/>
      <c r="D8" s="671"/>
      <c r="E8" s="671"/>
      <c r="F8" s="671"/>
      <c r="G8" s="671"/>
    </row>
    <row r="9" spans="1:8" s="250" customFormat="1" ht="22.5" customHeight="1" x14ac:dyDescent="0.25">
      <c r="A9" s="672" t="s">
        <v>399</v>
      </c>
      <c r="B9" s="672"/>
      <c r="C9" s="672"/>
      <c r="D9" s="672"/>
      <c r="E9" s="672"/>
      <c r="F9" s="672"/>
      <c r="G9" s="672"/>
    </row>
    <row r="10" spans="1:8" s="250" customFormat="1" ht="22.5" customHeight="1" x14ac:dyDescent="0.25">
      <c r="A10" s="672" t="s">
        <v>411</v>
      </c>
      <c r="B10" s="672"/>
      <c r="C10" s="672"/>
      <c r="D10" s="672"/>
      <c r="E10" s="672"/>
      <c r="F10" s="672"/>
      <c r="G10" s="672"/>
    </row>
    <row r="11" spans="1:8" s="250" customFormat="1" ht="22.5" customHeight="1" x14ac:dyDescent="0.25">
      <c r="A11" s="671" t="s">
        <v>581</v>
      </c>
      <c r="B11" s="671"/>
      <c r="C11" s="671"/>
      <c r="D11" s="671"/>
      <c r="E11" s="671"/>
      <c r="F11" s="671"/>
      <c r="G11" s="671"/>
    </row>
    <row r="12" spans="1:8" ht="22.5" customHeight="1" x14ac:dyDescent="0.25">
      <c r="A12" s="250"/>
      <c r="B12" s="250"/>
      <c r="C12" s="250"/>
      <c r="D12" s="580"/>
      <c r="E12" s="580"/>
      <c r="F12" s="580"/>
      <c r="G12" s="250"/>
    </row>
    <row r="13" spans="1:8" ht="22.5" customHeight="1" x14ac:dyDescent="0.2">
      <c r="A13" s="50"/>
      <c r="B13" s="50"/>
      <c r="C13" s="51"/>
      <c r="D13" s="11"/>
      <c r="F13" s="37"/>
      <c r="G13" s="401"/>
    </row>
    <row r="14" spans="1:8" s="44" customFormat="1" ht="33" customHeight="1" x14ac:dyDescent="0.25">
      <c r="A14" s="582" t="s">
        <v>389</v>
      </c>
      <c r="B14" s="582" t="s">
        <v>45</v>
      </c>
      <c r="C14" s="583" t="s">
        <v>2</v>
      </c>
      <c r="D14" s="584" t="s">
        <v>397</v>
      </c>
      <c r="E14" s="584" t="s">
        <v>388</v>
      </c>
      <c r="F14" s="584" t="s">
        <v>398</v>
      </c>
      <c r="G14" s="155" t="s">
        <v>614</v>
      </c>
      <c r="H14" s="28"/>
    </row>
    <row r="15" spans="1:8" ht="32.25" customHeight="1" x14ac:dyDescent="0.25">
      <c r="A15" s="119"/>
      <c r="B15" s="399"/>
      <c r="C15" s="429" t="s">
        <v>623</v>
      </c>
      <c r="D15" s="339"/>
      <c r="E15" s="402"/>
      <c r="F15" s="428">
        <v>7332982.0199999996</v>
      </c>
      <c r="G15" s="400" t="s">
        <v>624</v>
      </c>
    </row>
    <row r="16" spans="1:8" ht="39.75" customHeight="1" x14ac:dyDescent="0.2">
      <c r="A16" s="247">
        <v>45870</v>
      </c>
      <c r="B16" s="571" t="s">
        <v>625</v>
      </c>
      <c r="C16" s="248" t="s">
        <v>499</v>
      </c>
      <c r="D16" s="249">
        <v>29900</v>
      </c>
      <c r="E16" s="581" t="s">
        <v>626</v>
      </c>
      <c r="F16" s="470">
        <f>+F15+D16-E16</f>
        <v>7362882.0199999996</v>
      </c>
      <c r="G16" s="248" t="s">
        <v>500</v>
      </c>
    </row>
    <row r="17" spans="1:7" ht="39.75" customHeight="1" x14ac:dyDescent="0.2">
      <c r="A17" s="247">
        <v>45870</v>
      </c>
      <c r="B17" s="571" t="s">
        <v>627</v>
      </c>
      <c r="C17" s="248" t="s">
        <v>501</v>
      </c>
      <c r="D17" s="249">
        <v>14900</v>
      </c>
      <c r="E17" s="581" t="s">
        <v>626</v>
      </c>
      <c r="F17" s="470">
        <f t="shared" ref="F17:F80" si="0">+F16+D17-E17</f>
        <v>7377782.0199999996</v>
      </c>
      <c r="G17" s="248" t="s">
        <v>502</v>
      </c>
    </row>
    <row r="18" spans="1:7" ht="39.75" customHeight="1" x14ac:dyDescent="0.2">
      <c r="A18" s="247">
        <v>45870</v>
      </c>
      <c r="B18" s="571" t="s">
        <v>628</v>
      </c>
      <c r="C18" s="248" t="s">
        <v>501</v>
      </c>
      <c r="D18" s="249">
        <v>9100</v>
      </c>
      <c r="E18" s="581" t="s">
        <v>626</v>
      </c>
      <c r="F18" s="470">
        <f t="shared" si="0"/>
        <v>7386882.0199999996</v>
      </c>
      <c r="G18" s="248" t="s">
        <v>502</v>
      </c>
    </row>
    <row r="19" spans="1:7" ht="39.75" customHeight="1" x14ac:dyDescent="0.2">
      <c r="A19" s="247">
        <v>45870</v>
      </c>
      <c r="B19" s="571" t="s">
        <v>629</v>
      </c>
      <c r="C19" s="248" t="s">
        <v>630</v>
      </c>
      <c r="D19" s="249">
        <v>18750</v>
      </c>
      <c r="E19" s="581" t="s">
        <v>626</v>
      </c>
      <c r="F19" s="470">
        <f t="shared" si="0"/>
        <v>7405632.0199999996</v>
      </c>
      <c r="G19" s="248" t="s">
        <v>631</v>
      </c>
    </row>
    <row r="20" spans="1:7" ht="39.75" customHeight="1" x14ac:dyDescent="0.2">
      <c r="A20" s="247">
        <v>45870</v>
      </c>
      <c r="B20" s="571" t="s">
        <v>503</v>
      </c>
      <c r="C20" s="248" t="s">
        <v>504</v>
      </c>
      <c r="D20" s="249">
        <v>15600</v>
      </c>
      <c r="E20" s="581" t="s">
        <v>626</v>
      </c>
      <c r="F20" s="470">
        <f t="shared" si="0"/>
        <v>7421232.0199999996</v>
      </c>
      <c r="G20" s="248" t="s">
        <v>505</v>
      </c>
    </row>
    <row r="21" spans="1:7" ht="31.5" customHeight="1" x14ac:dyDescent="0.2">
      <c r="A21" s="247">
        <v>45870</v>
      </c>
      <c r="B21" s="571" t="s">
        <v>632</v>
      </c>
      <c r="C21" s="248" t="s">
        <v>516</v>
      </c>
      <c r="D21" s="249">
        <v>670</v>
      </c>
      <c r="E21" s="581" t="s">
        <v>626</v>
      </c>
      <c r="F21" s="470">
        <f t="shared" si="0"/>
        <v>7421902.0199999996</v>
      </c>
      <c r="G21" s="248" t="s">
        <v>516</v>
      </c>
    </row>
    <row r="22" spans="1:7" ht="28.5" customHeight="1" x14ac:dyDescent="0.2">
      <c r="A22" s="247">
        <v>45870</v>
      </c>
      <c r="B22" s="571" t="s">
        <v>633</v>
      </c>
      <c r="C22" s="248" t="s">
        <v>506</v>
      </c>
      <c r="D22" s="249">
        <v>500</v>
      </c>
      <c r="E22" s="581" t="s">
        <v>626</v>
      </c>
      <c r="F22" s="470">
        <f t="shared" si="0"/>
        <v>7422402.0199999996</v>
      </c>
      <c r="G22" s="248" t="s">
        <v>634</v>
      </c>
    </row>
    <row r="23" spans="1:7" ht="40.5" customHeight="1" x14ac:dyDescent="0.2">
      <c r="A23" s="247">
        <v>45870</v>
      </c>
      <c r="B23" s="571" t="s">
        <v>635</v>
      </c>
      <c r="C23" s="248" t="s">
        <v>506</v>
      </c>
      <c r="D23" s="249">
        <v>900</v>
      </c>
      <c r="E23" s="581" t="s">
        <v>626</v>
      </c>
      <c r="F23" s="470">
        <f t="shared" si="0"/>
        <v>7423302.0199999996</v>
      </c>
      <c r="G23" s="248" t="s">
        <v>636</v>
      </c>
    </row>
    <row r="24" spans="1:7" ht="40.5" customHeight="1" x14ac:dyDescent="0.2">
      <c r="A24" s="247">
        <v>45870</v>
      </c>
      <c r="B24" s="571" t="s">
        <v>637</v>
      </c>
      <c r="C24" s="248" t="s">
        <v>638</v>
      </c>
      <c r="D24" s="249">
        <v>5000</v>
      </c>
      <c r="E24" s="581" t="s">
        <v>626</v>
      </c>
      <c r="F24" s="470">
        <f t="shared" si="0"/>
        <v>7428302.0199999996</v>
      </c>
      <c r="G24" s="248" t="s">
        <v>639</v>
      </c>
    </row>
    <row r="25" spans="1:7" ht="40.5" customHeight="1" x14ac:dyDescent="0.2">
      <c r="A25" s="247">
        <v>45873</v>
      </c>
      <c r="B25" s="571" t="s">
        <v>640</v>
      </c>
      <c r="C25" s="248" t="s">
        <v>501</v>
      </c>
      <c r="D25" s="249">
        <v>500</v>
      </c>
      <c r="E25" s="581" t="s">
        <v>626</v>
      </c>
      <c r="F25" s="470">
        <f t="shared" si="0"/>
        <v>7428802.0199999996</v>
      </c>
      <c r="G25" s="248" t="s">
        <v>502</v>
      </c>
    </row>
    <row r="26" spans="1:7" ht="40.5" customHeight="1" x14ac:dyDescent="0.2">
      <c r="A26" s="247">
        <v>45873</v>
      </c>
      <c r="B26" s="571" t="s">
        <v>641</v>
      </c>
      <c r="C26" s="248" t="s">
        <v>501</v>
      </c>
      <c r="D26" s="249">
        <v>14100</v>
      </c>
      <c r="E26" s="581" t="s">
        <v>626</v>
      </c>
      <c r="F26" s="470">
        <f t="shared" si="0"/>
        <v>7442902.0199999996</v>
      </c>
      <c r="G26" s="248" t="s">
        <v>502</v>
      </c>
    </row>
    <row r="27" spans="1:7" ht="40.5" customHeight="1" x14ac:dyDescent="0.2">
      <c r="A27" s="247">
        <v>45873</v>
      </c>
      <c r="B27" s="571" t="s">
        <v>642</v>
      </c>
      <c r="C27" s="248" t="s">
        <v>501</v>
      </c>
      <c r="D27" s="249">
        <v>11100</v>
      </c>
      <c r="E27" s="581" t="s">
        <v>626</v>
      </c>
      <c r="F27" s="470">
        <f t="shared" si="0"/>
        <v>7454002.0199999996</v>
      </c>
      <c r="G27" s="248" t="s">
        <v>502</v>
      </c>
    </row>
    <row r="28" spans="1:7" ht="35.25" customHeight="1" x14ac:dyDescent="0.2">
      <c r="A28" s="247">
        <v>45873</v>
      </c>
      <c r="B28" s="571" t="s">
        <v>643</v>
      </c>
      <c r="C28" s="248" t="s">
        <v>506</v>
      </c>
      <c r="D28" s="249">
        <v>400</v>
      </c>
      <c r="E28" s="581" t="s">
        <v>626</v>
      </c>
      <c r="F28" s="470">
        <f t="shared" si="0"/>
        <v>7454402.0199999996</v>
      </c>
      <c r="G28" s="248" t="s">
        <v>644</v>
      </c>
    </row>
    <row r="29" spans="1:7" ht="41.25" customHeight="1" x14ac:dyDescent="0.2">
      <c r="A29" s="247">
        <v>45873</v>
      </c>
      <c r="B29" s="571" t="s">
        <v>513</v>
      </c>
      <c r="C29" s="248" t="s">
        <v>504</v>
      </c>
      <c r="D29" s="249">
        <v>6000</v>
      </c>
      <c r="E29" s="581" t="s">
        <v>626</v>
      </c>
      <c r="F29" s="470">
        <f t="shared" si="0"/>
        <v>7460402.0199999996</v>
      </c>
      <c r="G29" s="248" t="s">
        <v>505</v>
      </c>
    </row>
    <row r="30" spans="1:7" ht="41.25" customHeight="1" x14ac:dyDescent="0.2">
      <c r="A30" s="247">
        <v>45873</v>
      </c>
      <c r="B30" s="571" t="s">
        <v>503</v>
      </c>
      <c r="C30" s="248" t="s">
        <v>504</v>
      </c>
      <c r="D30" s="249">
        <v>2500</v>
      </c>
      <c r="E30" s="581" t="s">
        <v>626</v>
      </c>
      <c r="F30" s="470">
        <f t="shared" si="0"/>
        <v>7462902.0199999996</v>
      </c>
      <c r="G30" s="248" t="s">
        <v>505</v>
      </c>
    </row>
    <row r="31" spans="1:7" ht="28.5" customHeight="1" x14ac:dyDescent="0.2">
      <c r="A31" s="247">
        <v>45873</v>
      </c>
      <c r="B31" s="571" t="s">
        <v>645</v>
      </c>
      <c r="C31" s="248" t="s">
        <v>506</v>
      </c>
      <c r="D31" s="249">
        <v>36467</v>
      </c>
      <c r="E31" s="581" t="s">
        <v>626</v>
      </c>
      <c r="F31" s="470">
        <f t="shared" si="0"/>
        <v>7499369.0199999996</v>
      </c>
      <c r="G31" s="248" t="s">
        <v>646</v>
      </c>
    </row>
    <row r="32" spans="1:7" ht="28.5" customHeight="1" x14ac:dyDescent="0.2">
      <c r="A32" s="247">
        <v>45873</v>
      </c>
      <c r="B32" s="571" t="s">
        <v>647</v>
      </c>
      <c r="C32" s="248" t="s">
        <v>648</v>
      </c>
      <c r="D32" s="249">
        <v>265</v>
      </c>
      <c r="E32" s="581" t="s">
        <v>626</v>
      </c>
      <c r="F32" s="470">
        <f t="shared" si="0"/>
        <v>7499634.0199999996</v>
      </c>
      <c r="G32" s="248" t="s">
        <v>649</v>
      </c>
    </row>
    <row r="33" spans="1:7" ht="28.5" customHeight="1" x14ac:dyDescent="0.2">
      <c r="A33" s="247">
        <v>45873</v>
      </c>
      <c r="B33" s="571" t="s">
        <v>650</v>
      </c>
      <c r="C33" s="248" t="s">
        <v>517</v>
      </c>
      <c r="D33" s="249">
        <v>460</v>
      </c>
      <c r="E33" s="581" t="s">
        <v>626</v>
      </c>
      <c r="F33" s="470">
        <f t="shared" si="0"/>
        <v>7500094.0199999996</v>
      </c>
      <c r="G33" s="248" t="s">
        <v>651</v>
      </c>
    </row>
    <row r="34" spans="1:7" ht="28.5" customHeight="1" x14ac:dyDescent="0.2">
      <c r="A34" s="247">
        <v>45873</v>
      </c>
      <c r="B34" s="571" t="s">
        <v>652</v>
      </c>
      <c r="C34" s="248" t="s">
        <v>506</v>
      </c>
      <c r="D34" s="249">
        <v>151698</v>
      </c>
      <c r="E34" s="581" t="s">
        <v>626</v>
      </c>
      <c r="F34" s="470">
        <f t="shared" si="0"/>
        <v>7651792.0199999996</v>
      </c>
      <c r="G34" s="248" t="s">
        <v>653</v>
      </c>
    </row>
    <row r="35" spans="1:7" ht="41.25" customHeight="1" x14ac:dyDescent="0.2">
      <c r="A35" s="247">
        <v>45874</v>
      </c>
      <c r="B35" s="571" t="s">
        <v>654</v>
      </c>
      <c r="C35" s="248" t="s">
        <v>499</v>
      </c>
      <c r="D35" s="249">
        <v>32000</v>
      </c>
      <c r="E35" s="581" t="s">
        <v>626</v>
      </c>
      <c r="F35" s="470">
        <f t="shared" si="0"/>
        <v>7683792.0199999996</v>
      </c>
      <c r="G35" s="248" t="s">
        <v>500</v>
      </c>
    </row>
    <row r="36" spans="1:7" ht="41.25" customHeight="1" x14ac:dyDescent="0.2">
      <c r="A36" s="247">
        <v>45874</v>
      </c>
      <c r="B36" s="571" t="s">
        <v>655</v>
      </c>
      <c r="C36" s="248" t="s">
        <v>501</v>
      </c>
      <c r="D36" s="249">
        <v>21600</v>
      </c>
      <c r="E36" s="581" t="s">
        <v>626</v>
      </c>
      <c r="F36" s="470">
        <f t="shared" si="0"/>
        <v>7705392.0199999996</v>
      </c>
      <c r="G36" s="248" t="s">
        <v>502</v>
      </c>
    </row>
    <row r="37" spans="1:7" ht="43.5" customHeight="1" x14ac:dyDescent="0.2">
      <c r="A37" s="247">
        <v>45874</v>
      </c>
      <c r="B37" s="571" t="s">
        <v>656</v>
      </c>
      <c r="C37" s="248" t="s">
        <v>657</v>
      </c>
      <c r="D37" s="249">
        <v>500</v>
      </c>
      <c r="E37" s="581" t="s">
        <v>626</v>
      </c>
      <c r="F37" s="470">
        <f t="shared" si="0"/>
        <v>7705892.0199999996</v>
      </c>
      <c r="G37" s="248" t="s">
        <v>658</v>
      </c>
    </row>
    <row r="38" spans="1:7" ht="35.25" customHeight="1" x14ac:dyDescent="0.2">
      <c r="A38" s="247">
        <v>45874</v>
      </c>
      <c r="B38" s="571" t="s">
        <v>503</v>
      </c>
      <c r="C38" s="248" t="s">
        <v>504</v>
      </c>
      <c r="D38" s="249">
        <v>8000</v>
      </c>
      <c r="E38" s="581" t="s">
        <v>626</v>
      </c>
      <c r="F38" s="470">
        <f t="shared" si="0"/>
        <v>7713892.0199999996</v>
      </c>
      <c r="G38" s="248" t="s">
        <v>505</v>
      </c>
    </row>
    <row r="39" spans="1:7" ht="42.75" customHeight="1" x14ac:dyDescent="0.2">
      <c r="A39" s="247">
        <v>45874</v>
      </c>
      <c r="B39" s="571" t="s">
        <v>659</v>
      </c>
      <c r="C39" s="248" t="s">
        <v>499</v>
      </c>
      <c r="D39" s="249">
        <v>1000</v>
      </c>
      <c r="E39" s="581" t="s">
        <v>626</v>
      </c>
      <c r="F39" s="470">
        <f t="shared" si="0"/>
        <v>7714892.0199999996</v>
      </c>
      <c r="G39" s="248" t="s">
        <v>500</v>
      </c>
    </row>
    <row r="40" spans="1:7" ht="39.75" customHeight="1" x14ac:dyDescent="0.2">
      <c r="A40" s="247">
        <v>45874</v>
      </c>
      <c r="B40" s="571" t="s">
        <v>660</v>
      </c>
      <c r="C40" s="248" t="s">
        <v>499</v>
      </c>
      <c r="D40" s="249">
        <v>10300</v>
      </c>
      <c r="E40" s="581" t="s">
        <v>626</v>
      </c>
      <c r="F40" s="470">
        <f t="shared" si="0"/>
        <v>7725192.0199999996</v>
      </c>
      <c r="G40" s="248" t="s">
        <v>500</v>
      </c>
    </row>
    <row r="41" spans="1:7" ht="41.25" customHeight="1" x14ac:dyDescent="0.2">
      <c r="A41" s="247">
        <v>45874</v>
      </c>
      <c r="B41" s="571" t="s">
        <v>553</v>
      </c>
      <c r="C41" s="248" t="s">
        <v>499</v>
      </c>
      <c r="D41" s="249">
        <v>31900</v>
      </c>
      <c r="E41" s="581" t="s">
        <v>626</v>
      </c>
      <c r="F41" s="470">
        <f t="shared" si="0"/>
        <v>7757092.0199999996</v>
      </c>
      <c r="G41" s="248" t="s">
        <v>500</v>
      </c>
    </row>
    <row r="42" spans="1:7" ht="41.25" customHeight="1" x14ac:dyDescent="0.2">
      <c r="A42" s="247">
        <v>45875</v>
      </c>
      <c r="B42" s="571" t="s">
        <v>661</v>
      </c>
      <c r="C42" s="248" t="s">
        <v>506</v>
      </c>
      <c r="D42" s="249">
        <v>500</v>
      </c>
      <c r="E42" s="581" t="s">
        <v>626</v>
      </c>
      <c r="F42" s="470">
        <f t="shared" si="0"/>
        <v>7757592.0199999996</v>
      </c>
      <c r="G42" s="248" t="s">
        <v>662</v>
      </c>
    </row>
    <row r="43" spans="1:7" ht="36" customHeight="1" x14ac:dyDescent="0.2">
      <c r="A43" s="247">
        <v>45875</v>
      </c>
      <c r="B43" s="571" t="s">
        <v>663</v>
      </c>
      <c r="C43" s="248" t="s">
        <v>664</v>
      </c>
      <c r="D43" s="249">
        <v>26400</v>
      </c>
      <c r="E43" s="581" t="s">
        <v>626</v>
      </c>
      <c r="F43" s="470">
        <f t="shared" si="0"/>
        <v>7783992.0199999996</v>
      </c>
      <c r="G43" s="248" t="s">
        <v>665</v>
      </c>
    </row>
    <row r="44" spans="1:7" ht="42.75" customHeight="1" x14ac:dyDescent="0.2">
      <c r="A44" s="247">
        <v>45875</v>
      </c>
      <c r="B44" s="571" t="s">
        <v>666</v>
      </c>
      <c r="C44" s="248" t="s">
        <v>507</v>
      </c>
      <c r="D44" s="249">
        <v>17600</v>
      </c>
      <c r="E44" s="581" t="s">
        <v>626</v>
      </c>
      <c r="F44" s="470">
        <f t="shared" si="0"/>
        <v>7801592.0199999996</v>
      </c>
      <c r="G44" s="248" t="s">
        <v>508</v>
      </c>
    </row>
    <row r="45" spans="1:7" ht="42.75" customHeight="1" x14ac:dyDescent="0.2">
      <c r="A45" s="247">
        <v>45875</v>
      </c>
      <c r="B45" s="571" t="s">
        <v>667</v>
      </c>
      <c r="C45" s="248" t="s">
        <v>668</v>
      </c>
      <c r="D45" s="249">
        <v>9600</v>
      </c>
      <c r="E45" s="581" t="s">
        <v>626</v>
      </c>
      <c r="F45" s="470">
        <f t="shared" si="0"/>
        <v>7811192.0199999996</v>
      </c>
      <c r="G45" s="248" t="s">
        <v>669</v>
      </c>
    </row>
    <row r="46" spans="1:7" ht="34.5" customHeight="1" x14ac:dyDescent="0.2">
      <c r="A46" s="247">
        <v>45876</v>
      </c>
      <c r="B46" s="571" t="s">
        <v>503</v>
      </c>
      <c r="C46" s="248" t="s">
        <v>504</v>
      </c>
      <c r="D46" s="249">
        <v>19000</v>
      </c>
      <c r="E46" s="581" t="s">
        <v>626</v>
      </c>
      <c r="F46" s="470">
        <f t="shared" si="0"/>
        <v>7830192.0199999996</v>
      </c>
      <c r="G46" s="248" t="s">
        <v>505</v>
      </c>
    </row>
    <row r="47" spans="1:7" ht="34.5" customHeight="1" x14ac:dyDescent="0.2">
      <c r="A47" s="247">
        <v>45876</v>
      </c>
      <c r="B47" s="571" t="s">
        <v>670</v>
      </c>
      <c r="C47" s="248" t="s">
        <v>671</v>
      </c>
      <c r="D47" s="249">
        <v>3150</v>
      </c>
      <c r="E47" s="581" t="s">
        <v>626</v>
      </c>
      <c r="F47" s="470">
        <f t="shared" si="0"/>
        <v>7833342.0199999996</v>
      </c>
      <c r="G47" s="248" t="s">
        <v>671</v>
      </c>
    </row>
    <row r="48" spans="1:7" ht="38.25" customHeight="1" x14ac:dyDescent="0.2">
      <c r="A48" s="247">
        <v>45876</v>
      </c>
      <c r="B48" s="571" t="s">
        <v>673</v>
      </c>
      <c r="C48" s="248" t="s">
        <v>506</v>
      </c>
      <c r="D48" s="249">
        <v>500</v>
      </c>
      <c r="E48" s="581" t="s">
        <v>626</v>
      </c>
      <c r="F48" s="470">
        <f t="shared" si="0"/>
        <v>7833842.0199999996</v>
      </c>
      <c r="G48" s="248" t="s">
        <v>674</v>
      </c>
    </row>
    <row r="49" spans="1:7" ht="38.25" customHeight="1" x14ac:dyDescent="0.2">
      <c r="A49" s="247">
        <v>45876</v>
      </c>
      <c r="B49" s="571" t="s">
        <v>675</v>
      </c>
      <c r="C49" s="248" t="s">
        <v>501</v>
      </c>
      <c r="D49" s="249">
        <v>18800</v>
      </c>
      <c r="E49" s="581" t="s">
        <v>626</v>
      </c>
      <c r="F49" s="470">
        <f t="shared" si="0"/>
        <v>7852642.0199999996</v>
      </c>
      <c r="G49" s="248" t="s">
        <v>502</v>
      </c>
    </row>
    <row r="50" spans="1:7" ht="30.75" customHeight="1" x14ac:dyDescent="0.2">
      <c r="A50" s="247">
        <v>45876</v>
      </c>
      <c r="B50" s="571" t="s">
        <v>676</v>
      </c>
      <c r="C50" s="248" t="s">
        <v>516</v>
      </c>
      <c r="D50" s="249">
        <v>50</v>
      </c>
      <c r="E50" s="581" t="s">
        <v>626</v>
      </c>
      <c r="F50" s="470">
        <f t="shared" si="0"/>
        <v>7852692.0199999996</v>
      </c>
      <c r="G50" s="248" t="s">
        <v>516</v>
      </c>
    </row>
    <row r="51" spans="1:7" ht="30.75" customHeight="1" x14ac:dyDescent="0.2">
      <c r="A51" s="247">
        <v>45876</v>
      </c>
      <c r="B51" s="571" t="s">
        <v>677</v>
      </c>
      <c r="C51" s="248" t="s">
        <v>516</v>
      </c>
      <c r="D51" s="249">
        <v>50</v>
      </c>
      <c r="E51" s="581" t="s">
        <v>626</v>
      </c>
      <c r="F51" s="470">
        <f t="shared" si="0"/>
        <v>7852742.0199999996</v>
      </c>
      <c r="G51" s="248" t="s">
        <v>516</v>
      </c>
    </row>
    <row r="52" spans="1:7" ht="30.75" customHeight="1" x14ac:dyDescent="0.2">
      <c r="A52" s="247">
        <v>45876</v>
      </c>
      <c r="B52" s="571" t="s">
        <v>678</v>
      </c>
      <c r="C52" s="248" t="s">
        <v>516</v>
      </c>
      <c r="D52" s="249">
        <v>100</v>
      </c>
      <c r="E52" s="581" t="s">
        <v>626</v>
      </c>
      <c r="F52" s="470">
        <f t="shared" si="0"/>
        <v>7852842.0199999996</v>
      </c>
      <c r="G52" s="248" t="s">
        <v>516</v>
      </c>
    </row>
    <row r="53" spans="1:7" ht="37.5" customHeight="1" x14ac:dyDescent="0.2">
      <c r="A53" s="247">
        <v>45876</v>
      </c>
      <c r="B53" s="571" t="s">
        <v>679</v>
      </c>
      <c r="C53" s="248" t="s">
        <v>499</v>
      </c>
      <c r="D53" s="249">
        <v>38500</v>
      </c>
      <c r="E53" s="581" t="s">
        <v>626</v>
      </c>
      <c r="F53" s="470">
        <f t="shared" si="0"/>
        <v>7891342.0199999996</v>
      </c>
      <c r="G53" s="248" t="s">
        <v>500</v>
      </c>
    </row>
    <row r="54" spans="1:7" ht="27.75" customHeight="1" x14ac:dyDescent="0.2">
      <c r="A54" s="247">
        <v>45876</v>
      </c>
      <c r="B54" s="571" t="s">
        <v>680</v>
      </c>
      <c r="C54" s="248" t="s">
        <v>681</v>
      </c>
      <c r="D54" s="249">
        <v>2400</v>
      </c>
      <c r="E54" s="581" t="s">
        <v>626</v>
      </c>
      <c r="F54" s="470">
        <f t="shared" si="0"/>
        <v>7893742.0199999996</v>
      </c>
      <c r="G54" s="248" t="s">
        <v>682</v>
      </c>
    </row>
    <row r="55" spans="1:7" ht="40.5" customHeight="1" x14ac:dyDescent="0.2">
      <c r="A55" s="247">
        <v>45876</v>
      </c>
      <c r="B55" s="571" t="s">
        <v>683</v>
      </c>
      <c r="C55" s="248" t="s">
        <v>501</v>
      </c>
      <c r="D55" s="249">
        <v>17100</v>
      </c>
      <c r="E55" s="581" t="s">
        <v>626</v>
      </c>
      <c r="F55" s="470">
        <f t="shared" si="0"/>
        <v>7910842.0199999996</v>
      </c>
      <c r="G55" s="248" t="s">
        <v>502</v>
      </c>
    </row>
    <row r="56" spans="1:7" ht="41.25" customHeight="1" x14ac:dyDescent="0.2">
      <c r="A56" s="247">
        <v>45876</v>
      </c>
      <c r="B56" s="571" t="s">
        <v>503</v>
      </c>
      <c r="C56" s="248" t="s">
        <v>504</v>
      </c>
      <c r="D56" s="249">
        <v>10200</v>
      </c>
      <c r="E56" s="581" t="s">
        <v>626</v>
      </c>
      <c r="F56" s="470">
        <f t="shared" si="0"/>
        <v>7921042.0199999996</v>
      </c>
      <c r="G56" s="248" t="s">
        <v>505</v>
      </c>
    </row>
    <row r="57" spans="1:7" ht="36.75" customHeight="1" x14ac:dyDescent="0.2">
      <c r="A57" s="247">
        <v>45876</v>
      </c>
      <c r="B57" s="571" t="s">
        <v>684</v>
      </c>
      <c r="C57" s="248" t="s">
        <v>685</v>
      </c>
      <c r="D57" s="249">
        <v>1800</v>
      </c>
      <c r="E57" s="581" t="s">
        <v>626</v>
      </c>
      <c r="F57" s="470">
        <f t="shared" si="0"/>
        <v>7922842.0199999996</v>
      </c>
      <c r="G57" s="248" t="s">
        <v>686</v>
      </c>
    </row>
    <row r="58" spans="1:7" ht="26.25" customHeight="1" x14ac:dyDescent="0.2">
      <c r="A58" s="247">
        <v>45876</v>
      </c>
      <c r="B58" s="571" t="s">
        <v>687</v>
      </c>
      <c r="C58" s="248" t="s">
        <v>671</v>
      </c>
      <c r="D58" s="249">
        <v>144112.5</v>
      </c>
      <c r="E58" s="581" t="s">
        <v>626</v>
      </c>
      <c r="F58" s="470">
        <f t="shared" si="0"/>
        <v>8066954.5199999996</v>
      </c>
      <c r="G58" s="248" t="s">
        <v>671</v>
      </c>
    </row>
    <row r="59" spans="1:7" ht="26.25" customHeight="1" x14ac:dyDescent="0.2">
      <c r="A59" s="247">
        <v>45877</v>
      </c>
      <c r="B59" s="571" t="s">
        <v>688</v>
      </c>
      <c r="C59" s="248" t="s">
        <v>689</v>
      </c>
      <c r="D59" s="249">
        <v>1000</v>
      </c>
      <c r="E59" s="581" t="s">
        <v>626</v>
      </c>
      <c r="F59" s="470">
        <f t="shared" si="0"/>
        <v>8067954.5199999996</v>
      </c>
      <c r="G59" s="572" t="s">
        <v>690</v>
      </c>
    </row>
    <row r="60" spans="1:7" ht="26.25" customHeight="1" x14ac:dyDescent="0.2">
      <c r="A60" s="247">
        <v>45877</v>
      </c>
      <c r="B60" s="571" t="s">
        <v>691</v>
      </c>
      <c r="C60" s="248" t="s">
        <v>692</v>
      </c>
      <c r="D60" s="249">
        <v>900</v>
      </c>
      <c r="E60" s="581" t="s">
        <v>626</v>
      </c>
      <c r="F60" s="470">
        <f t="shared" si="0"/>
        <v>8068854.5199999996</v>
      </c>
      <c r="G60" s="572" t="s">
        <v>693</v>
      </c>
    </row>
    <row r="61" spans="1:7" ht="39" customHeight="1" x14ac:dyDescent="0.2">
      <c r="A61" s="247">
        <v>45877</v>
      </c>
      <c r="B61" s="571" t="s">
        <v>694</v>
      </c>
      <c r="C61" s="248" t="s">
        <v>499</v>
      </c>
      <c r="D61" s="249">
        <v>22700</v>
      </c>
      <c r="E61" s="581" t="s">
        <v>626</v>
      </c>
      <c r="F61" s="470">
        <f t="shared" si="0"/>
        <v>8091554.5199999996</v>
      </c>
      <c r="G61" s="572" t="s">
        <v>500</v>
      </c>
    </row>
    <row r="62" spans="1:7" ht="31.5" customHeight="1" x14ac:dyDescent="0.2">
      <c r="A62" s="247">
        <v>45877</v>
      </c>
      <c r="B62" s="571" t="s">
        <v>695</v>
      </c>
      <c r="C62" s="248" t="s">
        <v>506</v>
      </c>
      <c r="D62" s="249">
        <v>1000</v>
      </c>
      <c r="E62" s="581" t="s">
        <v>626</v>
      </c>
      <c r="F62" s="470">
        <f t="shared" si="0"/>
        <v>8092554.5199999996</v>
      </c>
      <c r="G62" s="572" t="s">
        <v>696</v>
      </c>
    </row>
    <row r="63" spans="1:7" ht="36" customHeight="1" x14ac:dyDescent="0.2">
      <c r="A63" s="247">
        <v>45877</v>
      </c>
      <c r="B63" s="571" t="s">
        <v>503</v>
      </c>
      <c r="C63" s="248" t="s">
        <v>504</v>
      </c>
      <c r="D63" s="249">
        <v>16500</v>
      </c>
      <c r="E63" s="581" t="s">
        <v>626</v>
      </c>
      <c r="F63" s="470">
        <f t="shared" si="0"/>
        <v>8109054.5199999996</v>
      </c>
      <c r="G63" s="572" t="s">
        <v>505</v>
      </c>
    </row>
    <row r="64" spans="1:7" ht="36" customHeight="1" x14ac:dyDescent="0.2">
      <c r="A64" s="247">
        <v>45877</v>
      </c>
      <c r="B64" s="571" t="s">
        <v>697</v>
      </c>
      <c r="C64" s="248" t="s">
        <v>698</v>
      </c>
      <c r="D64" s="249">
        <v>1900</v>
      </c>
      <c r="E64" s="581" t="s">
        <v>626</v>
      </c>
      <c r="F64" s="470">
        <f t="shared" si="0"/>
        <v>8110954.5199999996</v>
      </c>
      <c r="G64" s="572" t="s">
        <v>699</v>
      </c>
    </row>
    <row r="65" spans="1:7" ht="36" customHeight="1" x14ac:dyDescent="0.2">
      <c r="A65" s="247">
        <v>45877</v>
      </c>
      <c r="B65" s="571" t="s">
        <v>700</v>
      </c>
      <c r="C65" s="248" t="s">
        <v>499</v>
      </c>
      <c r="D65" s="249">
        <v>31300</v>
      </c>
      <c r="E65" s="581" t="s">
        <v>626</v>
      </c>
      <c r="F65" s="470">
        <f t="shared" si="0"/>
        <v>8142254.5199999996</v>
      </c>
      <c r="G65" s="572" t="s">
        <v>500</v>
      </c>
    </row>
    <row r="66" spans="1:7" ht="42" customHeight="1" x14ac:dyDescent="0.2">
      <c r="A66" s="247">
        <v>45880</v>
      </c>
      <c r="B66" s="571" t="s">
        <v>701</v>
      </c>
      <c r="C66" s="248" t="s">
        <v>702</v>
      </c>
      <c r="D66" s="249">
        <v>165200</v>
      </c>
      <c r="E66" s="581" t="s">
        <v>626</v>
      </c>
      <c r="F66" s="470">
        <f t="shared" si="0"/>
        <v>8307454.5199999996</v>
      </c>
      <c r="G66" s="572" t="s">
        <v>703</v>
      </c>
    </row>
    <row r="67" spans="1:7" ht="42" customHeight="1" x14ac:dyDescent="0.2">
      <c r="A67" s="247">
        <v>45880</v>
      </c>
      <c r="B67" s="571" t="s">
        <v>704</v>
      </c>
      <c r="C67" s="248" t="s">
        <v>499</v>
      </c>
      <c r="D67" s="249">
        <v>500</v>
      </c>
      <c r="E67" s="581" t="s">
        <v>626</v>
      </c>
      <c r="F67" s="470">
        <f t="shared" si="0"/>
        <v>8307954.5199999996</v>
      </c>
      <c r="G67" s="572" t="s">
        <v>500</v>
      </c>
    </row>
    <row r="68" spans="1:7" ht="42" customHeight="1" x14ac:dyDescent="0.2">
      <c r="A68" s="247">
        <v>45880</v>
      </c>
      <c r="B68" s="571" t="s">
        <v>705</v>
      </c>
      <c r="C68" s="248" t="s">
        <v>499</v>
      </c>
      <c r="D68" s="249">
        <v>11300</v>
      </c>
      <c r="E68" s="581" t="s">
        <v>626</v>
      </c>
      <c r="F68" s="470">
        <f t="shared" si="0"/>
        <v>8319254.5199999996</v>
      </c>
      <c r="G68" s="572" t="s">
        <v>500</v>
      </c>
    </row>
    <row r="69" spans="1:7" ht="38.25" customHeight="1" x14ac:dyDescent="0.2">
      <c r="A69" s="247">
        <v>45880</v>
      </c>
      <c r="B69" s="571" t="s">
        <v>706</v>
      </c>
      <c r="C69" s="248" t="s">
        <v>499</v>
      </c>
      <c r="D69" s="249">
        <v>41500</v>
      </c>
      <c r="E69" s="581" t="s">
        <v>626</v>
      </c>
      <c r="F69" s="470">
        <f t="shared" si="0"/>
        <v>8360754.5199999996</v>
      </c>
      <c r="G69" s="572" t="s">
        <v>500</v>
      </c>
    </row>
    <row r="70" spans="1:7" ht="39" customHeight="1" x14ac:dyDescent="0.2">
      <c r="A70" s="247">
        <v>45880</v>
      </c>
      <c r="B70" s="571" t="s">
        <v>707</v>
      </c>
      <c r="C70" s="248" t="s">
        <v>501</v>
      </c>
      <c r="D70" s="249">
        <v>500</v>
      </c>
      <c r="E70" s="581" t="s">
        <v>626</v>
      </c>
      <c r="F70" s="470">
        <f t="shared" si="0"/>
        <v>8361254.5199999996</v>
      </c>
      <c r="G70" s="572" t="s">
        <v>502</v>
      </c>
    </row>
    <row r="71" spans="1:7" ht="45" customHeight="1" x14ac:dyDescent="0.2">
      <c r="A71" s="247">
        <v>45880</v>
      </c>
      <c r="B71" s="571" t="s">
        <v>708</v>
      </c>
      <c r="C71" s="248" t="s">
        <v>501</v>
      </c>
      <c r="D71" s="249">
        <v>14300</v>
      </c>
      <c r="E71" s="581" t="s">
        <v>626</v>
      </c>
      <c r="F71" s="470">
        <f t="shared" si="0"/>
        <v>8375554.5199999996</v>
      </c>
      <c r="G71" s="572" t="s">
        <v>502</v>
      </c>
    </row>
    <row r="72" spans="1:7" ht="45" customHeight="1" x14ac:dyDescent="0.2">
      <c r="A72" s="247">
        <v>45880</v>
      </c>
      <c r="B72" s="571" t="s">
        <v>709</v>
      </c>
      <c r="C72" s="248" t="s">
        <v>501</v>
      </c>
      <c r="D72" s="249">
        <v>13100</v>
      </c>
      <c r="E72" s="581" t="s">
        <v>626</v>
      </c>
      <c r="F72" s="470">
        <f t="shared" si="0"/>
        <v>8388654.5199999996</v>
      </c>
      <c r="G72" s="572" t="s">
        <v>502</v>
      </c>
    </row>
    <row r="73" spans="1:7" ht="36" customHeight="1" x14ac:dyDescent="0.2">
      <c r="A73" s="247">
        <v>45880</v>
      </c>
      <c r="B73" s="571" t="s">
        <v>512</v>
      </c>
      <c r="C73" s="248" t="s">
        <v>504</v>
      </c>
      <c r="D73" s="249">
        <v>6000</v>
      </c>
      <c r="E73" s="581" t="s">
        <v>626</v>
      </c>
      <c r="F73" s="470">
        <f t="shared" si="0"/>
        <v>8394654.5199999996</v>
      </c>
      <c r="G73" s="572" t="s">
        <v>505</v>
      </c>
    </row>
    <row r="74" spans="1:7" ht="34.5" customHeight="1" x14ac:dyDescent="0.2">
      <c r="A74" s="247">
        <v>45880</v>
      </c>
      <c r="B74" s="571" t="s">
        <v>513</v>
      </c>
      <c r="C74" s="248" t="s">
        <v>504</v>
      </c>
      <c r="D74" s="249">
        <v>4000</v>
      </c>
      <c r="E74" s="581" t="s">
        <v>626</v>
      </c>
      <c r="F74" s="470">
        <f t="shared" si="0"/>
        <v>8398654.5199999996</v>
      </c>
      <c r="G74" s="572" t="s">
        <v>505</v>
      </c>
    </row>
    <row r="75" spans="1:7" ht="36" customHeight="1" x14ac:dyDescent="0.2">
      <c r="A75" s="247">
        <v>45880</v>
      </c>
      <c r="B75" s="571" t="s">
        <v>503</v>
      </c>
      <c r="C75" s="248" t="s">
        <v>504</v>
      </c>
      <c r="D75" s="249">
        <v>500</v>
      </c>
      <c r="E75" s="581" t="s">
        <v>626</v>
      </c>
      <c r="F75" s="470">
        <f t="shared" si="0"/>
        <v>8399154.5199999996</v>
      </c>
      <c r="G75" s="572" t="s">
        <v>505</v>
      </c>
    </row>
    <row r="76" spans="1:7" ht="36" customHeight="1" x14ac:dyDescent="0.2">
      <c r="A76" s="247">
        <v>45881</v>
      </c>
      <c r="B76" s="571" t="s">
        <v>710</v>
      </c>
      <c r="C76" s="248" t="s">
        <v>499</v>
      </c>
      <c r="D76" s="249">
        <v>35400</v>
      </c>
      <c r="E76" s="581" t="s">
        <v>626</v>
      </c>
      <c r="F76" s="470">
        <f t="shared" si="0"/>
        <v>8434554.5199999996</v>
      </c>
      <c r="G76" s="572" t="s">
        <v>500</v>
      </c>
    </row>
    <row r="77" spans="1:7" ht="36" customHeight="1" x14ac:dyDescent="0.2">
      <c r="A77" s="247">
        <v>45881</v>
      </c>
      <c r="B77" s="571" t="s">
        <v>711</v>
      </c>
      <c r="C77" s="248" t="s">
        <v>501</v>
      </c>
      <c r="D77" s="249">
        <v>6800</v>
      </c>
      <c r="E77" s="581" t="s">
        <v>626</v>
      </c>
      <c r="F77" s="470">
        <f t="shared" si="0"/>
        <v>8441354.5199999996</v>
      </c>
      <c r="G77" s="572" t="s">
        <v>502</v>
      </c>
    </row>
    <row r="78" spans="1:7" ht="36" customHeight="1" x14ac:dyDescent="0.2">
      <c r="A78" s="247">
        <v>45881</v>
      </c>
      <c r="B78" s="571" t="s">
        <v>503</v>
      </c>
      <c r="C78" s="248" t="s">
        <v>504</v>
      </c>
      <c r="D78" s="249">
        <v>4500</v>
      </c>
      <c r="E78" s="581" t="s">
        <v>626</v>
      </c>
      <c r="F78" s="470">
        <f t="shared" si="0"/>
        <v>8445854.5199999996</v>
      </c>
      <c r="G78" s="572" t="s">
        <v>505</v>
      </c>
    </row>
    <row r="79" spans="1:7" ht="36" customHeight="1" x14ac:dyDescent="0.2">
      <c r="A79" s="247">
        <v>45881</v>
      </c>
      <c r="B79" s="571" t="s">
        <v>712</v>
      </c>
      <c r="C79" s="248" t="s">
        <v>514</v>
      </c>
      <c r="D79" s="249">
        <v>1400</v>
      </c>
      <c r="E79" s="581" t="s">
        <v>626</v>
      </c>
      <c r="F79" s="470">
        <f t="shared" si="0"/>
        <v>8447254.5199999996</v>
      </c>
      <c r="G79" s="572" t="s">
        <v>515</v>
      </c>
    </row>
    <row r="80" spans="1:7" ht="38.25" customHeight="1" x14ac:dyDescent="0.2">
      <c r="A80" s="247">
        <v>45882</v>
      </c>
      <c r="B80" s="571" t="s">
        <v>713</v>
      </c>
      <c r="C80" s="248" t="s">
        <v>499</v>
      </c>
      <c r="D80" s="249">
        <v>34400</v>
      </c>
      <c r="E80" s="581" t="s">
        <v>626</v>
      </c>
      <c r="F80" s="470">
        <f t="shared" si="0"/>
        <v>8481654.5199999996</v>
      </c>
      <c r="G80" s="572" t="s">
        <v>500</v>
      </c>
    </row>
    <row r="81" spans="1:7" ht="38.25" customHeight="1" x14ac:dyDescent="0.2">
      <c r="A81" s="247">
        <v>45882</v>
      </c>
      <c r="B81" s="571" t="s">
        <v>714</v>
      </c>
      <c r="C81" s="248" t="s">
        <v>501</v>
      </c>
      <c r="D81" s="249">
        <v>10000</v>
      </c>
      <c r="E81" s="581" t="s">
        <v>626</v>
      </c>
      <c r="F81" s="470">
        <f t="shared" ref="F81:F144" si="1">+F80+D81-E81</f>
        <v>8491654.5199999996</v>
      </c>
      <c r="G81" s="572" t="s">
        <v>502</v>
      </c>
    </row>
    <row r="82" spans="1:7" ht="33" customHeight="1" x14ac:dyDescent="0.2">
      <c r="A82" s="247">
        <v>45882</v>
      </c>
      <c r="B82" s="571" t="s">
        <v>715</v>
      </c>
      <c r="C82" s="248" t="s">
        <v>540</v>
      </c>
      <c r="D82" s="249">
        <v>12400</v>
      </c>
      <c r="E82" s="581" t="s">
        <v>626</v>
      </c>
      <c r="F82" s="470">
        <f t="shared" si="1"/>
        <v>8504054.5199999996</v>
      </c>
      <c r="G82" s="248" t="s">
        <v>540</v>
      </c>
    </row>
    <row r="83" spans="1:7" ht="33" customHeight="1" x14ac:dyDescent="0.2">
      <c r="A83" s="247">
        <v>45882</v>
      </c>
      <c r="B83" s="571" t="s">
        <v>716</v>
      </c>
      <c r="C83" s="248" t="s">
        <v>506</v>
      </c>
      <c r="D83" s="249">
        <v>500</v>
      </c>
      <c r="E83" s="581" t="s">
        <v>626</v>
      </c>
      <c r="F83" s="470">
        <f t="shared" si="1"/>
        <v>8504554.5199999996</v>
      </c>
      <c r="G83" s="572" t="s">
        <v>717</v>
      </c>
    </row>
    <row r="84" spans="1:7" ht="33" customHeight="1" x14ac:dyDescent="0.2">
      <c r="A84" s="247">
        <v>45882</v>
      </c>
      <c r="B84" s="571" t="s">
        <v>718</v>
      </c>
      <c r="C84" s="248" t="s">
        <v>516</v>
      </c>
      <c r="D84" s="249">
        <v>770</v>
      </c>
      <c r="E84" s="581" t="s">
        <v>626</v>
      </c>
      <c r="F84" s="470">
        <f t="shared" si="1"/>
        <v>8505324.5199999996</v>
      </c>
      <c r="G84" s="248" t="s">
        <v>516</v>
      </c>
    </row>
    <row r="85" spans="1:7" ht="33" customHeight="1" x14ac:dyDescent="0.2">
      <c r="A85" s="247">
        <v>45882</v>
      </c>
      <c r="B85" s="571" t="s">
        <v>503</v>
      </c>
      <c r="C85" s="248" t="s">
        <v>504</v>
      </c>
      <c r="D85" s="249">
        <v>18800</v>
      </c>
      <c r="E85" s="581" t="s">
        <v>626</v>
      </c>
      <c r="F85" s="470">
        <f t="shared" si="1"/>
        <v>8524124.5199999996</v>
      </c>
      <c r="G85" s="572" t="s">
        <v>505</v>
      </c>
    </row>
    <row r="86" spans="1:7" ht="33" customHeight="1" x14ac:dyDescent="0.2">
      <c r="A86" s="247">
        <v>45882</v>
      </c>
      <c r="B86" s="571" t="s">
        <v>719</v>
      </c>
      <c r="C86" s="248" t="s">
        <v>720</v>
      </c>
      <c r="D86" s="249">
        <v>7000</v>
      </c>
      <c r="E86" s="581" t="s">
        <v>626</v>
      </c>
      <c r="F86" s="470">
        <f t="shared" si="1"/>
        <v>8531124.5199999996</v>
      </c>
      <c r="G86" s="572" t="s">
        <v>721</v>
      </c>
    </row>
    <row r="87" spans="1:7" ht="33" customHeight="1" x14ac:dyDescent="0.2">
      <c r="A87" s="247">
        <v>45883</v>
      </c>
      <c r="B87" s="571" t="s">
        <v>722</v>
      </c>
      <c r="C87" s="248" t="s">
        <v>520</v>
      </c>
      <c r="D87" s="249">
        <v>3200</v>
      </c>
      <c r="E87" s="581" t="s">
        <v>626</v>
      </c>
      <c r="F87" s="470">
        <f t="shared" si="1"/>
        <v>8534324.5199999996</v>
      </c>
      <c r="G87" s="572" t="s">
        <v>521</v>
      </c>
    </row>
    <row r="88" spans="1:7" ht="43.5" customHeight="1" x14ac:dyDescent="0.2">
      <c r="A88" s="247">
        <v>45883</v>
      </c>
      <c r="B88" s="571" t="s">
        <v>723</v>
      </c>
      <c r="C88" s="248" t="s">
        <v>724</v>
      </c>
      <c r="D88" s="249">
        <v>20800</v>
      </c>
      <c r="E88" s="581" t="s">
        <v>626</v>
      </c>
      <c r="F88" s="470">
        <f t="shared" si="1"/>
        <v>8555124.5199999996</v>
      </c>
      <c r="G88" s="572" t="s">
        <v>725</v>
      </c>
    </row>
    <row r="89" spans="1:7" ht="45.75" customHeight="1" x14ac:dyDescent="0.2">
      <c r="A89" s="247">
        <v>45883</v>
      </c>
      <c r="B89" s="571" t="s">
        <v>726</v>
      </c>
      <c r="C89" s="248" t="s">
        <v>507</v>
      </c>
      <c r="D89" s="249">
        <v>3200</v>
      </c>
      <c r="E89" s="581" t="s">
        <v>626</v>
      </c>
      <c r="F89" s="470">
        <f t="shared" si="1"/>
        <v>8558324.5199999996</v>
      </c>
      <c r="G89" s="572" t="s">
        <v>508</v>
      </c>
    </row>
    <row r="90" spans="1:7" ht="41.25" customHeight="1" x14ac:dyDescent="0.2">
      <c r="A90" s="247">
        <v>45883</v>
      </c>
      <c r="B90" s="571" t="s">
        <v>727</v>
      </c>
      <c r="C90" s="248" t="s">
        <v>499</v>
      </c>
      <c r="D90" s="249">
        <v>40300</v>
      </c>
      <c r="E90" s="581" t="s">
        <v>626</v>
      </c>
      <c r="F90" s="470">
        <f t="shared" si="1"/>
        <v>8598624.5199999996</v>
      </c>
      <c r="G90" s="572" t="s">
        <v>500</v>
      </c>
    </row>
    <row r="91" spans="1:7" ht="41.25" customHeight="1" x14ac:dyDescent="0.2">
      <c r="A91" s="247">
        <v>45883</v>
      </c>
      <c r="B91" s="571" t="s">
        <v>728</v>
      </c>
      <c r="C91" s="248" t="s">
        <v>501</v>
      </c>
      <c r="D91" s="249">
        <v>19400</v>
      </c>
      <c r="E91" s="581" t="s">
        <v>626</v>
      </c>
      <c r="F91" s="470">
        <f t="shared" si="1"/>
        <v>8618024.5199999996</v>
      </c>
      <c r="G91" s="572" t="s">
        <v>502</v>
      </c>
    </row>
    <row r="92" spans="1:7" ht="41.25" customHeight="1" x14ac:dyDescent="0.2">
      <c r="A92" s="247">
        <v>45883</v>
      </c>
      <c r="B92" s="571" t="s">
        <v>729</v>
      </c>
      <c r="C92" s="248" t="s">
        <v>506</v>
      </c>
      <c r="D92" s="249">
        <v>500</v>
      </c>
      <c r="E92" s="581" t="s">
        <v>626</v>
      </c>
      <c r="F92" s="470">
        <f t="shared" si="1"/>
        <v>8618524.5199999996</v>
      </c>
      <c r="G92" s="572" t="s">
        <v>730</v>
      </c>
    </row>
    <row r="93" spans="1:7" ht="39.75" customHeight="1" x14ac:dyDescent="0.2">
      <c r="A93" s="247">
        <v>45883</v>
      </c>
      <c r="B93" s="571" t="s">
        <v>503</v>
      </c>
      <c r="C93" s="248" t="s">
        <v>504</v>
      </c>
      <c r="D93" s="249">
        <v>3500</v>
      </c>
      <c r="E93" s="581" t="s">
        <v>626</v>
      </c>
      <c r="F93" s="470">
        <f t="shared" si="1"/>
        <v>8622024.5199999996</v>
      </c>
      <c r="G93" s="572" t="s">
        <v>505</v>
      </c>
    </row>
    <row r="94" spans="1:7" ht="38.25" customHeight="1" x14ac:dyDescent="0.2">
      <c r="A94" s="247">
        <v>45883</v>
      </c>
      <c r="B94" s="571" t="s">
        <v>731</v>
      </c>
      <c r="C94" s="248" t="s">
        <v>552</v>
      </c>
      <c r="D94" s="249">
        <v>10000</v>
      </c>
      <c r="E94" s="581" t="s">
        <v>626</v>
      </c>
      <c r="F94" s="470">
        <f t="shared" si="1"/>
        <v>8632024.5199999996</v>
      </c>
      <c r="G94" s="248" t="s">
        <v>732</v>
      </c>
    </row>
    <row r="95" spans="1:7" ht="35.25" customHeight="1" x14ac:dyDescent="0.2">
      <c r="A95" s="247">
        <v>45884</v>
      </c>
      <c r="B95" s="571" t="s">
        <v>733</v>
      </c>
      <c r="C95" s="248" t="s">
        <v>734</v>
      </c>
      <c r="D95" s="249">
        <v>562.5</v>
      </c>
      <c r="E95" s="581" t="s">
        <v>626</v>
      </c>
      <c r="F95" s="470">
        <f t="shared" si="1"/>
        <v>8632587.0199999996</v>
      </c>
      <c r="G95" s="248" t="s">
        <v>734</v>
      </c>
    </row>
    <row r="96" spans="1:7" ht="40.5" customHeight="1" x14ac:dyDescent="0.2">
      <c r="A96" s="247">
        <v>45884</v>
      </c>
      <c r="B96" s="571" t="s">
        <v>735</v>
      </c>
      <c r="C96" s="248" t="s">
        <v>507</v>
      </c>
      <c r="D96" s="249">
        <v>16800</v>
      </c>
      <c r="E96" s="581" t="s">
        <v>626</v>
      </c>
      <c r="F96" s="470">
        <f t="shared" si="1"/>
        <v>8649387.0199999996</v>
      </c>
      <c r="G96" s="248" t="s">
        <v>508</v>
      </c>
    </row>
    <row r="97" spans="1:7" ht="41.25" customHeight="1" x14ac:dyDescent="0.2">
      <c r="A97" s="247">
        <v>45884</v>
      </c>
      <c r="B97" s="571" t="s">
        <v>736</v>
      </c>
      <c r="C97" s="248" t="s">
        <v>499</v>
      </c>
      <c r="D97" s="249">
        <v>47600</v>
      </c>
      <c r="E97" s="581" t="s">
        <v>626</v>
      </c>
      <c r="F97" s="470">
        <f t="shared" si="1"/>
        <v>8696987.0199999996</v>
      </c>
      <c r="G97" s="248" t="s">
        <v>500</v>
      </c>
    </row>
    <row r="98" spans="1:7" ht="30" customHeight="1" x14ac:dyDescent="0.2">
      <c r="A98" s="247">
        <v>45884</v>
      </c>
      <c r="B98" s="571" t="s">
        <v>737</v>
      </c>
      <c r="C98" s="248" t="s">
        <v>514</v>
      </c>
      <c r="D98" s="249">
        <v>1400</v>
      </c>
      <c r="E98" s="581" t="s">
        <v>626</v>
      </c>
      <c r="F98" s="470">
        <f t="shared" si="1"/>
        <v>8698387.0199999996</v>
      </c>
      <c r="G98" s="248" t="s">
        <v>515</v>
      </c>
    </row>
    <row r="99" spans="1:7" ht="38.25" customHeight="1" x14ac:dyDescent="0.2">
      <c r="A99" s="247">
        <v>45884</v>
      </c>
      <c r="B99" s="571" t="s">
        <v>738</v>
      </c>
      <c r="C99" s="248" t="s">
        <v>506</v>
      </c>
      <c r="D99" s="249">
        <v>1400</v>
      </c>
      <c r="E99" s="581" t="s">
        <v>626</v>
      </c>
      <c r="F99" s="470">
        <f t="shared" si="1"/>
        <v>8699787.0199999996</v>
      </c>
      <c r="G99" s="248" t="s">
        <v>739</v>
      </c>
    </row>
    <row r="100" spans="1:7" ht="40.5" customHeight="1" x14ac:dyDescent="0.2">
      <c r="A100" s="247">
        <v>45884</v>
      </c>
      <c r="B100" s="571" t="s">
        <v>503</v>
      </c>
      <c r="C100" s="248" t="s">
        <v>504</v>
      </c>
      <c r="D100" s="249">
        <v>16900</v>
      </c>
      <c r="E100" s="581" t="s">
        <v>626</v>
      </c>
      <c r="F100" s="470">
        <f t="shared" si="1"/>
        <v>8716687.0199999996</v>
      </c>
      <c r="G100" s="248" t="s">
        <v>505</v>
      </c>
    </row>
    <row r="101" spans="1:7" ht="32.25" customHeight="1" x14ac:dyDescent="0.2">
      <c r="A101" s="247">
        <v>45884</v>
      </c>
      <c r="B101" s="571" t="s">
        <v>740</v>
      </c>
      <c r="C101" s="248" t="s">
        <v>506</v>
      </c>
      <c r="D101" s="249">
        <v>800</v>
      </c>
      <c r="E101" s="581" t="s">
        <v>626</v>
      </c>
      <c r="F101" s="470">
        <f t="shared" si="1"/>
        <v>8717487.0199999996</v>
      </c>
      <c r="G101" s="248" t="s">
        <v>741</v>
      </c>
    </row>
    <row r="102" spans="1:7" ht="40.5" customHeight="1" x14ac:dyDescent="0.2">
      <c r="A102" s="247">
        <v>45884</v>
      </c>
      <c r="B102" s="571" t="s">
        <v>742</v>
      </c>
      <c r="C102" s="248" t="s">
        <v>743</v>
      </c>
      <c r="D102" s="249">
        <v>4800</v>
      </c>
      <c r="E102" s="581" t="s">
        <v>626</v>
      </c>
      <c r="F102" s="470">
        <f t="shared" si="1"/>
        <v>8722287.0199999996</v>
      </c>
      <c r="G102" s="248" t="s">
        <v>744</v>
      </c>
    </row>
    <row r="103" spans="1:7" ht="40.5" customHeight="1" x14ac:dyDescent="0.2">
      <c r="A103" s="247">
        <v>45884</v>
      </c>
      <c r="B103" s="571" t="s">
        <v>745</v>
      </c>
      <c r="C103" s="248" t="s">
        <v>518</v>
      </c>
      <c r="D103" s="249">
        <v>26800</v>
      </c>
      <c r="E103" s="581" t="s">
        <v>626</v>
      </c>
      <c r="F103" s="470">
        <f t="shared" si="1"/>
        <v>8749087.0199999996</v>
      </c>
      <c r="G103" s="248" t="s">
        <v>519</v>
      </c>
    </row>
    <row r="104" spans="1:7" ht="38.25" customHeight="1" x14ac:dyDescent="0.2">
      <c r="A104" s="247">
        <v>45887</v>
      </c>
      <c r="B104" s="571" t="s">
        <v>746</v>
      </c>
      <c r="C104" s="248" t="s">
        <v>499</v>
      </c>
      <c r="D104" s="249">
        <v>200</v>
      </c>
      <c r="E104" s="581" t="s">
        <v>626</v>
      </c>
      <c r="F104" s="470">
        <f t="shared" si="1"/>
        <v>8749287.0199999996</v>
      </c>
      <c r="G104" s="248" t="s">
        <v>500</v>
      </c>
    </row>
    <row r="105" spans="1:7" ht="40.5" customHeight="1" x14ac:dyDescent="0.2">
      <c r="A105" s="247">
        <v>45887</v>
      </c>
      <c r="B105" s="571" t="s">
        <v>747</v>
      </c>
      <c r="C105" s="248" t="s">
        <v>499</v>
      </c>
      <c r="D105" s="249">
        <v>2000</v>
      </c>
      <c r="E105" s="581" t="s">
        <v>626</v>
      </c>
      <c r="F105" s="470">
        <f t="shared" si="1"/>
        <v>8751287.0199999996</v>
      </c>
      <c r="G105" s="248" t="s">
        <v>500</v>
      </c>
    </row>
    <row r="106" spans="1:7" ht="40.5" customHeight="1" x14ac:dyDescent="0.2">
      <c r="A106" s="247">
        <v>45887</v>
      </c>
      <c r="B106" s="571" t="s">
        <v>748</v>
      </c>
      <c r="C106" s="248" t="s">
        <v>499</v>
      </c>
      <c r="D106" s="249">
        <v>40900</v>
      </c>
      <c r="E106" s="581" t="s">
        <v>626</v>
      </c>
      <c r="F106" s="470">
        <f t="shared" si="1"/>
        <v>8792187.0199999996</v>
      </c>
      <c r="G106" s="248" t="s">
        <v>500</v>
      </c>
    </row>
    <row r="107" spans="1:7" ht="40.5" customHeight="1" x14ac:dyDescent="0.2">
      <c r="A107" s="247">
        <v>45887</v>
      </c>
      <c r="B107" s="571" t="s">
        <v>749</v>
      </c>
      <c r="C107" s="248" t="s">
        <v>514</v>
      </c>
      <c r="D107" s="249">
        <v>500</v>
      </c>
      <c r="E107" s="581" t="s">
        <v>626</v>
      </c>
      <c r="F107" s="470">
        <f t="shared" si="1"/>
        <v>8792687.0199999996</v>
      </c>
      <c r="G107" s="248" t="s">
        <v>515</v>
      </c>
    </row>
    <row r="108" spans="1:7" ht="40.5" customHeight="1" x14ac:dyDescent="0.2">
      <c r="A108" s="247">
        <v>45887</v>
      </c>
      <c r="B108" s="571" t="s">
        <v>750</v>
      </c>
      <c r="C108" s="248" t="s">
        <v>501</v>
      </c>
      <c r="D108" s="249">
        <v>6500</v>
      </c>
      <c r="E108" s="581" t="s">
        <v>626</v>
      </c>
      <c r="F108" s="470">
        <f t="shared" si="1"/>
        <v>8799187.0199999996</v>
      </c>
      <c r="G108" s="248" t="s">
        <v>502</v>
      </c>
    </row>
    <row r="109" spans="1:7" ht="40.5" customHeight="1" x14ac:dyDescent="0.2">
      <c r="A109" s="247">
        <v>45887</v>
      </c>
      <c r="B109" s="571" t="s">
        <v>751</v>
      </c>
      <c r="C109" s="248" t="s">
        <v>501</v>
      </c>
      <c r="D109" s="249">
        <v>7200</v>
      </c>
      <c r="E109" s="581" t="s">
        <v>626</v>
      </c>
      <c r="F109" s="470">
        <f t="shared" si="1"/>
        <v>8806387.0199999996</v>
      </c>
      <c r="G109" s="248" t="s">
        <v>502</v>
      </c>
    </row>
    <row r="110" spans="1:7" ht="32.25" customHeight="1" x14ac:dyDescent="0.2">
      <c r="A110" s="247">
        <v>45887</v>
      </c>
      <c r="B110" s="571" t="s">
        <v>752</v>
      </c>
      <c r="C110" s="248" t="s">
        <v>516</v>
      </c>
      <c r="D110" s="249">
        <v>100</v>
      </c>
      <c r="E110" s="581" t="s">
        <v>626</v>
      </c>
      <c r="F110" s="470">
        <f t="shared" si="1"/>
        <v>8806487.0199999996</v>
      </c>
      <c r="G110" s="248" t="s">
        <v>516</v>
      </c>
    </row>
    <row r="111" spans="1:7" ht="32.25" customHeight="1" x14ac:dyDescent="0.2">
      <c r="A111" s="247">
        <v>45887</v>
      </c>
      <c r="B111" s="571" t="s">
        <v>753</v>
      </c>
      <c r="C111" s="248" t="s">
        <v>516</v>
      </c>
      <c r="D111" s="249">
        <v>100</v>
      </c>
      <c r="E111" s="581" t="s">
        <v>626</v>
      </c>
      <c r="F111" s="470">
        <f t="shared" si="1"/>
        <v>8806587.0199999996</v>
      </c>
      <c r="G111" s="248" t="s">
        <v>516</v>
      </c>
    </row>
    <row r="112" spans="1:7" ht="32.25" customHeight="1" x14ac:dyDescent="0.2">
      <c r="A112" s="247">
        <v>45887</v>
      </c>
      <c r="B112" s="571" t="s">
        <v>754</v>
      </c>
      <c r="C112" s="248" t="s">
        <v>506</v>
      </c>
      <c r="D112" s="249">
        <v>400</v>
      </c>
      <c r="E112" s="581" t="s">
        <v>626</v>
      </c>
      <c r="F112" s="470">
        <f t="shared" si="1"/>
        <v>8806987.0199999996</v>
      </c>
      <c r="G112" s="248" t="s">
        <v>755</v>
      </c>
    </row>
    <row r="113" spans="1:7" ht="45" customHeight="1" x14ac:dyDescent="0.2">
      <c r="A113" s="247">
        <v>45887</v>
      </c>
      <c r="B113" s="571" t="s">
        <v>756</v>
      </c>
      <c r="C113" s="248" t="s">
        <v>757</v>
      </c>
      <c r="D113" s="249">
        <v>2000</v>
      </c>
      <c r="E113" s="581" t="s">
        <v>626</v>
      </c>
      <c r="F113" s="470">
        <f t="shared" si="1"/>
        <v>8808987.0199999996</v>
      </c>
      <c r="G113" s="248" t="s">
        <v>758</v>
      </c>
    </row>
    <row r="114" spans="1:7" ht="40.5" customHeight="1" x14ac:dyDescent="0.2">
      <c r="A114" s="247">
        <v>45887</v>
      </c>
      <c r="B114" s="571" t="s">
        <v>759</v>
      </c>
      <c r="C114" s="248" t="s">
        <v>760</v>
      </c>
      <c r="D114" s="249">
        <v>3600</v>
      </c>
      <c r="E114" s="581" t="s">
        <v>626</v>
      </c>
      <c r="F114" s="470">
        <f t="shared" si="1"/>
        <v>8812587.0199999996</v>
      </c>
      <c r="G114" s="248" t="s">
        <v>761</v>
      </c>
    </row>
    <row r="115" spans="1:7" ht="44.25" customHeight="1" x14ac:dyDescent="0.2">
      <c r="A115" s="247">
        <v>45887</v>
      </c>
      <c r="B115" s="571" t="s">
        <v>762</v>
      </c>
      <c r="C115" s="248" t="s">
        <v>763</v>
      </c>
      <c r="D115" s="249">
        <v>2000</v>
      </c>
      <c r="E115" s="581" t="s">
        <v>626</v>
      </c>
      <c r="F115" s="470">
        <f t="shared" si="1"/>
        <v>8814587.0199999996</v>
      </c>
      <c r="G115" s="248" t="s">
        <v>764</v>
      </c>
    </row>
    <row r="116" spans="1:7" ht="31.5" customHeight="1" x14ac:dyDescent="0.2">
      <c r="A116" s="247">
        <v>45887</v>
      </c>
      <c r="B116" s="571" t="s">
        <v>765</v>
      </c>
      <c r="C116" s="248" t="s">
        <v>517</v>
      </c>
      <c r="D116" s="249">
        <v>165</v>
      </c>
      <c r="E116" s="581" t="s">
        <v>626</v>
      </c>
      <c r="F116" s="470">
        <f t="shared" si="1"/>
        <v>8814752.0199999996</v>
      </c>
      <c r="G116" s="248" t="s">
        <v>766</v>
      </c>
    </row>
    <row r="117" spans="1:7" ht="57.75" customHeight="1" x14ac:dyDescent="0.2">
      <c r="A117" s="247">
        <v>45888</v>
      </c>
      <c r="B117" s="571">
        <v>31889</v>
      </c>
      <c r="C117" s="248" t="s">
        <v>767</v>
      </c>
      <c r="D117" s="581" t="s">
        <v>626</v>
      </c>
      <c r="E117" s="249">
        <v>406639.61</v>
      </c>
      <c r="F117" s="470">
        <f t="shared" si="1"/>
        <v>8408112.4100000001</v>
      </c>
      <c r="G117" s="248" t="s">
        <v>768</v>
      </c>
    </row>
    <row r="118" spans="1:7" ht="32.25" customHeight="1" x14ac:dyDescent="0.2">
      <c r="A118" s="247">
        <v>45888</v>
      </c>
      <c r="B118" s="571" t="s">
        <v>769</v>
      </c>
      <c r="C118" s="248" t="s">
        <v>516</v>
      </c>
      <c r="D118" s="249">
        <v>15700</v>
      </c>
      <c r="E118" s="581" t="s">
        <v>626</v>
      </c>
      <c r="F118" s="470">
        <f t="shared" si="1"/>
        <v>8423812.4100000001</v>
      </c>
      <c r="G118" s="248" t="s">
        <v>516</v>
      </c>
    </row>
    <row r="119" spans="1:7" ht="45.75" customHeight="1" x14ac:dyDescent="0.2">
      <c r="A119" s="247">
        <v>45888</v>
      </c>
      <c r="B119" s="571" t="s">
        <v>770</v>
      </c>
      <c r="C119" s="248" t="s">
        <v>771</v>
      </c>
      <c r="D119" s="249">
        <v>27600</v>
      </c>
      <c r="E119" s="581" t="s">
        <v>626</v>
      </c>
      <c r="F119" s="470">
        <f t="shared" si="1"/>
        <v>8451412.4100000001</v>
      </c>
      <c r="G119" s="248" t="s">
        <v>772</v>
      </c>
    </row>
    <row r="120" spans="1:7" ht="41.25" customHeight="1" x14ac:dyDescent="0.2">
      <c r="A120" s="247">
        <v>45888</v>
      </c>
      <c r="B120" s="571" t="s">
        <v>773</v>
      </c>
      <c r="C120" s="248" t="s">
        <v>774</v>
      </c>
      <c r="D120" s="249">
        <v>2250</v>
      </c>
      <c r="E120" s="581" t="s">
        <v>626</v>
      </c>
      <c r="F120" s="470">
        <f t="shared" si="1"/>
        <v>8453662.4100000001</v>
      </c>
      <c r="G120" s="248" t="s">
        <v>775</v>
      </c>
    </row>
    <row r="121" spans="1:7" ht="41.25" customHeight="1" x14ac:dyDescent="0.2">
      <c r="A121" s="247">
        <v>45888</v>
      </c>
      <c r="B121" s="571" t="s">
        <v>776</v>
      </c>
      <c r="C121" s="248" t="s">
        <v>501</v>
      </c>
      <c r="D121" s="249">
        <v>11200</v>
      </c>
      <c r="E121" s="581" t="s">
        <v>626</v>
      </c>
      <c r="F121" s="470">
        <f t="shared" si="1"/>
        <v>8464862.4100000001</v>
      </c>
      <c r="G121" s="248" t="s">
        <v>502</v>
      </c>
    </row>
    <row r="122" spans="1:7" ht="34.5" customHeight="1" x14ac:dyDescent="0.2">
      <c r="A122" s="247">
        <v>45889</v>
      </c>
      <c r="B122" s="571" t="s">
        <v>776</v>
      </c>
      <c r="C122" s="248" t="s">
        <v>501</v>
      </c>
      <c r="D122" s="249">
        <v>40100</v>
      </c>
      <c r="E122" s="581" t="s">
        <v>626</v>
      </c>
      <c r="F122" s="470">
        <f t="shared" si="1"/>
        <v>8504962.4100000001</v>
      </c>
      <c r="G122" s="248" t="s">
        <v>502</v>
      </c>
    </row>
    <row r="123" spans="1:7" ht="40.5" customHeight="1" x14ac:dyDescent="0.2">
      <c r="A123" s="247">
        <v>45888</v>
      </c>
      <c r="B123" s="571" t="s">
        <v>503</v>
      </c>
      <c r="C123" s="248" t="s">
        <v>504</v>
      </c>
      <c r="D123" s="249">
        <v>1900</v>
      </c>
      <c r="E123" s="581" t="s">
        <v>626</v>
      </c>
      <c r="F123" s="470">
        <f t="shared" si="1"/>
        <v>8506862.4100000001</v>
      </c>
      <c r="G123" s="248" t="s">
        <v>505</v>
      </c>
    </row>
    <row r="124" spans="1:7" ht="40.5" customHeight="1" x14ac:dyDescent="0.2">
      <c r="A124" s="247">
        <v>45888</v>
      </c>
      <c r="B124" s="571" t="s">
        <v>513</v>
      </c>
      <c r="C124" s="248" t="s">
        <v>504</v>
      </c>
      <c r="D124" s="249">
        <v>5100</v>
      </c>
      <c r="E124" s="581" t="s">
        <v>626</v>
      </c>
      <c r="F124" s="470">
        <f t="shared" si="1"/>
        <v>8511962.4100000001</v>
      </c>
      <c r="G124" s="248" t="s">
        <v>505</v>
      </c>
    </row>
    <row r="125" spans="1:7" ht="40.5" customHeight="1" x14ac:dyDescent="0.2">
      <c r="A125" s="247">
        <v>45888</v>
      </c>
      <c r="B125" s="571" t="s">
        <v>503</v>
      </c>
      <c r="C125" s="248" t="s">
        <v>504</v>
      </c>
      <c r="D125" s="249">
        <v>1000</v>
      </c>
      <c r="E125" s="581" t="s">
        <v>626</v>
      </c>
      <c r="F125" s="470">
        <f t="shared" si="1"/>
        <v>8512962.4100000001</v>
      </c>
      <c r="G125" s="248" t="s">
        <v>505</v>
      </c>
    </row>
    <row r="126" spans="1:7" ht="37.5" customHeight="1" x14ac:dyDescent="0.2">
      <c r="A126" s="247">
        <v>45889</v>
      </c>
      <c r="B126" s="571" t="s">
        <v>777</v>
      </c>
      <c r="C126" s="248" t="s">
        <v>499</v>
      </c>
      <c r="D126" s="249">
        <v>23900</v>
      </c>
      <c r="E126" s="581" t="s">
        <v>626</v>
      </c>
      <c r="F126" s="470">
        <f t="shared" si="1"/>
        <v>8536862.4100000001</v>
      </c>
      <c r="G126" s="248" t="s">
        <v>500</v>
      </c>
    </row>
    <row r="127" spans="1:7" ht="33.75" customHeight="1" x14ac:dyDescent="0.2">
      <c r="A127" s="247">
        <v>45889</v>
      </c>
      <c r="B127" s="571" t="s">
        <v>778</v>
      </c>
      <c r="C127" s="248" t="s">
        <v>501</v>
      </c>
      <c r="D127" s="249">
        <v>4300</v>
      </c>
      <c r="E127" s="581" t="s">
        <v>626</v>
      </c>
      <c r="F127" s="470">
        <f t="shared" si="1"/>
        <v>8541162.4100000001</v>
      </c>
      <c r="G127" s="248" t="s">
        <v>502</v>
      </c>
    </row>
    <row r="128" spans="1:7" ht="33.75" customHeight="1" x14ac:dyDescent="0.2">
      <c r="A128" s="247">
        <v>45889</v>
      </c>
      <c r="B128" s="571" t="s">
        <v>503</v>
      </c>
      <c r="C128" s="248" t="s">
        <v>504</v>
      </c>
      <c r="D128" s="249">
        <v>5700</v>
      </c>
      <c r="E128" s="581" t="s">
        <v>626</v>
      </c>
      <c r="F128" s="470">
        <f t="shared" si="1"/>
        <v>8546862.4100000001</v>
      </c>
      <c r="G128" s="248" t="s">
        <v>505</v>
      </c>
    </row>
    <row r="129" spans="1:7" ht="32.25" customHeight="1" x14ac:dyDescent="0.2">
      <c r="A129" s="247">
        <v>45889</v>
      </c>
      <c r="B129" s="571" t="s">
        <v>779</v>
      </c>
      <c r="C129" s="248" t="s">
        <v>780</v>
      </c>
      <c r="D129" s="249">
        <v>3000</v>
      </c>
      <c r="E129" s="581" t="s">
        <v>626</v>
      </c>
      <c r="F129" s="470">
        <f t="shared" si="1"/>
        <v>8549862.4100000001</v>
      </c>
      <c r="G129" s="248" t="s">
        <v>781</v>
      </c>
    </row>
    <row r="130" spans="1:7" ht="40.5" customHeight="1" x14ac:dyDescent="0.2">
      <c r="A130" s="247">
        <v>45890</v>
      </c>
      <c r="B130" s="573" t="s">
        <v>782</v>
      </c>
      <c r="C130" s="248" t="s">
        <v>501</v>
      </c>
      <c r="D130" s="249">
        <v>13500</v>
      </c>
      <c r="E130" s="581" t="s">
        <v>626</v>
      </c>
      <c r="F130" s="470">
        <f t="shared" si="1"/>
        <v>8563362.4100000001</v>
      </c>
      <c r="G130" s="248" t="s">
        <v>502</v>
      </c>
    </row>
    <row r="131" spans="1:7" ht="40.5" customHeight="1" x14ac:dyDescent="0.2">
      <c r="A131" s="247">
        <v>45890</v>
      </c>
      <c r="B131" s="573" t="s">
        <v>503</v>
      </c>
      <c r="C131" s="248" t="s">
        <v>504</v>
      </c>
      <c r="D131" s="249">
        <v>3900</v>
      </c>
      <c r="E131" s="581" t="s">
        <v>626</v>
      </c>
      <c r="F131" s="470">
        <f t="shared" si="1"/>
        <v>8567262.4100000001</v>
      </c>
      <c r="G131" s="248" t="s">
        <v>505</v>
      </c>
    </row>
    <row r="132" spans="1:7" ht="39.75" customHeight="1" x14ac:dyDescent="0.2">
      <c r="A132" s="247">
        <v>45890</v>
      </c>
      <c r="B132" s="573" t="s">
        <v>783</v>
      </c>
      <c r="C132" s="248" t="s">
        <v>506</v>
      </c>
      <c r="D132" s="249">
        <v>1000</v>
      </c>
      <c r="E132" s="581" t="s">
        <v>626</v>
      </c>
      <c r="F132" s="470">
        <f t="shared" si="1"/>
        <v>8568262.4100000001</v>
      </c>
      <c r="G132" s="248" t="s">
        <v>784</v>
      </c>
    </row>
    <row r="133" spans="1:7" ht="33" customHeight="1" x14ac:dyDescent="0.2">
      <c r="A133" s="247">
        <v>45890</v>
      </c>
      <c r="B133" s="573" t="s">
        <v>785</v>
      </c>
      <c r="C133" s="248" t="s">
        <v>516</v>
      </c>
      <c r="D133" s="249">
        <v>50</v>
      </c>
      <c r="E133" s="581" t="s">
        <v>626</v>
      </c>
      <c r="F133" s="470">
        <f t="shared" si="1"/>
        <v>8568312.4100000001</v>
      </c>
      <c r="G133" s="248" t="s">
        <v>516</v>
      </c>
    </row>
    <row r="134" spans="1:7" ht="30" customHeight="1" x14ac:dyDescent="0.2">
      <c r="A134" s="247">
        <v>45890</v>
      </c>
      <c r="B134" s="573" t="s">
        <v>786</v>
      </c>
      <c r="C134" s="248" t="s">
        <v>516</v>
      </c>
      <c r="D134" s="249">
        <v>50</v>
      </c>
      <c r="E134" s="581" t="s">
        <v>626</v>
      </c>
      <c r="F134" s="470">
        <f t="shared" si="1"/>
        <v>8568362.4100000001</v>
      </c>
      <c r="G134" s="248" t="s">
        <v>516</v>
      </c>
    </row>
    <row r="135" spans="1:7" ht="70.5" customHeight="1" x14ac:dyDescent="0.2">
      <c r="A135" s="247">
        <v>45891</v>
      </c>
      <c r="B135" s="573">
        <v>31890</v>
      </c>
      <c r="C135" s="248" t="s">
        <v>585</v>
      </c>
      <c r="D135" s="581" t="s">
        <v>626</v>
      </c>
      <c r="E135" s="249">
        <v>1934561.42</v>
      </c>
      <c r="F135" s="470">
        <f t="shared" si="1"/>
        <v>6633800.9900000002</v>
      </c>
      <c r="G135" s="248" t="s">
        <v>586</v>
      </c>
    </row>
    <row r="136" spans="1:7" ht="70.5" customHeight="1" x14ac:dyDescent="0.2">
      <c r="A136" s="247">
        <v>45891</v>
      </c>
      <c r="B136" s="573">
        <v>31891</v>
      </c>
      <c r="C136" s="248" t="s">
        <v>587</v>
      </c>
      <c r="D136" s="581" t="s">
        <v>626</v>
      </c>
      <c r="E136" s="249">
        <v>439668.58</v>
      </c>
      <c r="F136" s="470">
        <f t="shared" si="1"/>
        <v>6194132.4100000001</v>
      </c>
      <c r="G136" s="248" t="s">
        <v>588</v>
      </c>
    </row>
    <row r="137" spans="1:7" ht="36.75" customHeight="1" x14ac:dyDescent="0.2">
      <c r="A137" s="247">
        <v>45891</v>
      </c>
      <c r="B137" s="573" t="s">
        <v>787</v>
      </c>
      <c r="C137" s="248" t="s">
        <v>516</v>
      </c>
      <c r="D137" s="249">
        <v>190</v>
      </c>
      <c r="E137" s="581" t="s">
        <v>626</v>
      </c>
      <c r="F137" s="470">
        <f t="shared" si="1"/>
        <v>6194322.4100000001</v>
      </c>
      <c r="G137" s="248" t="s">
        <v>516</v>
      </c>
    </row>
    <row r="138" spans="1:7" ht="43.5" customHeight="1" x14ac:dyDescent="0.2">
      <c r="A138" s="247">
        <v>45891</v>
      </c>
      <c r="B138" s="573" t="s">
        <v>788</v>
      </c>
      <c r="C138" s="248" t="s">
        <v>506</v>
      </c>
      <c r="D138" s="249">
        <v>500</v>
      </c>
      <c r="E138" s="581" t="s">
        <v>626</v>
      </c>
      <c r="F138" s="470">
        <f t="shared" si="1"/>
        <v>6194822.4100000001</v>
      </c>
      <c r="G138" s="248" t="s">
        <v>789</v>
      </c>
    </row>
    <row r="139" spans="1:7" ht="43.5" customHeight="1" x14ac:dyDescent="0.2">
      <c r="A139" s="247">
        <v>45891</v>
      </c>
      <c r="B139" s="573" t="s">
        <v>790</v>
      </c>
      <c r="C139" s="248" t="s">
        <v>499</v>
      </c>
      <c r="D139" s="249">
        <v>29400</v>
      </c>
      <c r="E139" s="581" t="s">
        <v>626</v>
      </c>
      <c r="F139" s="470">
        <f t="shared" si="1"/>
        <v>6224222.4100000001</v>
      </c>
      <c r="G139" s="248" t="s">
        <v>500</v>
      </c>
    </row>
    <row r="140" spans="1:7" ht="41.25" customHeight="1" x14ac:dyDescent="0.2">
      <c r="A140" s="247">
        <v>45892</v>
      </c>
      <c r="B140" s="573" t="s">
        <v>790</v>
      </c>
      <c r="C140" s="248" t="s">
        <v>499</v>
      </c>
      <c r="D140" s="249">
        <v>18900</v>
      </c>
      <c r="E140" s="581" t="s">
        <v>626</v>
      </c>
      <c r="F140" s="470">
        <f t="shared" si="1"/>
        <v>6243122.4100000001</v>
      </c>
      <c r="G140" s="248" t="s">
        <v>500</v>
      </c>
    </row>
    <row r="141" spans="1:7" ht="41.25" customHeight="1" x14ac:dyDescent="0.2">
      <c r="A141" s="247">
        <v>45891</v>
      </c>
      <c r="B141" s="573" t="s">
        <v>791</v>
      </c>
      <c r="C141" s="248" t="s">
        <v>516</v>
      </c>
      <c r="D141" s="249">
        <v>1575</v>
      </c>
      <c r="E141" s="581" t="s">
        <v>626</v>
      </c>
      <c r="F141" s="470">
        <f t="shared" si="1"/>
        <v>6244697.4100000001</v>
      </c>
      <c r="G141" s="248" t="s">
        <v>516</v>
      </c>
    </row>
    <row r="142" spans="1:7" ht="41.25" customHeight="1" x14ac:dyDescent="0.2">
      <c r="A142" s="247">
        <v>45891</v>
      </c>
      <c r="B142" s="573" t="s">
        <v>503</v>
      </c>
      <c r="C142" s="248" t="s">
        <v>504</v>
      </c>
      <c r="D142" s="249">
        <v>9300</v>
      </c>
      <c r="E142" s="581" t="s">
        <v>626</v>
      </c>
      <c r="F142" s="470">
        <f t="shared" si="1"/>
        <v>6253997.4100000001</v>
      </c>
      <c r="G142" s="248" t="s">
        <v>505</v>
      </c>
    </row>
    <row r="143" spans="1:7" ht="41.25" customHeight="1" x14ac:dyDescent="0.2">
      <c r="A143" s="247">
        <v>45891</v>
      </c>
      <c r="B143" s="573" t="s">
        <v>792</v>
      </c>
      <c r="C143" s="248" t="s">
        <v>520</v>
      </c>
      <c r="D143" s="249">
        <v>4400</v>
      </c>
      <c r="E143" s="581" t="s">
        <v>626</v>
      </c>
      <c r="F143" s="470">
        <f t="shared" si="1"/>
        <v>6258397.4100000001</v>
      </c>
      <c r="G143" s="248" t="s">
        <v>521</v>
      </c>
    </row>
    <row r="144" spans="1:7" ht="47.25" customHeight="1" x14ac:dyDescent="0.2">
      <c r="A144" s="247">
        <v>45891</v>
      </c>
      <c r="B144" s="573" t="s">
        <v>793</v>
      </c>
      <c r="C144" s="248" t="s">
        <v>510</v>
      </c>
      <c r="D144" s="249">
        <v>2000</v>
      </c>
      <c r="E144" s="581" t="s">
        <v>626</v>
      </c>
      <c r="F144" s="470">
        <f t="shared" si="1"/>
        <v>6260397.4100000001</v>
      </c>
      <c r="G144" s="248" t="s">
        <v>511</v>
      </c>
    </row>
    <row r="145" spans="1:7" ht="29.25" customHeight="1" x14ac:dyDescent="0.2">
      <c r="A145" s="247">
        <v>45891</v>
      </c>
      <c r="B145" s="573" t="s">
        <v>794</v>
      </c>
      <c r="C145" s="248" t="s">
        <v>516</v>
      </c>
      <c r="D145" s="249">
        <v>40</v>
      </c>
      <c r="E145" s="581" t="s">
        <v>626</v>
      </c>
      <c r="F145" s="470">
        <f t="shared" ref="F145:F189" si="2">+F144+D145-E145</f>
        <v>6260437.4100000001</v>
      </c>
      <c r="G145" s="248" t="s">
        <v>516</v>
      </c>
    </row>
    <row r="146" spans="1:7" ht="33" customHeight="1" x14ac:dyDescent="0.2">
      <c r="A146" s="247">
        <v>45894</v>
      </c>
      <c r="B146" s="573" t="s">
        <v>795</v>
      </c>
      <c r="C146" s="248" t="s">
        <v>522</v>
      </c>
      <c r="D146" s="249">
        <v>260</v>
      </c>
      <c r="E146" s="581" t="s">
        <v>626</v>
      </c>
      <c r="F146" s="470">
        <f t="shared" si="2"/>
        <v>6260697.4100000001</v>
      </c>
      <c r="G146" s="248" t="s">
        <v>796</v>
      </c>
    </row>
    <row r="147" spans="1:7" ht="33" customHeight="1" x14ac:dyDescent="0.2">
      <c r="A147" s="247">
        <v>45894</v>
      </c>
      <c r="B147" s="573" t="s">
        <v>512</v>
      </c>
      <c r="C147" s="248" t="s">
        <v>504</v>
      </c>
      <c r="D147" s="249">
        <v>9000</v>
      </c>
      <c r="E147" s="581" t="s">
        <v>626</v>
      </c>
      <c r="F147" s="470">
        <f t="shared" si="2"/>
        <v>6269697.4100000001</v>
      </c>
      <c r="G147" s="248" t="s">
        <v>505</v>
      </c>
    </row>
    <row r="148" spans="1:7" ht="40.5" customHeight="1" x14ac:dyDescent="0.2">
      <c r="A148" s="247">
        <v>45894</v>
      </c>
      <c r="B148" s="573" t="s">
        <v>513</v>
      </c>
      <c r="C148" s="248" t="s">
        <v>504</v>
      </c>
      <c r="D148" s="249">
        <v>4500</v>
      </c>
      <c r="E148" s="581" t="s">
        <v>626</v>
      </c>
      <c r="F148" s="470">
        <f t="shared" si="2"/>
        <v>6274197.4100000001</v>
      </c>
      <c r="G148" s="248" t="s">
        <v>505</v>
      </c>
    </row>
    <row r="149" spans="1:7" ht="40.5" customHeight="1" x14ac:dyDescent="0.2">
      <c r="A149" s="247">
        <v>45894</v>
      </c>
      <c r="B149" s="573" t="s">
        <v>503</v>
      </c>
      <c r="C149" s="248" t="s">
        <v>504</v>
      </c>
      <c r="D149" s="249">
        <v>3500</v>
      </c>
      <c r="E149" s="581" t="s">
        <v>626</v>
      </c>
      <c r="F149" s="470">
        <f t="shared" si="2"/>
        <v>6277697.4100000001</v>
      </c>
      <c r="G149" s="248" t="s">
        <v>505</v>
      </c>
    </row>
    <row r="150" spans="1:7" ht="48" customHeight="1" x14ac:dyDescent="0.2">
      <c r="A150" s="247">
        <v>45894</v>
      </c>
      <c r="B150" s="573" t="s">
        <v>797</v>
      </c>
      <c r="C150" s="248" t="s">
        <v>798</v>
      </c>
      <c r="D150" s="249">
        <v>168800</v>
      </c>
      <c r="E150" s="581" t="s">
        <v>626</v>
      </c>
      <c r="F150" s="470">
        <f t="shared" si="2"/>
        <v>6446497.4100000001</v>
      </c>
      <c r="G150" s="248" t="s">
        <v>799</v>
      </c>
    </row>
    <row r="151" spans="1:7" ht="43.5" customHeight="1" x14ac:dyDescent="0.2">
      <c r="A151" s="247">
        <v>45894</v>
      </c>
      <c r="B151" s="573" t="s">
        <v>800</v>
      </c>
      <c r="C151" s="248" t="s">
        <v>501</v>
      </c>
      <c r="D151" s="249">
        <v>3000</v>
      </c>
      <c r="E151" s="581" t="s">
        <v>626</v>
      </c>
      <c r="F151" s="470">
        <f t="shared" si="2"/>
        <v>6449497.4100000001</v>
      </c>
      <c r="G151" s="248" t="s">
        <v>502</v>
      </c>
    </row>
    <row r="152" spans="1:7" ht="43.5" customHeight="1" x14ac:dyDescent="0.2">
      <c r="A152" s="247">
        <v>45894</v>
      </c>
      <c r="B152" s="573" t="s">
        <v>801</v>
      </c>
      <c r="C152" s="248" t="s">
        <v>501</v>
      </c>
      <c r="D152" s="249">
        <v>8000</v>
      </c>
      <c r="E152" s="581" t="s">
        <v>626</v>
      </c>
      <c r="F152" s="470">
        <f t="shared" si="2"/>
        <v>6457497.4100000001</v>
      </c>
      <c r="G152" s="248" t="s">
        <v>502</v>
      </c>
    </row>
    <row r="153" spans="1:7" ht="43.5" customHeight="1" x14ac:dyDescent="0.2">
      <c r="A153" s="247">
        <v>45894</v>
      </c>
      <c r="B153" s="573" t="s">
        <v>802</v>
      </c>
      <c r="C153" s="248" t="s">
        <v>501</v>
      </c>
      <c r="D153" s="249">
        <v>4600</v>
      </c>
      <c r="E153" s="581" t="s">
        <v>626</v>
      </c>
      <c r="F153" s="470">
        <f t="shared" si="2"/>
        <v>6462097.4100000001</v>
      </c>
      <c r="G153" s="248" t="s">
        <v>502</v>
      </c>
    </row>
    <row r="154" spans="1:7" ht="27" customHeight="1" x14ac:dyDescent="0.2">
      <c r="A154" s="247">
        <v>45894</v>
      </c>
      <c r="B154" s="573" t="s">
        <v>803</v>
      </c>
      <c r="C154" s="248" t="s">
        <v>506</v>
      </c>
      <c r="D154" s="249">
        <v>200</v>
      </c>
      <c r="E154" s="581" t="s">
        <v>626</v>
      </c>
      <c r="F154" s="470">
        <f t="shared" si="2"/>
        <v>6462297.4100000001</v>
      </c>
      <c r="G154" s="248" t="s">
        <v>804</v>
      </c>
    </row>
    <row r="155" spans="1:7" ht="36.75" customHeight="1" x14ac:dyDescent="0.2">
      <c r="A155" s="247">
        <v>45894</v>
      </c>
      <c r="B155" s="573" t="s">
        <v>805</v>
      </c>
      <c r="C155" s="248" t="s">
        <v>516</v>
      </c>
      <c r="D155" s="249">
        <v>1370</v>
      </c>
      <c r="E155" s="581" t="s">
        <v>626</v>
      </c>
      <c r="F155" s="470">
        <f t="shared" si="2"/>
        <v>6463667.4100000001</v>
      </c>
      <c r="G155" s="248" t="s">
        <v>516</v>
      </c>
    </row>
    <row r="156" spans="1:7" ht="36.75" customHeight="1" x14ac:dyDescent="0.2">
      <c r="A156" s="247">
        <v>45894</v>
      </c>
      <c r="B156" s="573" t="s">
        <v>806</v>
      </c>
      <c r="C156" s="248" t="s">
        <v>807</v>
      </c>
      <c r="D156" s="249">
        <v>3600</v>
      </c>
      <c r="E156" s="581" t="s">
        <v>626</v>
      </c>
      <c r="F156" s="470">
        <f t="shared" si="2"/>
        <v>6467267.4100000001</v>
      </c>
      <c r="G156" s="248" t="s">
        <v>808</v>
      </c>
    </row>
    <row r="157" spans="1:7" ht="41.25" customHeight="1" x14ac:dyDescent="0.2">
      <c r="A157" s="247">
        <v>45894</v>
      </c>
      <c r="B157" s="573" t="s">
        <v>809</v>
      </c>
      <c r="C157" s="248" t="s">
        <v>810</v>
      </c>
      <c r="D157" s="249">
        <v>11400</v>
      </c>
      <c r="E157" s="581" t="s">
        <v>626</v>
      </c>
      <c r="F157" s="470">
        <f t="shared" si="2"/>
        <v>6478667.4100000001</v>
      </c>
      <c r="G157" s="248" t="s">
        <v>811</v>
      </c>
    </row>
    <row r="158" spans="1:7" ht="37.5" customHeight="1" x14ac:dyDescent="0.2">
      <c r="A158" s="247">
        <v>45895</v>
      </c>
      <c r="B158" s="573" t="s">
        <v>812</v>
      </c>
      <c r="C158" s="248" t="s">
        <v>499</v>
      </c>
      <c r="D158" s="249">
        <v>42200</v>
      </c>
      <c r="E158" s="581" t="s">
        <v>626</v>
      </c>
      <c r="F158" s="470">
        <f t="shared" si="2"/>
        <v>6520867.4100000001</v>
      </c>
      <c r="G158" s="248" t="s">
        <v>500</v>
      </c>
    </row>
    <row r="159" spans="1:7" ht="41.25" customHeight="1" x14ac:dyDescent="0.2">
      <c r="A159" s="247">
        <v>45895</v>
      </c>
      <c r="B159" s="573" t="s">
        <v>813</v>
      </c>
      <c r="C159" s="248" t="s">
        <v>501</v>
      </c>
      <c r="D159" s="249">
        <v>11300</v>
      </c>
      <c r="E159" s="581" t="s">
        <v>626</v>
      </c>
      <c r="F159" s="470">
        <f t="shared" si="2"/>
        <v>6532167.4100000001</v>
      </c>
      <c r="G159" s="248" t="s">
        <v>502</v>
      </c>
    </row>
    <row r="160" spans="1:7" ht="42.75" customHeight="1" x14ac:dyDescent="0.2">
      <c r="A160" s="247">
        <v>45895</v>
      </c>
      <c r="B160" s="573" t="s">
        <v>503</v>
      </c>
      <c r="C160" s="248" t="s">
        <v>504</v>
      </c>
      <c r="D160" s="249">
        <v>16600</v>
      </c>
      <c r="E160" s="581" t="s">
        <v>626</v>
      </c>
      <c r="F160" s="470">
        <f t="shared" si="2"/>
        <v>6548767.4100000001</v>
      </c>
      <c r="G160" s="248" t="s">
        <v>505</v>
      </c>
    </row>
    <row r="161" spans="1:7" ht="40.5" customHeight="1" x14ac:dyDescent="0.2">
      <c r="A161" s="247">
        <v>45895</v>
      </c>
      <c r="B161" s="573" t="s">
        <v>814</v>
      </c>
      <c r="C161" s="248" t="s">
        <v>506</v>
      </c>
      <c r="D161" s="249">
        <v>500</v>
      </c>
      <c r="E161" s="581" t="s">
        <v>626</v>
      </c>
      <c r="F161" s="470">
        <f t="shared" si="2"/>
        <v>6549267.4100000001</v>
      </c>
      <c r="G161" s="248" t="s">
        <v>815</v>
      </c>
    </row>
    <row r="162" spans="1:7" ht="42.75" customHeight="1" x14ac:dyDescent="0.2">
      <c r="A162" s="247">
        <v>45895</v>
      </c>
      <c r="B162" s="573" t="s">
        <v>816</v>
      </c>
      <c r="C162" s="248" t="s">
        <v>817</v>
      </c>
      <c r="D162" s="249">
        <v>28400</v>
      </c>
      <c r="E162" s="581" t="s">
        <v>626</v>
      </c>
      <c r="F162" s="470">
        <f t="shared" si="2"/>
        <v>6577667.4100000001</v>
      </c>
      <c r="G162" s="248" t="s">
        <v>818</v>
      </c>
    </row>
    <row r="163" spans="1:7" ht="42.75" customHeight="1" x14ac:dyDescent="0.2">
      <c r="A163" s="247">
        <v>45895</v>
      </c>
      <c r="B163" s="573" t="s">
        <v>819</v>
      </c>
      <c r="C163" s="248" t="s">
        <v>499</v>
      </c>
      <c r="D163" s="249">
        <v>5400</v>
      </c>
      <c r="E163" s="581" t="s">
        <v>626</v>
      </c>
      <c r="F163" s="470">
        <f t="shared" si="2"/>
        <v>6583067.4100000001</v>
      </c>
      <c r="G163" s="248" t="s">
        <v>500</v>
      </c>
    </row>
    <row r="164" spans="1:7" ht="43.5" customHeight="1" x14ac:dyDescent="0.2">
      <c r="A164" s="247">
        <v>45895</v>
      </c>
      <c r="B164" s="573" t="s">
        <v>820</v>
      </c>
      <c r="C164" s="248" t="s">
        <v>499</v>
      </c>
      <c r="D164" s="249">
        <v>17000</v>
      </c>
      <c r="E164" s="581" t="s">
        <v>626</v>
      </c>
      <c r="F164" s="470">
        <f t="shared" si="2"/>
        <v>6600067.4100000001</v>
      </c>
      <c r="G164" s="248" t="s">
        <v>500</v>
      </c>
    </row>
    <row r="165" spans="1:7" ht="43.5" customHeight="1" x14ac:dyDescent="0.2">
      <c r="A165" s="247">
        <v>45895</v>
      </c>
      <c r="B165" s="573" t="s">
        <v>821</v>
      </c>
      <c r="C165" s="248" t="s">
        <v>499</v>
      </c>
      <c r="D165" s="249">
        <v>30000</v>
      </c>
      <c r="E165" s="581" t="s">
        <v>626</v>
      </c>
      <c r="F165" s="470">
        <f t="shared" si="2"/>
        <v>6630067.4100000001</v>
      </c>
      <c r="G165" s="248" t="s">
        <v>500</v>
      </c>
    </row>
    <row r="166" spans="1:7" ht="40.5" customHeight="1" x14ac:dyDescent="0.2">
      <c r="A166" s="247">
        <v>45895</v>
      </c>
      <c r="B166" s="573" t="s">
        <v>822</v>
      </c>
      <c r="C166" s="248" t="s">
        <v>540</v>
      </c>
      <c r="D166" s="249">
        <v>150</v>
      </c>
      <c r="E166" s="581" t="s">
        <v>626</v>
      </c>
      <c r="F166" s="470">
        <f t="shared" si="2"/>
        <v>6630217.4100000001</v>
      </c>
      <c r="G166" s="248" t="s">
        <v>540</v>
      </c>
    </row>
    <row r="167" spans="1:7" ht="42" customHeight="1" x14ac:dyDescent="0.2">
      <c r="A167" s="247">
        <v>45896</v>
      </c>
      <c r="B167" s="573" t="s">
        <v>823</v>
      </c>
      <c r="C167" s="248" t="s">
        <v>501</v>
      </c>
      <c r="D167" s="249">
        <v>12700</v>
      </c>
      <c r="E167" s="581" t="s">
        <v>626</v>
      </c>
      <c r="F167" s="470">
        <f t="shared" si="2"/>
        <v>6642917.4100000001</v>
      </c>
      <c r="G167" s="248" t="s">
        <v>502</v>
      </c>
    </row>
    <row r="168" spans="1:7" ht="42" customHeight="1" x14ac:dyDescent="0.2">
      <c r="A168" s="247">
        <v>45896</v>
      </c>
      <c r="B168" s="573" t="s">
        <v>503</v>
      </c>
      <c r="C168" s="248" t="s">
        <v>504</v>
      </c>
      <c r="D168" s="249">
        <v>12500</v>
      </c>
      <c r="E168" s="581" t="s">
        <v>626</v>
      </c>
      <c r="F168" s="470">
        <f t="shared" si="2"/>
        <v>6655417.4100000001</v>
      </c>
      <c r="G168" s="248" t="s">
        <v>505</v>
      </c>
    </row>
    <row r="169" spans="1:7" ht="36.75" customHeight="1" x14ac:dyDescent="0.2">
      <c r="A169" s="247">
        <v>45896</v>
      </c>
      <c r="B169" s="573" t="s">
        <v>824</v>
      </c>
      <c r="C169" s="248" t="s">
        <v>825</v>
      </c>
      <c r="D169" s="249">
        <v>4000</v>
      </c>
      <c r="E169" s="581" t="s">
        <v>626</v>
      </c>
      <c r="F169" s="470">
        <f t="shared" si="2"/>
        <v>6659417.4100000001</v>
      </c>
      <c r="G169" s="248" t="s">
        <v>826</v>
      </c>
    </row>
    <row r="170" spans="1:7" ht="36.75" customHeight="1" x14ac:dyDescent="0.2">
      <c r="A170" s="247">
        <v>45897</v>
      </c>
      <c r="B170" s="573" t="s">
        <v>827</v>
      </c>
      <c r="C170" s="248" t="s">
        <v>506</v>
      </c>
      <c r="D170" s="249">
        <v>2000</v>
      </c>
      <c r="E170" s="581" t="s">
        <v>626</v>
      </c>
      <c r="F170" s="470">
        <f t="shared" si="2"/>
        <v>6661417.4100000001</v>
      </c>
      <c r="G170" s="248" t="s">
        <v>828</v>
      </c>
    </row>
    <row r="171" spans="1:7" ht="43.5" customHeight="1" x14ac:dyDescent="0.2">
      <c r="A171" s="247">
        <v>45897</v>
      </c>
      <c r="B171" s="573" t="s">
        <v>503</v>
      </c>
      <c r="C171" s="248" t="s">
        <v>504</v>
      </c>
      <c r="D171" s="249">
        <v>19000</v>
      </c>
      <c r="E171" s="581" t="s">
        <v>626</v>
      </c>
      <c r="F171" s="470">
        <f t="shared" si="2"/>
        <v>6680417.4100000001</v>
      </c>
      <c r="G171" s="248" t="s">
        <v>505</v>
      </c>
    </row>
    <row r="172" spans="1:7" ht="43.5" customHeight="1" x14ac:dyDescent="0.2">
      <c r="A172" s="247">
        <v>45897</v>
      </c>
      <c r="B172" s="573" t="s">
        <v>829</v>
      </c>
      <c r="C172" s="248" t="s">
        <v>830</v>
      </c>
      <c r="D172" s="249">
        <v>200</v>
      </c>
      <c r="E172" s="581" t="s">
        <v>626</v>
      </c>
      <c r="F172" s="470">
        <f t="shared" si="2"/>
        <v>6680617.4100000001</v>
      </c>
      <c r="G172" s="248" t="s">
        <v>831</v>
      </c>
    </row>
    <row r="173" spans="1:7" ht="43.5" customHeight="1" x14ac:dyDescent="0.2">
      <c r="A173" s="247">
        <v>45897</v>
      </c>
      <c r="B173" s="573" t="s">
        <v>832</v>
      </c>
      <c r="C173" s="248" t="s">
        <v>499</v>
      </c>
      <c r="D173" s="249">
        <v>13400</v>
      </c>
      <c r="E173" s="581" t="s">
        <v>626</v>
      </c>
      <c r="F173" s="470">
        <f t="shared" si="2"/>
        <v>6694017.4100000001</v>
      </c>
      <c r="G173" s="248" t="s">
        <v>500</v>
      </c>
    </row>
    <row r="174" spans="1:7" ht="43.5" customHeight="1" x14ac:dyDescent="0.2">
      <c r="A174" s="247">
        <v>45897</v>
      </c>
      <c r="B174" s="573" t="s">
        <v>833</v>
      </c>
      <c r="C174" s="248" t="s">
        <v>834</v>
      </c>
      <c r="D174" s="249">
        <v>1400</v>
      </c>
      <c r="E174" s="581" t="s">
        <v>626</v>
      </c>
      <c r="F174" s="470">
        <f t="shared" si="2"/>
        <v>6695417.4100000001</v>
      </c>
      <c r="G174" s="248" t="s">
        <v>834</v>
      </c>
    </row>
    <row r="175" spans="1:7" ht="33" customHeight="1" x14ac:dyDescent="0.2">
      <c r="A175" s="247">
        <v>45897</v>
      </c>
      <c r="B175" s="573" t="s">
        <v>835</v>
      </c>
      <c r="C175" s="248" t="s">
        <v>516</v>
      </c>
      <c r="D175" s="249">
        <v>80</v>
      </c>
      <c r="E175" s="581" t="s">
        <v>626</v>
      </c>
      <c r="F175" s="470">
        <f t="shared" si="2"/>
        <v>6695497.4100000001</v>
      </c>
      <c r="G175" s="248" t="s">
        <v>516</v>
      </c>
    </row>
    <row r="176" spans="1:7" ht="33" customHeight="1" x14ac:dyDescent="0.2">
      <c r="A176" s="247">
        <v>45897</v>
      </c>
      <c r="B176" s="573" t="s">
        <v>836</v>
      </c>
      <c r="C176" s="248" t="s">
        <v>837</v>
      </c>
      <c r="D176" s="249">
        <v>980</v>
      </c>
      <c r="E176" s="581" t="s">
        <v>626</v>
      </c>
      <c r="F176" s="470">
        <f t="shared" si="2"/>
        <v>6696477.4100000001</v>
      </c>
      <c r="G176" s="248" t="s">
        <v>838</v>
      </c>
    </row>
    <row r="177" spans="1:8" ht="42" customHeight="1" x14ac:dyDescent="0.2">
      <c r="A177" s="247">
        <v>45897</v>
      </c>
      <c r="B177" s="573" t="s">
        <v>839</v>
      </c>
      <c r="C177" s="248" t="s">
        <v>499</v>
      </c>
      <c r="D177" s="249">
        <v>37000</v>
      </c>
      <c r="E177" s="581" t="s">
        <v>626</v>
      </c>
      <c r="F177" s="470">
        <f t="shared" si="2"/>
        <v>6733477.4100000001</v>
      </c>
      <c r="G177" s="248" t="s">
        <v>500</v>
      </c>
    </row>
    <row r="178" spans="1:8" ht="37.5" customHeight="1" x14ac:dyDescent="0.2">
      <c r="A178" s="247">
        <v>45898</v>
      </c>
      <c r="B178" s="573" t="s">
        <v>840</v>
      </c>
      <c r="C178" s="248" t="s">
        <v>841</v>
      </c>
      <c r="D178" s="249">
        <v>79250</v>
      </c>
      <c r="E178" s="581" t="s">
        <v>626</v>
      </c>
      <c r="F178" s="470">
        <f t="shared" si="2"/>
        <v>6812727.4100000001</v>
      </c>
      <c r="G178" s="248" t="s">
        <v>842</v>
      </c>
    </row>
    <row r="179" spans="1:8" ht="40.5" customHeight="1" x14ac:dyDescent="0.2">
      <c r="A179" s="247">
        <v>45898</v>
      </c>
      <c r="B179" s="573" t="s">
        <v>843</v>
      </c>
      <c r="C179" s="248" t="s">
        <v>499</v>
      </c>
      <c r="D179" s="249">
        <v>27700</v>
      </c>
      <c r="E179" s="581" t="s">
        <v>626</v>
      </c>
      <c r="F179" s="470">
        <f t="shared" si="2"/>
        <v>6840427.4100000001</v>
      </c>
      <c r="G179" s="248" t="s">
        <v>500</v>
      </c>
    </row>
    <row r="180" spans="1:8" ht="41.25" customHeight="1" x14ac:dyDescent="0.2">
      <c r="A180" s="247">
        <v>45898</v>
      </c>
      <c r="B180" s="573" t="s">
        <v>844</v>
      </c>
      <c r="C180" s="248" t="s">
        <v>514</v>
      </c>
      <c r="D180" s="249">
        <v>1400</v>
      </c>
      <c r="E180" s="581" t="s">
        <v>626</v>
      </c>
      <c r="F180" s="470">
        <f t="shared" si="2"/>
        <v>6841827.4100000001</v>
      </c>
      <c r="G180" s="248" t="s">
        <v>515</v>
      </c>
    </row>
    <row r="181" spans="1:8" ht="32.25" customHeight="1" x14ac:dyDescent="0.2">
      <c r="A181" s="247">
        <v>45898</v>
      </c>
      <c r="B181" s="573" t="s">
        <v>845</v>
      </c>
      <c r="C181" s="248" t="s">
        <v>509</v>
      </c>
      <c r="D181" s="249">
        <v>505</v>
      </c>
      <c r="E181" s="581" t="s">
        <v>626</v>
      </c>
      <c r="F181" s="470">
        <f t="shared" si="2"/>
        <v>6842332.4100000001</v>
      </c>
      <c r="G181" s="248" t="s">
        <v>672</v>
      </c>
    </row>
    <row r="182" spans="1:8" ht="40.5" customHeight="1" x14ac:dyDescent="0.2">
      <c r="A182" s="247">
        <v>45898</v>
      </c>
      <c r="B182" s="573" t="s">
        <v>503</v>
      </c>
      <c r="C182" s="248" t="s">
        <v>504</v>
      </c>
      <c r="D182" s="249">
        <v>9200</v>
      </c>
      <c r="E182" s="581" t="s">
        <v>626</v>
      </c>
      <c r="F182" s="470">
        <f t="shared" si="2"/>
        <v>6851532.4100000001</v>
      </c>
      <c r="G182" s="248" t="s">
        <v>505</v>
      </c>
      <c r="H182" s="13"/>
    </row>
    <row r="183" spans="1:8" ht="34.5" customHeight="1" x14ac:dyDescent="0.2">
      <c r="A183" s="247">
        <v>45898</v>
      </c>
      <c r="B183" s="573" t="s">
        <v>846</v>
      </c>
      <c r="C183" s="248" t="s">
        <v>506</v>
      </c>
      <c r="D183" s="249">
        <v>500</v>
      </c>
      <c r="E183" s="581" t="s">
        <v>626</v>
      </c>
      <c r="F183" s="470">
        <f t="shared" si="2"/>
        <v>6852032.4100000001</v>
      </c>
      <c r="G183" s="248" t="s">
        <v>847</v>
      </c>
      <c r="H183" s="13"/>
    </row>
    <row r="184" spans="1:8" ht="43.5" customHeight="1" x14ac:dyDescent="0.2">
      <c r="A184" s="247">
        <v>45898</v>
      </c>
      <c r="B184" s="573" t="s">
        <v>848</v>
      </c>
      <c r="C184" s="248" t="s">
        <v>518</v>
      </c>
      <c r="D184" s="249">
        <v>15600</v>
      </c>
      <c r="E184" s="581" t="s">
        <v>626</v>
      </c>
      <c r="F184" s="470">
        <f t="shared" si="2"/>
        <v>6867632.4100000001</v>
      </c>
      <c r="G184" s="248" t="s">
        <v>519</v>
      </c>
      <c r="H184" s="13"/>
    </row>
    <row r="185" spans="1:8" ht="43.5" customHeight="1" x14ac:dyDescent="0.2">
      <c r="A185" s="247">
        <v>45898</v>
      </c>
      <c r="B185" s="573" t="s">
        <v>849</v>
      </c>
      <c r="C185" s="248" t="s">
        <v>518</v>
      </c>
      <c r="D185" s="249">
        <v>8000</v>
      </c>
      <c r="E185" s="581" t="s">
        <v>626</v>
      </c>
      <c r="F185" s="470">
        <f t="shared" si="2"/>
        <v>6875632.4100000001</v>
      </c>
      <c r="G185" s="248" t="s">
        <v>519</v>
      </c>
    </row>
    <row r="186" spans="1:8" ht="33" customHeight="1" x14ac:dyDescent="0.2">
      <c r="A186" s="247">
        <v>45898</v>
      </c>
      <c r="B186" s="573" t="s">
        <v>850</v>
      </c>
      <c r="C186" s="248" t="s">
        <v>555</v>
      </c>
      <c r="D186" s="249">
        <v>665</v>
      </c>
      <c r="E186" s="581" t="s">
        <v>626</v>
      </c>
      <c r="F186" s="470">
        <f t="shared" si="2"/>
        <v>6876297.4100000001</v>
      </c>
      <c r="G186" s="248" t="s">
        <v>851</v>
      </c>
    </row>
    <row r="187" spans="1:8" ht="45" customHeight="1" x14ac:dyDescent="0.2">
      <c r="A187" s="247">
        <v>45898</v>
      </c>
      <c r="B187" s="573" t="s">
        <v>852</v>
      </c>
      <c r="C187" s="248" t="s">
        <v>853</v>
      </c>
      <c r="D187" s="249">
        <v>8550</v>
      </c>
      <c r="E187" s="581" t="s">
        <v>626</v>
      </c>
      <c r="F187" s="470">
        <f t="shared" si="2"/>
        <v>6884847.4100000001</v>
      </c>
      <c r="G187" s="248" t="s">
        <v>854</v>
      </c>
    </row>
    <row r="188" spans="1:8" ht="35.25" customHeight="1" x14ac:dyDescent="0.2">
      <c r="A188" s="247">
        <v>45898</v>
      </c>
      <c r="B188" s="573" t="s">
        <v>855</v>
      </c>
      <c r="C188" s="248" t="s">
        <v>501</v>
      </c>
      <c r="D188" s="249">
        <v>14600</v>
      </c>
      <c r="E188" s="581" t="s">
        <v>626</v>
      </c>
      <c r="F188" s="470">
        <f t="shared" si="2"/>
        <v>6899447.4100000001</v>
      </c>
      <c r="G188" s="248" t="s">
        <v>502</v>
      </c>
    </row>
    <row r="189" spans="1:8" ht="37.5" customHeight="1" x14ac:dyDescent="0.2">
      <c r="A189" s="247">
        <v>45900</v>
      </c>
      <c r="B189" s="573" t="s">
        <v>478</v>
      </c>
      <c r="C189" s="248" t="s">
        <v>541</v>
      </c>
      <c r="D189" s="249">
        <v>0</v>
      </c>
      <c r="E189" s="581">
        <v>2323.9899999999998</v>
      </c>
      <c r="F189" s="470">
        <f t="shared" si="2"/>
        <v>6897123.4199999999</v>
      </c>
      <c r="G189" s="248" t="s">
        <v>857</v>
      </c>
    </row>
    <row r="190" spans="1:8" ht="37.5" customHeight="1" thickBot="1" x14ac:dyDescent="0.3">
      <c r="A190" s="574">
        <v>45900</v>
      </c>
      <c r="B190" s="575" t="s">
        <v>478</v>
      </c>
      <c r="C190" s="500" t="s">
        <v>856</v>
      </c>
      <c r="D190" s="577">
        <v>0</v>
      </c>
      <c r="E190" s="578">
        <v>0</v>
      </c>
      <c r="F190" s="579">
        <f>F189</f>
        <v>6897123.4199999999</v>
      </c>
      <c r="G190" s="500" t="s">
        <v>856</v>
      </c>
    </row>
    <row r="191" spans="1:8" ht="36.75" customHeight="1" thickTop="1" thickBot="1" x14ac:dyDescent="0.25">
      <c r="A191" s="49"/>
      <c r="B191" s="49"/>
      <c r="C191" s="432" t="s">
        <v>543</v>
      </c>
      <c r="D191" s="576">
        <f ca="1">SUM(D16:D191)</f>
        <v>2347335</v>
      </c>
      <c r="E191" s="576">
        <f ca="1">SUM(E16:E191)</f>
        <v>2783193.6</v>
      </c>
      <c r="F191" s="476"/>
      <c r="G191" s="477"/>
    </row>
    <row r="192" spans="1:8" ht="31.5" customHeight="1" thickTop="1" x14ac:dyDescent="0.2">
      <c r="A192" s="49"/>
      <c r="B192" s="49"/>
      <c r="C192" s="49"/>
      <c r="D192" s="476"/>
      <c r="E192" s="433"/>
      <c r="F192" s="476"/>
      <c r="G192" s="49"/>
    </row>
    <row r="193" spans="1:7" ht="33" customHeight="1" x14ac:dyDescent="0.25">
      <c r="A193" s="49"/>
      <c r="B193" s="49"/>
      <c r="C193" s="432"/>
      <c r="D193" s="478"/>
      <c r="E193" s="478"/>
      <c r="F193" s="476"/>
      <c r="G193" s="477"/>
    </row>
    <row r="194" spans="1:7" ht="33" customHeight="1" x14ac:dyDescent="0.25">
      <c r="A194" s="49"/>
      <c r="B194" s="49"/>
      <c r="C194" s="432" t="s">
        <v>7</v>
      </c>
      <c r="D194" s="478"/>
      <c r="E194" s="478"/>
      <c r="F194" s="476"/>
      <c r="G194" s="477" t="s">
        <v>8</v>
      </c>
    </row>
    <row r="195" spans="1:7" ht="33" customHeight="1" x14ac:dyDescent="0.25">
      <c r="A195" s="154"/>
      <c r="B195" s="309"/>
      <c r="C195" s="14"/>
      <c r="G195" s="157"/>
    </row>
    <row r="197" spans="1:7" ht="24.75" customHeight="1" x14ac:dyDescent="0.25">
      <c r="C197" s="479" t="s">
        <v>329</v>
      </c>
      <c r="G197" s="480" t="s">
        <v>444</v>
      </c>
    </row>
    <row r="198" spans="1:7" ht="24.75" customHeight="1" x14ac:dyDescent="0.2">
      <c r="C198" s="154" t="s">
        <v>330</v>
      </c>
      <c r="G198" s="481" t="s">
        <v>430</v>
      </c>
    </row>
  </sheetData>
  <sortState xmlns:xlrd2="http://schemas.microsoft.com/office/spreadsheetml/2017/richdata2" ref="A15:H184">
    <sortCondition ref="A14:A184"/>
  </sortState>
  <mergeCells count="7">
    <mergeCell ref="A10:G10"/>
    <mergeCell ref="A11:G11"/>
    <mergeCell ref="A7:G7"/>
    <mergeCell ref="A5:G5"/>
    <mergeCell ref="A8:G8"/>
    <mergeCell ref="A9:G9"/>
    <mergeCell ref="A6:G6"/>
  </mergeCells>
  <phoneticPr fontId="56" type="noConversion"/>
  <pageMargins left="0.51" right="0.34" top="0.47" bottom="0.47" header="0.43" footer="0.3"/>
  <pageSetup scale="55" fitToWidth="0" fitToHeight="0" orientation="landscape" r:id="rId1"/>
  <ignoredErrors>
    <ignoredError sqref="B16:B190 D135:D136 E16:E189 C8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F17388"/>
    <pageSetUpPr fitToPage="1"/>
  </sheetPr>
  <dimension ref="A1:J34"/>
  <sheetViews>
    <sheetView topLeftCell="A22" zoomScale="66" zoomScaleNormal="66" workbookViewId="0">
      <selection sqref="A1:G33"/>
    </sheetView>
  </sheetViews>
  <sheetFormatPr baseColWidth="10" defaultColWidth="11.42578125" defaultRowHeight="30" customHeight="1" x14ac:dyDescent="0.2"/>
  <cols>
    <col min="1" max="1" width="15.140625" style="45" customWidth="1"/>
    <col min="2" max="2" width="13.7109375" style="46" customWidth="1"/>
    <col min="3" max="3" width="24.7109375" style="28" customWidth="1"/>
    <col min="4" max="4" width="27" style="46" customWidth="1"/>
    <col min="5" max="5" width="34.140625" style="25" customWidth="1"/>
    <col min="6" max="6" width="23.5703125" style="27" customWidth="1"/>
    <col min="7" max="7" width="19.140625" style="28" customWidth="1"/>
    <col min="8" max="8" width="19.42578125" style="28" customWidth="1"/>
    <col min="9" max="9" width="15.7109375" style="28" customWidth="1"/>
    <col min="10" max="16384" width="11.42578125" style="28"/>
  </cols>
  <sheetData>
    <row r="1" spans="1:7" ht="25.5" customHeight="1" x14ac:dyDescent="0.2">
      <c r="A1" s="3"/>
      <c r="B1" s="2"/>
      <c r="C1" s="3"/>
      <c r="D1" s="3"/>
      <c r="E1" s="3"/>
      <c r="F1" s="3"/>
      <c r="G1" s="3"/>
    </row>
    <row r="2" spans="1:7" ht="25.5" customHeight="1" x14ac:dyDescent="0.2">
      <c r="A2" s="59"/>
      <c r="B2" s="12"/>
      <c r="C2" s="95"/>
      <c r="D2" s="6"/>
      <c r="E2" s="59"/>
      <c r="F2" s="59"/>
      <c r="G2" s="59"/>
    </row>
    <row r="3" spans="1:7" ht="25.5" customHeight="1" x14ac:dyDescent="0.2">
      <c r="A3" s="59"/>
      <c r="B3" s="12"/>
      <c r="C3" s="95"/>
      <c r="D3" s="6"/>
      <c r="E3" s="59"/>
      <c r="F3" s="59"/>
      <c r="G3" s="59"/>
    </row>
    <row r="4" spans="1:7" ht="25.5" customHeight="1" x14ac:dyDescent="0.25">
      <c r="A4" s="96"/>
      <c r="B4" s="97"/>
      <c r="C4" s="98"/>
      <c r="D4" s="99"/>
      <c r="E4" s="96"/>
      <c r="F4" s="96"/>
      <c r="G4" s="96"/>
    </row>
    <row r="5" spans="1:7" ht="24" customHeight="1" x14ac:dyDescent="0.2">
      <c r="A5" s="684" t="s">
        <v>9</v>
      </c>
      <c r="B5" s="684"/>
      <c r="C5" s="684"/>
      <c r="D5" s="684"/>
      <c r="E5" s="684"/>
      <c r="F5" s="684"/>
      <c r="G5" s="684"/>
    </row>
    <row r="6" spans="1:7" ht="24" customHeight="1" x14ac:dyDescent="0.2">
      <c r="A6" s="684" t="s">
        <v>10</v>
      </c>
      <c r="B6" s="684"/>
      <c r="C6" s="684"/>
      <c r="D6" s="684"/>
      <c r="E6" s="684"/>
      <c r="F6" s="684"/>
      <c r="G6" s="684"/>
    </row>
    <row r="7" spans="1:7" ht="24" customHeight="1" x14ac:dyDescent="0.25">
      <c r="A7" s="685" t="s">
        <v>11</v>
      </c>
      <c r="B7" s="685"/>
      <c r="C7" s="685"/>
      <c r="D7" s="685"/>
      <c r="E7" s="685"/>
      <c r="F7" s="685"/>
      <c r="G7" s="685"/>
    </row>
    <row r="8" spans="1:7" ht="24" customHeight="1" x14ac:dyDescent="0.2">
      <c r="A8" s="684" t="s">
        <v>12</v>
      </c>
      <c r="B8" s="684"/>
      <c r="C8" s="684"/>
      <c r="D8" s="684"/>
      <c r="E8" s="684"/>
      <c r="F8" s="684"/>
      <c r="G8" s="684"/>
    </row>
    <row r="9" spans="1:7" ht="24" customHeight="1" x14ac:dyDescent="0.25">
      <c r="A9" s="685" t="s">
        <v>13</v>
      </c>
      <c r="B9" s="685"/>
      <c r="C9" s="685"/>
      <c r="D9" s="685"/>
      <c r="E9" s="685"/>
      <c r="F9" s="685"/>
      <c r="G9" s="685"/>
    </row>
    <row r="10" spans="1:7" ht="24" customHeight="1" x14ac:dyDescent="0.25">
      <c r="A10" s="685" t="s">
        <v>497</v>
      </c>
      <c r="B10" s="685"/>
      <c r="C10" s="685"/>
      <c r="D10" s="685"/>
      <c r="E10" s="685"/>
      <c r="F10" s="685"/>
      <c r="G10" s="685"/>
    </row>
    <row r="11" spans="1:7" ht="24" customHeight="1" x14ac:dyDescent="0.25">
      <c r="A11" s="686" t="s">
        <v>581</v>
      </c>
      <c r="B11" s="686"/>
      <c r="C11" s="686"/>
      <c r="D11" s="686"/>
      <c r="E11" s="686"/>
      <c r="F11" s="686"/>
      <c r="G11" s="686"/>
    </row>
    <row r="12" spans="1:7" ht="26.25" customHeight="1" x14ac:dyDescent="0.25">
      <c r="A12" s="94"/>
      <c r="B12" s="94"/>
      <c r="C12" s="94"/>
      <c r="D12" s="94"/>
      <c r="E12" s="94"/>
      <c r="F12" s="94"/>
      <c r="G12" s="94"/>
    </row>
    <row r="13" spans="1:7" ht="26.25" customHeight="1" x14ac:dyDescent="0.25">
      <c r="A13" s="100"/>
      <c r="B13" s="94"/>
      <c r="C13" s="94"/>
      <c r="D13" s="94"/>
      <c r="E13" s="101"/>
      <c r="F13" s="94"/>
      <c r="G13" s="94"/>
    </row>
    <row r="14" spans="1:7" ht="26.25" customHeight="1" x14ac:dyDescent="0.25">
      <c r="A14" s="100"/>
      <c r="B14" s="94"/>
      <c r="C14" s="94"/>
      <c r="D14" s="512" t="s">
        <v>14</v>
      </c>
      <c r="E14" s="618" t="s">
        <v>15</v>
      </c>
      <c r="F14" s="94"/>
      <c r="G14" s="94"/>
    </row>
    <row r="15" spans="1:7" ht="36.75" customHeight="1" x14ac:dyDescent="0.25">
      <c r="A15" s="100"/>
      <c r="B15" s="94"/>
      <c r="C15" s="94"/>
      <c r="D15" s="513" t="s">
        <v>936</v>
      </c>
      <c r="E15" s="511">
        <v>368000</v>
      </c>
      <c r="F15" s="101"/>
      <c r="G15" s="94"/>
    </row>
    <row r="16" spans="1:7" ht="36.75" customHeight="1" x14ac:dyDescent="0.25">
      <c r="A16" s="100"/>
      <c r="B16" s="94"/>
      <c r="C16" s="94"/>
      <c r="D16" s="513" t="s">
        <v>85</v>
      </c>
      <c r="E16" s="511">
        <v>828000</v>
      </c>
      <c r="F16" s="526"/>
      <c r="G16" s="94"/>
    </row>
    <row r="17" spans="1:10" ht="36.75" customHeight="1" x14ac:dyDescent="0.25">
      <c r="A17" s="100"/>
      <c r="B17" s="94"/>
      <c r="C17" s="94"/>
      <c r="D17" s="513" t="s">
        <v>79</v>
      </c>
      <c r="E17" s="511">
        <v>88175.55</v>
      </c>
      <c r="F17" s="526"/>
      <c r="G17" s="94"/>
    </row>
    <row r="18" spans="1:10" ht="36.75" customHeight="1" x14ac:dyDescent="0.25">
      <c r="A18" s="100"/>
      <c r="B18" s="94"/>
      <c r="C18" s="94"/>
      <c r="D18" s="513" t="s">
        <v>75</v>
      </c>
      <c r="E18" s="511">
        <v>150000</v>
      </c>
      <c r="F18" s="526"/>
      <c r="G18" s="94"/>
    </row>
    <row r="19" spans="1:10" ht="36.75" customHeight="1" x14ac:dyDescent="0.25">
      <c r="A19" s="100"/>
      <c r="B19" s="94"/>
      <c r="C19" s="94"/>
      <c r="D19" s="513" t="s">
        <v>937</v>
      </c>
      <c r="E19" s="511">
        <v>341.19</v>
      </c>
      <c r="F19" s="526"/>
      <c r="G19" s="94"/>
    </row>
    <row r="20" spans="1:10" ht="36.75" customHeight="1" x14ac:dyDescent="0.25">
      <c r="A20" s="100"/>
      <c r="B20" s="94"/>
      <c r="C20" s="94"/>
      <c r="D20" s="513" t="s">
        <v>65</v>
      </c>
      <c r="E20" s="511">
        <v>-66004.92</v>
      </c>
      <c r="F20" s="526"/>
      <c r="G20" s="94"/>
    </row>
    <row r="21" spans="1:10" ht="36.75" customHeight="1" x14ac:dyDescent="0.25">
      <c r="A21" s="38"/>
      <c r="B21" s="102"/>
      <c r="D21" s="237" t="s">
        <v>457</v>
      </c>
      <c r="E21" s="617">
        <f>SUM(E15:E20)</f>
        <v>1368511.82</v>
      </c>
      <c r="F21" s="527">
        <f>E21-'LIBRO BCO. CTA. PPC. '!E76</f>
        <v>0</v>
      </c>
      <c r="G21"/>
      <c r="H21"/>
      <c r="I21" s="113"/>
      <c r="J21" s="113"/>
    </row>
    <row r="22" spans="1:10" ht="36" customHeight="1" x14ac:dyDescent="0.25">
      <c r="A22" s="38"/>
      <c r="B22" s="38"/>
      <c r="D22" s="28"/>
      <c r="E22" s="324"/>
      <c r="F22" s="323"/>
      <c r="G22" s="130"/>
      <c r="H22" s="150"/>
    </row>
    <row r="23" spans="1:10" ht="36" customHeight="1" x14ac:dyDescent="0.25">
      <c r="A23" s="38"/>
      <c r="B23" s="102"/>
      <c r="C23" s="105"/>
      <c r="D23" s="106"/>
      <c r="E23" s="107"/>
      <c r="F23" s="38"/>
      <c r="G23" s="130"/>
      <c r="H23" s="150"/>
    </row>
    <row r="24" spans="1:10" ht="80.25" customHeight="1" x14ac:dyDescent="0.25">
      <c r="A24" s="38"/>
      <c r="B24" s="687" t="s">
        <v>938</v>
      </c>
      <c r="C24" s="687"/>
      <c r="D24" s="114">
        <f>E21</f>
        <v>1368511.82</v>
      </c>
      <c r="E24" s="118"/>
      <c r="F24" s="38"/>
      <c r="G24" s="130"/>
      <c r="H24" s="150"/>
    </row>
    <row r="25" spans="1:10" ht="30.75" customHeight="1" x14ac:dyDescent="0.2">
      <c r="A25" s="44"/>
      <c r="B25" s="108"/>
      <c r="C25" s="44"/>
      <c r="D25" s="53"/>
      <c r="E25" s="44"/>
      <c r="F25" s="44"/>
      <c r="G25" s="130"/>
      <c r="H25" s="111"/>
    </row>
    <row r="26" spans="1:10" ht="30.75" customHeight="1" x14ac:dyDescent="0.2">
      <c r="C26" s="44"/>
      <c r="D26" s="44"/>
      <c r="E26" s="44"/>
    </row>
    <row r="27" spans="1:10" ht="30.75" customHeight="1" x14ac:dyDescent="0.2">
      <c r="A27" s="10"/>
      <c r="B27" s="678" t="s">
        <v>7</v>
      </c>
      <c r="C27" s="678"/>
      <c r="D27" s="109"/>
      <c r="E27" s="109"/>
      <c r="F27" s="679" t="s">
        <v>8</v>
      </c>
      <c r="G27" s="679"/>
    </row>
    <row r="28" spans="1:10" ht="30.75" customHeight="1" x14ac:dyDescent="0.2">
      <c r="A28" s="10"/>
      <c r="B28" s="10"/>
      <c r="C28" s="14"/>
      <c r="D28" s="109"/>
      <c r="E28" s="109"/>
      <c r="F28" s="44"/>
      <c r="G28" s="44"/>
    </row>
    <row r="29" spans="1:10" ht="30.75" customHeight="1" x14ac:dyDescent="0.2">
      <c r="A29" s="10"/>
      <c r="B29" s="10"/>
      <c r="C29" s="14"/>
      <c r="D29" s="109"/>
      <c r="E29" s="109"/>
      <c r="F29" s="44"/>
      <c r="G29" s="44"/>
    </row>
    <row r="30" spans="1:10" ht="30.75" customHeight="1" thickBot="1" x14ac:dyDescent="0.25">
      <c r="A30" s="110"/>
      <c r="B30" s="691"/>
      <c r="C30" s="691"/>
      <c r="D30" s="110"/>
      <c r="E30" s="110"/>
      <c r="F30" s="44"/>
      <c r="G30" s="44"/>
    </row>
    <row r="31" spans="1:10" ht="30.75" customHeight="1" x14ac:dyDescent="0.2">
      <c r="A31" s="44"/>
      <c r="B31" s="678" t="s">
        <v>329</v>
      </c>
      <c r="C31" s="678"/>
      <c r="D31" s="44"/>
      <c r="E31" s="44"/>
      <c r="F31" s="688" t="s">
        <v>458</v>
      </c>
      <c r="G31" s="688"/>
    </row>
    <row r="32" spans="1:10" ht="30.75" customHeight="1" x14ac:dyDescent="0.2">
      <c r="A32" s="44"/>
      <c r="B32" s="689" t="s">
        <v>330</v>
      </c>
      <c r="C32" s="689"/>
      <c r="D32" s="44"/>
      <c r="E32" s="44"/>
      <c r="F32" s="690" t="s">
        <v>459</v>
      </c>
      <c r="G32" s="690"/>
    </row>
    <row r="33" spans="1:7" ht="30" customHeight="1" x14ac:dyDescent="0.2">
      <c r="A33" s="44"/>
      <c r="B33" s="108"/>
      <c r="C33" s="44"/>
      <c r="D33" s="44"/>
      <c r="E33" s="44"/>
      <c r="F33" s="44"/>
      <c r="G33" s="44"/>
    </row>
    <row r="34" spans="1:7" ht="30" customHeight="1" x14ac:dyDescent="0.2">
      <c r="A34" s="3"/>
      <c r="B34" s="2"/>
      <c r="C34" s="3"/>
      <c r="D34" s="3"/>
      <c r="E34" s="3"/>
      <c r="F34" s="3"/>
      <c r="G34" s="3"/>
    </row>
  </sheetData>
  <mergeCells count="15">
    <mergeCell ref="B27:C27"/>
    <mergeCell ref="B31:C31"/>
    <mergeCell ref="F31:G31"/>
    <mergeCell ref="B32:C32"/>
    <mergeCell ref="F32:G32"/>
    <mergeCell ref="F27:G27"/>
    <mergeCell ref="B30:C30"/>
    <mergeCell ref="A8:G8"/>
    <mergeCell ref="A9:G9"/>
    <mergeCell ref="A11:G11"/>
    <mergeCell ref="B24:C24"/>
    <mergeCell ref="A5:G5"/>
    <mergeCell ref="A6:G6"/>
    <mergeCell ref="A7:G7"/>
    <mergeCell ref="A10:G10"/>
  </mergeCells>
  <conditionalFormatting sqref="C23">
    <cfRule type="duplicateValues" dxfId="1" priority="1"/>
  </conditionalFormatting>
  <pageMargins left="0.59" right="0.44" top="0.86" bottom="0.46" header="0.3" footer="0.12"/>
  <pageSetup scale="6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F17388"/>
    <pageSetUpPr fitToPage="1"/>
  </sheetPr>
  <dimension ref="A1:I47"/>
  <sheetViews>
    <sheetView topLeftCell="A34" zoomScale="55" zoomScaleNormal="55" workbookViewId="0">
      <selection sqref="A1:G44"/>
    </sheetView>
  </sheetViews>
  <sheetFormatPr baseColWidth="10" defaultColWidth="11.42578125" defaultRowHeight="45.75" customHeight="1" x14ac:dyDescent="0.2"/>
  <cols>
    <col min="1" max="1" width="23.42578125" style="45" customWidth="1"/>
    <col min="2" max="2" width="28.85546875" style="482" customWidth="1"/>
    <col min="3" max="3" width="62.28515625" style="28" customWidth="1"/>
    <col min="4" max="4" width="25" style="241" customWidth="1"/>
    <col min="5" max="5" width="25" style="25" customWidth="1"/>
    <col min="6" max="6" width="33.5703125" style="27" customWidth="1"/>
    <col min="7" max="7" width="93.140625" style="28" customWidth="1"/>
    <col min="8" max="16384" width="11.42578125" style="28"/>
  </cols>
  <sheetData>
    <row r="1" spans="1:9" ht="33.75" customHeight="1" x14ac:dyDescent="0.2">
      <c r="A1" s="47"/>
      <c r="B1" s="502"/>
      <c r="C1" s="48"/>
      <c r="D1" s="37"/>
      <c r="E1" s="18"/>
      <c r="F1" s="26"/>
      <c r="G1" s="49"/>
    </row>
    <row r="2" spans="1:9" ht="33.75" customHeight="1" x14ac:dyDescent="0.2">
      <c r="A2" s="47"/>
      <c r="B2" s="502"/>
      <c r="C2" s="48"/>
      <c r="D2" s="37"/>
      <c r="E2" s="18"/>
      <c r="F2" s="26"/>
      <c r="G2" s="49"/>
    </row>
    <row r="3" spans="1:9" ht="33.75" customHeight="1" x14ac:dyDescent="0.2">
      <c r="A3" s="47"/>
      <c r="B3" s="502"/>
      <c r="C3" s="48"/>
      <c r="D3" s="37"/>
      <c r="E3" s="18"/>
      <c r="F3" s="26"/>
      <c r="G3" s="49"/>
    </row>
    <row r="4" spans="1:9" ht="30.75" customHeight="1" x14ac:dyDescent="0.25">
      <c r="A4" s="683" t="s">
        <v>9</v>
      </c>
      <c r="B4" s="683"/>
      <c r="C4" s="683"/>
      <c r="D4" s="683"/>
      <c r="E4" s="683"/>
      <c r="F4" s="683"/>
      <c r="G4" s="683"/>
    </row>
    <row r="5" spans="1:9" s="250" customFormat="1" ht="30.75" customHeight="1" x14ac:dyDescent="0.25">
      <c r="A5" s="671" t="s">
        <v>10</v>
      </c>
      <c r="B5" s="671"/>
      <c r="C5" s="671"/>
      <c r="D5" s="671"/>
      <c r="E5" s="671"/>
      <c r="F5" s="671"/>
      <c r="G5" s="671"/>
    </row>
    <row r="6" spans="1:9" s="250" customFormat="1" ht="30.75" customHeight="1" x14ac:dyDescent="0.25">
      <c r="A6" s="672" t="s">
        <v>11</v>
      </c>
      <c r="B6" s="672"/>
      <c r="C6" s="672"/>
      <c r="D6" s="672"/>
      <c r="E6" s="672"/>
      <c r="F6" s="672"/>
      <c r="G6" s="672"/>
    </row>
    <row r="7" spans="1:9" s="250" customFormat="1" ht="30.75" customHeight="1" x14ac:dyDescent="0.25">
      <c r="A7" s="671" t="s">
        <v>12</v>
      </c>
      <c r="B7" s="671"/>
      <c r="C7" s="671"/>
      <c r="D7" s="671"/>
      <c r="E7" s="671"/>
      <c r="F7" s="671"/>
      <c r="G7" s="671"/>
    </row>
    <row r="8" spans="1:9" s="250" customFormat="1" ht="30.75" customHeight="1" x14ac:dyDescent="0.25">
      <c r="A8" s="672" t="s">
        <v>13</v>
      </c>
      <c r="B8" s="672"/>
      <c r="C8" s="672"/>
      <c r="D8" s="672"/>
      <c r="E8" s="672"/>
      <c r="F8" s="672"/>
      <c r="G8" s="672"/>
    </row>
    <row r="9" spans="1:9" s="250" customFormat="1" ht="30.75" customHeight="1" x14ac:dyDescent="0.25">
      <c r="A9" s="672" t="s">
        <v>410</v>
      </c>
      <c r="B9" s="672"/>
      <c r="C9" s="672"/>
      <c r="D9" s="672"/>
      <c r="E9" s="672"/>
      <c r="F9" s="672"/>
      <c r="G9" s="672"/>
    </row>
    <row r="10" spans="1:9" s="250" customFormat="1" ht="30.75" customHeight="1" x14ac:dyDescent="0.25">
      <c r="A10" s="671" t="s">
        <v>427</v>
      </c>
      <c r="B10" s="671"/>
      <c r="C10" s="671"/>
      <c r="D10" s="671"/>
      <c r="E10" s="671"/>
      <c r="F10" s="671"/>
      <c r="G10" s="671"/>
    </row>
    <row r="11" spans="1:9" s="250" customFormat="1" ht="30.75" customHeight="1" x14ac:dyDescent="0.25">
      <c r="A11" s="664" t="s">
        <v>575</v>
      </c>
      <c r="B11" s="664"/>
      <c r="C11" s="664"/>
      <c r="D11" s="664"/>
      <c r="E11" s="664"/>
      <c r="F11" s="664"/>
      <c r="G11" s="664"/>
    </row>
    <row r="12" spans="1:9" ht="30.75" customHeight="1" x14ac:dyDescent="0.2">
      <c r="A12" s="419"/>
      <c r="B12" s="419"/>
      <c r="C12" s="419"/>
      <c r="D12" s="416"/>
      <c r="E12" s="416"/>
      <c r="F12" s="416"/>
      <c r="G12" s="419"/>
    </row>
    <row r="13" spans="1:9" s="17" customFormat="1" ht="52.5" customHeight="1" x14ac:dyDescent="0.25">
      <c r="A13" s="403" t="s">
        <v>0</v>
      </c>
      <c r="B13" s="403" t="s">
        <v>1</v>
      </c>
      <c r="C13" s="473" t="s">
        <v>2</v>
      </c>
      <c r="D13" s="404" t="s">
        <v>4</v>
      </c>
      <c r="E13" s="405" t="s">
        <v>5</v>
      </c>
      <c r="F13" s="406" t="s">
        <v>6</v>
      </c>
      <c r="G13" s="403" t="s">
        <v>3</v>
      </c>
    </row>
    <row r="14" spans="1:9" s="130" customFormat="1" ht="52.5" customHeight="1" x14ac:dyDescent="0.2">
      <c r="A14" s="392" t="s">
        <v>576</v>
      </c>
      <c r="B14" s="410">
        <v>16124</v>
      </c>
      <c r="C14" s="393" t="s">
        <v>577</v>
      </c>
      <c r="D14" s="523" t="s">
        <v>578</v>
      </c>
      <c r="E14" s="523">
        <v>184000</v>
      </c>
      <c r="F14" s="523">
        <v>151246.62</v>
      </c>
      <c r="G14" s="421" t="s">
        <v>579</v>
      </c>
    </row>
    <row r="15" spans="1:9" s="130" customFormat="1" ht="52.5" customHeight="1" x14ac:dyDescent="0.2">
      <c r="A15" s="392" t="s">
        <v>576</v>
      </c>
      <c r="B15" s="410">
        <v>16124</v>
      </c>
      <c r="C15" s="393" t="s">
        <v>577</v>
      </c>
      <c r="D15" s="523" t="s">
        <v>476</v>
      </c>
      <c r="E15" s="523">
        <v>-32753.38</v>
      </c>
      <c r="F15" s="420">
        <v>0</v>
      </c>
      <c r="G15" s="421" t="s">
        <v>580</v>
      </c>
    </row>
    <row r="16" spans="1:9" s="289" customFormat="1" ht="48" customHeight="1" x14ac:dyDescent="0.2">
      <c r="A16" s="392" t="s">
        <v>576</v>
      </c>
      <c r="B16" s="410">
        <v>16125</v>
      </c>
      <c r="C16" s="393" t="s">
        <v>577</v>
      </c>
      <c r="D16" s="523" t="s">
        <v>578</v>
      </c>
      <c r="E16" s="523">
        <v>184000</v>
      </c>
      <c r="F16" s="523">
        <v>150748.46</v>
      </c>
      <c r="G16" s="421" t="s">
        <v>579</v>
      </c>
      <c r="H16" s="130"/>
      <c r="I16" s="130"/>
    </row>
    <row r="17" spans="1:9" s="289" customFormat="1" ht="63" customHeight="1" x14ac:dyDescent="0.2">
      <c r="A17" s="392" t="s">
        <v>576</v>
      </c>
      <c r="B17" s="410">
        <v>16125</v>
      </c>
      <c r="C17" s="393" t="s">
        <v>577</v>
      </c>
      <c r="D17" s="523" t="s">
        <v>476</v>
      </c>
      <c r="E17" s="523">
        <v>-33251.54</v>
      </c>
      <c r="F17" s="420">
        <v>0</v>
      </c>
      <c r="G17" s="421" t="s">
        <v>580</v>
      </c>
      <c r="H17" s="130"/>
      <c r="I17" s="130"/>
    </row>
    <row r="18" spans="1:9" s="289" customFormat="1" ht="56.25" customHeight="1" x14ac:dyDescent="0.2">
      <c r="A18" s="392">
        <v>45891</v>
      </c>
      <c r="B18" s="410">
        <v>16126</v>
      </c>
      <c r="C18" s="421" t="s">
        <v>589</v>
      </c>
      <c r="D18" s="528" t="s">
        <v>568</v>
      </c>
      <c r="E18" s="523">
        <v>4050</v>
      </c>
      <c r="F18" s="523">
        <v>4050</v>
      </c>
      <c r="G18" s="393" t="s">
        <v>590</v>
      </c>
      <c r="H18" s="130"/>
      <c r="I18" s="130"/>
    </row>
    <row r="19" spans="1:9" s="130" customFormat="1" ht="69.75" customHeight="1" x14ac:dyDescent="0.2">
      <c r="A19" s="392">
        <v>45891</v>
      </c>
      <c r="B19" s="410">
        <v>16127</v>
      </c>
      <c r="C19" s="393" t="s">
        <v>591</v>
      </c>
      <c r="D19" s="528" t="s">
        <v>568</v>
      </c>
      <c r="E19" s="523">
        <v>10600</v>
      </c>
      <c r="F19" s="523">
        <v>10600</v>
      </c>
      <c r="G19" s="393" t="s">
        <v>592</v>
      </c>
    </row>
    <row r="20" spans="1:9" s="130" customFormat="1" ht="69.75" customHeight="1" x14ac:dyDescent="0.2">
      <c r="A20" s="392">
        <v>45891</v>
      </c>
      <c r="B20" s="410">
        <v>16128</v>
      </c>
      <c r="C20" s="393" t="s">
        <v>593</v>
      </c>
      <c r="D20" s="528" t="s">
        <v>568</v>
      </c>
      <c r="E20" s="523">
        <v>103000</v>
      </c>
      <c r="F20" s="523">
        <v>103000</v>
      </c>
      <c r="G20" s="393" t="s">
        <v>594</v>
      </c>
    </row>
    <row r="21" spans="1:9" s="130" customFormat="1" ht="58.5" customHeight="1" x14ac:dyDescent="0.2">
      <c r="A21" s="392">
        <v>45891</v>
      </c>
      <c r="B21" s="410">
        <v>16129</v>
      </c>
      <c r="C21" s="393" t="s">
        <v>595</v>
      </c>
      <c r="D21" s="528" t="s">
        <v>568</v>
      </c>
      <c r="E21" s="523">
        <v>13200</v>
      </c>
      <c r="F21" s="523">
        <v>13200</v>
      </c>
      <c r="G21" s="393" t="s">
        <v>596</v>
      </c>
    </row>
    <row r="22" spans="1:9" s="130" customFormat="1" ht="69.75" customHeight="1" x14ac:dyDescent="0.2">
      <c r="A22" s="392">
        <v>45891</v>
      </c>
      <c r="B22" s="410">
        <v>16130</v>
      </c>
      <c r="C22" s="393" t="s">
        <v>597</v>
      </c>
      <c r="D22" s="528" t="s">
        <v>568</v>
      </c>
      <c r="E22" s="523">
        <v>18900</v>
      </c>
      <c r="F22" s="523">
        <v>18900</v>
      </c>
      <c r="G22" s="393" t="s">
        <v>598</v>
      </c>
    </row>
    <row r="23" spans="1:9" s="130" customFormat="1" ht="41.25" customHeight="1" x14ac:dyDescent="0.2">
      <c r="A23" s="392">
        <v>45891</v>
      </c>
      <c r="B23" s="410">
        <v>16131</v>
      </c>
      <c r="C23" s="393" t="s">
        <v>599</v>
      </c>
      <c r="D23" s="528" t="s">
        <v>568</v>
      </c>
      <c r="E23" s="523">
        <v>0</v>
      </c>
      <c r="F23" s="523">
        <v>0</v>
      </c>
      <c r="G23" s="393" t="s">
        <v>600</v>
      </c>
    </row>
    <row r="24" spans="1:9" s="289" customFormat="1" ht="58.5" customHeight="1" x14ac:dyDescent="0.2">
      <c r="A24" s="392">
        <v>45894</v>
      </c>
      <c r="B24" s="410">
        <v>16132</v>
      </c>
      <c r="C24" s="393" t="s">
        <v>462</v>
      </c>
      <c r="D24" s="528" t="s">
        <v>568</v>
      </c>
      <c r="E24" s="523">
        <v>26800</v>
      </c>
      <c r="F24" s="523">
        <v>26800</v>
      </c>
      <c r="G24" s="393" t="s">
        <v>601</v>
      </c>
      <c r="H24" s="615"/>
      <c r="I24" s="616"/>
    </row>
    <row r="25" spans="1:9" s="289" customFormat="1" ht="58.5" customHeight="1" x14ac:dyDescent="0.2">
      <c r="A25" s="392">
        <v>45894</v>
      </c>
      <c r="B25" s="410">
        <v>16133</v>
      </c>
      <c r="C25" s="393" t="s">
        <v>462</v>
      </c>
      <c r="D25" s="528" t="s">
        <v>568</v>
      </c>
      <c r="E25" s="523">
        <v>106000</v>
      </c>
      <c r="F25" s="523">
        <v>106000</v>
      </c>
      <c r="G25" s="393" t="s">
        <v>602</v>
      </c>
      <c r="H25" s="615"/>
      <c r="I25" s="616"/>
    </row>
    <row r="26" spans="1:9" s="289" customFormat="1" ht="58.5" customHeight="1" x14ac:dyDescent="0.2">
      <c r="A26" s="392">
        <v>45894</v>
      </c>
      <c r="B26" s="410">
        <v>16134</v>
      </c>
      <c r="C26" s="393" t="s">
        <v>462</v>
      </c>
      <c r="D26" s="528" t="s">
        <v>568</v>
      </c>
      <c r="E26" s="523">
        <v>106000</v>
      </c>
      <c r="F26" s="523">
        <v>106000</v>
      </c>
      <c r="G26" s="393" t="s">
        <v>603</v>
      </c>
      <c r="H26" s="615"/>
      <c r="I26" s="616"/>
    </row>
    <row r="27" spans="1:9" s="289" customFormat="1" ht="58.5" customHeight="1" x14ac:dyDescent="0.2">
      <c r="A27" s="392">
        <v>45894</v>
      </c>
      <c r="B27" s="410">
        <v>16135</v>
      </c>
      <c r="C27" s="393" t="s">
        <v>462</v>
      </c>
      <c r="D27" s="528" t="s">
        <v>568</v>
      </c>
      <c r="E27" s="523">
        <v>106000</v>
      </c>
      <c r="F27" s="523">
        <v>106000</v>
      </c>
      <c r="G27" s="393" t="s">
        <v>604</v>
      </c>
    </row>
    <row r="28" spans="1:9" s="289" customFormat="1" ht="58.5" customHeight="1" x14ac:dyDescent="0.2">
      <c r="A28" s="392">
        <v>45894</v>
      </c>
      <c r="B28" s="410">
        <v>16136</v>
      </c>
      <c r="C28" s="393" t="s">
        <v>462</v>
      </c>
      <c r="D28" s="528" t="s">
        <v>568</v>
      </c>
      <c r="E28" s="523">
        <v>106000</v>
      </c>
      <c r="F28" s="523">
        <v>106000</v>
      </c>
      <c r="G28" s="393" t="s">
        <v>605</v>
      </c>
    </row>
    <row r="29" spans="1:9" s="289" customFormat="1" ht="58.5" customHeight="1" x14ac:dyDescent="0.2">
      <c r="A29" s="392">
        <v>45894</v>
      </c>
      <c r="B29" s="410">
        <v>16137</v>
      </c>
      <c r="C29" s="393" t="s">
        <v>462</v>
      </c>
      <c r="D29" s="528" t="s">
        <v>568</v>
      </c>
      <c r="E29" s="523">
        <v>106000</v>
      </c>
      <c r="F29" s="523">
        <v>106000</v>
      </c>
      <c r="G29" s="393" t="s">
        <v>606</v>
      </c>
    </row>
    <row r="30" spans="1:9" s="289" customFormat="1" ht="58.5" customHeight="1" x14ac:dyDescent="0.2">
      <c r="A30" s="392">
        <v>45894</v>
      </c>
      <c r="B30" s="410">
        <v>16138</v>
      </c>
      <c r="C30" s="393" t="s">
        <v>462</v>
      </c>
      <c r="D30" s="528" t="s">
        <v>568</v>
      </c>
      <c r="E30" s="523">
        <v>1700</v>
      </c>
      <c r="F30" s="523">
        <v>1700</v>
      </c>
      <c r="G30" s="393" t="s">
        <v>607</v>
      </c>
      <c r="H30" s="615"/>
      <c r="I30" s="616"/>
    </row>
    <row r="31" spans="1:9" s="289" customFormat="1" ht="58.5" customHeight="1" x14ac:dyDescent="0.2">
      <c r="A31" s="392">
        <v>45894</v>
      </c>
      <c r="B31" s="410">
        <v>16139</v>
      </c>
      <c r="C31" s="393" t="s">
        <v>462</v>
      </c>
      <c r="D31" s="528" t="s">
        <v>568</v>
      </c>
      <c r="E31" s="523">
        <v>103000</v>
      </c>
      <c r="F31" s="523">
        <v>103000</v>
      </c>
      <c r="G31" s="393" t="s">
        <v>608</v>
      </c>
      <c r="H31" s="615"/>
      <c r="I31" s="616"/>
    </row>
    <row r="32" spans="1:9" s="289" customFormat="1" ht="80.25" customHeight="1" x14ac:dyDescent="0.2">
      <c r="A32" s="392">
        <v>45894</v>
      </c>
      <c r="B32" s="410">
        <v>16140</v>
      </c>
      <c r="C32" s="393" t="s">
        <v>462</v>
      </c>
      <c r="D32" s="528" t="s">
        <v>568</v>
      </c>
      <c r="E32" s="523">
        <v>16750</v>
      </c>
      <c r="F32" s="523">
        <v>16750</v>
      </c>
      <c r="G32" s="393" t="s">
        <v>609</v>
      </c>
      <c r="H32" s="616"/>
      <c r="I32" s="616"/>
    </row>
    <row r="33" spans="1:9" s="289" customFormat="1" ht="60" customHeight="1" x14ac:dyDescent="0.2">
      <c r="A33" s="392">
        <v>45896</v>
      </c>
      <c r="B33" s="410" t="s">
        <v>610</v>
      </c>
      <c r="C33" s="393" t="s">
        <v>554</v>
      </c>
      <c r="D33" s="528" t="s">
        <v>569</v>
      </c>
      <c r="E33" s="523">
        <v>88175.55</v>
      </c>
      <c r="F33" s="523">
        <v>88175.55</v>
      </c>
      <c r="G33" s="421" t="s">
        <v>611</v>
      </c>
      <c r="H33" s="130"/>
      <c r="I33" s="130"/>
    </row>
    <row r="34" spans="1:9" s="289" customFormat="1" ht="50.25" customHeight="1" x14ac:dyDescent="0.2">
      <c r="A34" s="392">
        <v>45896</v>
      </c>
      <c r="B34" s="410">
        <v>16141</v>
      </c>
      <c r="C34" s="393" t="s">
        <v>612</v>
      </c>
      <c r="D34" s="528" t="s">
        <v>567</v>
      </c>
      <c r="E34" s="523">
        <v>150000</v>
      </c>
      <c r="F34" s="523">
        <v>150000</v>
      </c>
      <c r="G34" s="393" t="s">
        <v>613</v>
      </c>
      <c r="H34" s="130"/>
      <c r="I34" s="130"/>
    </row>
    <row r="35" spans="1:9" ht="58.5" customHeight="1" x14ac:dyDescent="0.2">
      <c r="A35" s="392">
        <v>45900</v>
      </c>
      <c r="B35" s="410" t="s">
        <v>478</v>
      </c>
      <c r="C35" s="393" t="s">
        <v>541</v>
      </c>
      <c r="D35" s="523" t="s">
        <v>477</v>
      </c>
      <c r="E35" s="523">
        <v>341.19</v>
      </c>
      <c r="F35" s="523">
        <v>341.19</v>
      </c>
      <c r="G35" s="393" t="s">
        <v>935</v>
      </c>
    </row>
    <row r="36" spans="1:9" ht="45.75" customHeight="1" thickBot="1" x14ac:dyDescent="0.3">
      <c r="A36" s="284"/>
      <c r="B36" s="242"/>
      <c r="C36" s="503" t="s">
        <v>543</v>
      </c>
      <c r="D36" s="504">
        <f>SUM(D16:D35)</f>
        <v>0</v>
      </c>
      <c r="E36" s="504">
        <f>SUM(E14:E35)</f>
        <v>1368511.82</v>
      </c>
      <c r="F36" s="505">
        <f>SUM(F14:F35)</f>
        <v>1368511.82</v>
      </c>
      <c r="G36" s="320"/>
    </row>
    <row r="37" spans="1:9" ht="39" customHeight="1" thickTop="1" x14ac:dyDescent="0.25">
      <c r="A37" s="119"/>
      <c r="B37" s="502"/>
      <c r="D37" s="389"/>
      <c r="E37" s="417"/>
      <c r="F37" s="418"/>
      <c r="G37" s="390"/>
    </row>
    <row r="38" spans="1:9" ht="39" customHeight="1" x14ac:dyDescent="0.2">
      <c r="A38" s="10"/>
      <c r="B38" s="678" t="s">
        <v>7</v>
      </c>
      <c r="C38" s="678"/>
      <c r="E38" s="244"/>
      <c r="F38" s="679" t="s">
        <v>8</v>
      </c>
      <c r="G38" s="679"/>
    </row>
    <row r="39" spans="1:9" ht="39" customHeight="1" x14ac:dyDescent="0.2">
      <c r="A39" s="10"/>
      <c r="B39" s="10"/>
      <c r="C39" s="14"/>
      <c r="E39" s="244"/>
      <c r="F39" s="385"/>
      <c r="G39" s="385"/>
    </row>
    <row r="40" spans="1:9" ht="39" customHeight="1" x14ac:dyDescent="0.2">
      <c r="A40" s="10"/>
      <c r="B40" s="10"/>
      <c r="C40" s="14"/>
      <c r="D40" s="244"/>
      <c r="E40" s="244"/>
      <c r="F40" s="8"/>
      <c r="G40" s="44"/>
    </row>
    <row r="41" spans="1:9" ht="39" customHeight="1" thickBot="1" x14ac:dyDescent="0.25">
      <c r="A41" s="156"/>
      <c r="B41" s="694"/>
      <c r="C41" s="694"/>
      <c r="D41" s="156"/>
      <c r="E41" s="156"/>
      <c r="F41" s="8"/>
      <c r="G41" s="44"/>
    </row>
    <row r="42" spans="1:9" ht="39" customHeight="1" x14ac:dyDescent="0.25">
      <c r="A42" s="44"/>
      <c r="B42" s="695" t="s">
        <v>329</v>
      </c>
      <c r="C42" s="695"/>
      <c r="D42" s="245"/>
      <c r="E42" s="245"/>
      <c r="F42" s="696" t="s">
        <v>458</v>
      </c>
      <c r="G42" s="696"/>
    </row>
    <row r="43" spans="1:9" ht="28.5" customHeight="1" x14ac:dyDescent="0.25">
      <c r="A43" s="44"/>
      <c r="B43" s="692" t="s">
        <v>330</v>
      </c>
      <c r="C43" s="692"/>
      <c r="D43" s="245"/>
      <c r="E43" s="245"/>
      <c r="F43" s="693" t="s">
        <v>459</v>
      </c>
      <c r="G43" s="693"/>
    </row>
    <row r="44" spans="1:9" ht="45.75" customHeight="1" x14ac:dyDescent="0.2">
      <c r="A44" s="44"/>
      <c r="B44" s="14"/>
      <c r="C44" s="14"/>
      <c r="D44" s="644"/>
      <c r="E44" s="8"/>
      <c r="F44" s="412"/>
      <c r="G44" s="412"/>
    </row>
    <row r="45" spans="1:9" ht="45.75" customHeight="1" x14ac:dyDescent="0.2">
      <c r="A45" s="44"/>
      <c r="B45" s="14"/>
      <c r="C45" s="14"/>
      <c r="D45" s="645"/>
      <c r="E45" s="8"/>
      <c r="F45" s="412"/>
      <c r="G45" s="412"/>
    </row>
    <row r="46" spans="1:9" ht="45.75" customHeight="1" x14ac:dyDescent="0.2">
      <c r="D46" s="37"/>
    </row>
    <row r="47" spans="1:9" ht="45.75" customHeight="1" x14ac:dyDescent="0.2">
      <c r="D47" s="37"/>
    </row>
  </sheetData>
  <mergeCells count="15">
    <mergeCell ref="A9:G9"/>
    <mergeCell ref="A4:G4"/>
    <mergeCell ref="A5:G5"/>
    <mergeCell ref="A6:G6"/>
    <mergeCell ref="A7:G7"/>
    <mergeCell ref="A8:G8"/>
    <mergeCell ref="B43:C43"/>
    <mergeCell ref="F43:G43"/>
    <mergeCell ref="A10:G10"/>
    <mergeCell ref="A11:G11"/>
    <mergeCell ref="B38:C38"/>
    <mergeCell ref="F38:G38"/>
    <mergeCell ref="B41:C41"/>
    <mergeCell ref="B42:C42"/>
    <mergeCell ref="F42:G42"/>
  </mergeCells>
  <printOptions horizontalCentered="1" verticalCentered="1"/>
  <pageMargins left="0.45" right="0.4" top="0.52" bottom="0.3" header="0.28999999999999998" footer="0.12"/>
  <pageSetup scale="45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17388"/>
  </sheetPr>
  <dimension ref="A1:I84"/>
  <sheetViews>
    <sheetView showGridLines="0" topLeftCell="A72" zoomScale="62" zoomScaleNormal="62" zoomScalePageLayoutView="48" workbookViewId="0">
      <selection sqref="A1:G83"/>
    </sheetView>
  </sheetViews>
  <sheetFormatPr baseColWidth="10" defaultColWidth="35.28515625" defaultRowHeight="40.5" customHeight="1" x14ac:dyDescent="0.25"/>
  <cols>
    <col min="1" max="1" width="17.140625" style="103" customWidth="1"/>
    <col min="2" max="2" width="31.42578125" style="309" customWidth="1"/>
    <col min="3" max="3" width="55.85546875" style="310" customWidth="1"/>
    <col min="4" max="4" width="22.140625" style="311" customWidth="1"/>
    <col min="5" max="5" width="22.42578125" style="311" customWidth="1"/>
    <col min="6" max="6" width="25.85546875" style="311" customWidth="1"/>
    <col min="7" max="7" width="60.28515625" style="272" customWidth="1"/>
    <col min="8" max="9" width="35.28515625" style="271"/>
    <col min="10" max="16384" width="35.28515625" style="130"/>
  </cols>
  <sheetData>
    <row r="1" spans="1:7" ht="28.5" customHeight="1" x14ac:dyDescent="0.25">
      <c r="B1" s="269"/>
      <c r="C1" s="160"/>
      <c r="D1" s="270"/>
      <c r="E1" s="271"/>
      <c r="F1" s="271"/>
    </row>
    <row r="2" spans="1:7" ht="28.5" customHeight="1" x14ac:dyDescent="0.25">
      <c r="B2" s="269"/>
      <c r="C2" s="160"/>
      <c r="D2" s="270"/>
      <c r="E2" s="271"/>
      <c r="F2" s="271"/>
    </row>
    <row r="3" spans="1:7" ht="28.5" customHeight="1" x14ac:dyDescent="0.25">
      <c r="B3" s="269"/>
      <c r="C3" s="160"/>
      <c r="D3" s="270"/>
      <c r="E3" s="271"/>
      <c r="F3" s="271"/>
    </row>
    <row r="4" spans="1:7" ht="25.5" customHeight="1" x14ac:dyDescent="0.25">
      <c r="A4" s="670" t="s">
        <v>9</v>
      </c>
      <c r="B4" s="670"/>
      <c r="C4" s="670"/>
      <c r="D4" s="670"/>
      <c r="E4" s="670"/>
      <c r="F4" s="670"/>
      <c r="G4" s="670"/>
    </row>
    <row r="5" spans="1:7" ht="25.5" customHeight="1" x14ac:dyDescent="0.25">
      <c r="A5" s="671" t="s">
        <v>10</v>
      </c>
      <c r="B5" s="671"/>
      <c r="C5" s="671"/>
      <c r="D5" s="671"/>
      <c r="E5" s="671"/>
      <c r="F5" s="671"/>
      <c r="G5" s="671"/>
    </row>
    <row r="6" spans="1:7" ht="25.5" customHeight="1" x14ac:dyDescent="0.25">
      <c r="A6" s="672" t="s">
        <v>11</v>
      </c>
      <c r="B6" s="672"/>
      <c r="C6" s="672"/>
      <c r="D6" s="672"/>
      <c r="E6" s="672"/>
      <c r="F6" s="672"/>
      <c r="G6" s="672"/>
    </row>
    <row r="7" spans="1:7" ht="25.5" customHeight="1" x14ac:dyDescent="0.25">
      <c r="A7" s="671" t="s">
        <v>12</v>
      </c>
      <c r="B7" s="671"/>
      <c r="C7" s="671"/>
      <c r="D7" s="671"/>
      <c r="E7" s="671"/>
      <c r="F7" s="671"/>
      <c r="G7" s="671"/>
    </row>
    <row r="8" spans="1:7" ht="25.5" customHeight="1" x14ac:dyDescent="0.25">
      <c r="A8" s="671" t="s">
        <v>13</v>
      </c>
      <c r="B8" s="671"/>
      <c r="C8" s="671"/>
      <c r="D8" s="671"/>
      <c r="E8" s="671"/>
      <c r="F8" s="671"/>
      <c r="G8" s="671"/>
    </row>
    <row r="9" spans="1:7" ht="25.5" customHeight="1" x14ac:dyDescent="0.25">
      <c r="A9" s="671" t="s">
        <v>410</v>
      </c>
      <c r="B9" s="671"/>
      <c r="C9" s="671"/>
      <c r="D9" s="671"/>
      <c r="E9" s="671"/>
      <c r="F9" s="671"/>
      <c r="G9" s="671"/>
    </row>
    <row r="10" spans="1:7" ht="25.5" customHeight="1" x14ac:dyDescent="0.25">
      <c r="A10" s="671" t="s">
        <v>404</v>
      </c>
      <c r="B10" s="671"/>
      <c r="C10" s="671"/>
      <c r="D10" s="671"/>
      <c r="E10" s="671"/>
      <c r="F10" s="671"/>
      <c r="G10" s="671"/>
    </row>
    <row r="11" spans="1:7" ht="25.5" customHeight="1" x14ac:dyDescent="0.25">
      <c r="A11" s="658" t="s">
        <v>581</v>
      </c>
      <c r="B11" s="658"/>
      <c r="C11" s="658"/>
      <c r="D11" s="658"/>
      <c r="E11" s="658"/>
      <c r="F11" s="658"/>
      <c r="G11" s="658"/>
    </row>
    <row r="12" spans="1:7" ht="21.75" customHeight="1" x14ac:dyDescent="0.2">
      <c r="A12" s="273"/>
      <c r="B12" s="273"/>
      <c r="C12" s="239"/>
      <c r="D12" s="598"/>
      <c r="E12" s="598"/>
      <c r="F12" s="598"/>
      <c r="G12" s="239"/>
    </row>
    <row r="13" spans="1:7" ht="29.25" customHeight="1" x14ac:dyDescent="0.25">
      <c r="A13" s="274"/>
      <c r="B13" s="275"/>
      <c r="C13" s="160"/>
      <c r="D13" s="160"/>
      <c r="E13" s="160"/>
      <c r="F13" s="160"/>
      <c r="G13" s="234"/>
    </row>
    <row r="14" spans="1:7" ht="40.5" customHeight="1" thickBot="1" x14ac:dyDescent="0.3">
      <c r="A14" s="277" t="s">
        <v>389</v>
      </c>
      <c r="B14" s="277" t="s">
        <v>45</v>
      </c>
      <c r="C14" s="278" t="s">
        <v>453</v>
      </c>
      <c r="D14" s="279" t="s">
        <v>397</v>
      </c>
      <c r="E14" s="280" t="s">
        <v>388</v>
      </c>
      <c r="F14" s="280" t="s">
        <v>398</v>
      </c>
      <c r="G14" s="281" t="s">
        <v>3</v>
      </c>
    </row>
    <row r="15" spans="1:7" ht="40.5" customHeight="1" x14ac:dyDescent="0.25">
      <c r="A15" s="501"/>
      <c r="B15" s="444"/>
      <c r="C15" s="610"/>
      <c r="D15" s="611" t="s">
        <v>859</v>
      </c>
      <c r="E15" s="612"/>
      <c r="F15" s="613">
        <v>19431860.420000002</v>
      </c>
      <c r="G15" s="614" t="s">
        <v>860</v>
      </c>
    </row>
    <row r="16" spans="1:7" ht="40.5" customHeight="1" x14ac:dyDescent="0.2">
      <c r="A16" s="494">
        <v>45873</v>
      </c>
      <c r="B16" s="495" t="s">
        <v>861</v>
      </c>
      <c r="C16" s="282" t="s">
        <v>862</v>
      </c>
      <c r="D16" s="283">
        <v>12410</v>
      </c>
      <c r="E16" s="599" t="s">
        <v>626</v>
      </c>
      <c r="F16" s="603">
        <f>+F15+D16-E16</f>
        <v>19444270.420000002</v>
      </c>
      <c r="G16" s="282" t="s">
        <v>863</v>
      </c>
    </row>
    <row r="17" spans="1:7" ht="33" customHeight="1" x14ac:dyDescent="0.2">
      <c r="A17" s="494">
        <v>45873</v>
      </c>
      <c r="B17" s="495" t="s">
        <v>864</v>
      </c>
      <c r="C17" s="282" t="s">
        <v>560</v>
      </c>
      <c r="D17" s="283">
        <v>7470</v>
      </c>
      <c r="E17" s="599" t="s">
        <v>626</v>
      </c>
      <c r="F17" s="603">
        <f t="shared" ref="F17:F74" si="0">+F16+D17-E17</f>
        <v>19451740.420000002</v>
      </c>
      <c r="G17" s="282" t="s">
        <v>865</v>
      </c>
    </row>
    <row r="18" spans="1:7" ht="33" customHeight="1" x14ac:dyDescent="0.2">
      <c r="A18" s="494">
        <v>45875</v>
      </c>
      <c r="B18" s="495" t="s">
        <v>866</v>
      </c>
      <c r="C18" s="282" t="s">
        <v>516</v>
      </c>
      <c r="D18" s="283">
        <v>5730</v>
      </c>
      <c r="E18" s="599" t="s">
        <v>626</v>
      </c>
      <c r="F18" s="603">
        <f t="shared" si="0"/>
        <v>19457470.420000002</v>
      </c>
      <c r="G18" s="282" t="s">
        <v>516</v>
      </c>
    </row>
    <row r="19" spans="1:7" ht="33" customHeight="1" x14ac:dyDescent="0.2">
      <c r="A19" s="494">
        <v>45876</v>
      </c>
      <c r="B19" s="495" t="s">
        <v>867</v>
      </c>
      <c r="C19" s="282" t="s">
        <v>868</v>
      </c>
      <c r="D19" s="283">
        <v>1425</v>
      </c>
      <c r="E19" s="599" t="s">
        <v>626</v>
      </c>
      <c r="F19" s="603">
        <f t="shared" si="0"/>
        <v>19458895.420000002</v>
      </c>
      <c r="G19" s="282" t="s">
        <v>869</v>
      </c>
    </row>
    <row r="20" spans="1:7" ht="33" customHeight="1" x14ac:dyDescent="0.2">
      <c r="A20" s="494">
        <v>45876</v>
      </c>
      <c r="B20" s="495" t="s">
        <v>870</v>
      </c>
      <c r="C20" s="282" t="s">
        <v>516</v>
      </c>
      <c r="D20" s="283">
        <v>1250</v>
      </c>
      <c r="E20" s="599" t="s">
        <v>626</v>
      </c>
      <c r="F20" s="603">
        <f t="shared" si="0"/>
        <v>19460145.420000002</v>
      </c>
      <c r="G20" s="282" t="s">
        <v>516</v>
      </c>
    </row>
    <row r="21" spans="1:7" ht="33" customHeight="1" x14ac:dyDescent="0.2">
      <c r="A21" s="494">
        <v>45876</v>
      </c>
      <c r="B21" s="495" t="s">
        <v>871</v>
      </c>
      <c r="C21" s="282" t="s">
        <v>872</v>
      </c>
      <c r="D21" s="283">
        <v>10000</v>
      </c>
      <c r="E21" s="599" t="s">
        <v>626</v>
      </c>
      <c r="F21" s="603">
        <f t="shared" si="0"/>
        <v>19470145.420000002</v>
      </c>
      <c r="G21" s="282" t="s">
        <v>872</v>
      </c>
    </row>
    <row r="22" spans="1:7" ht="33" customHeight="1" x14ac:dyDescent="0.2">
      <c r="A22" s="494">
        <v>45876</v>
      </c>
      <c r="B22" s="495" t="s">
        <v>873</v>
      </c>
      <c r="C22" s="282" t="s">
        <v>874</v>
      </c>
      <c r="D22" s="283">
        <v>60000</v>
      </c>
      <c r="E22" s="599" t="s">
        <v>626</v>
      </c>
      <c r="F22" s="603">
        <f t="shared" si="0"/>
        <v>19530145.420000002</v>
      </c>
      <c r="G22" s="282" t="s">
        <v>875</v>
      </c>
    </row>
    <row r="23" spans="1:7" ht="33" customHeight="1" x14ac:dyDescent="0.2">
      <c r="A23" s="494">
        <v>45877</v>
      </c>
      <c r="B23" s="495" t="s">
        <v>876</v>
      </c>
      <c r="C23" s="282" t="s">
        <v>877</v>
      </c>
      <c r="D23" s="283">
        <v>2000</v>
      </c>
      <c r="E23" s="599" t="s">
        <v>626</v>
      </c>
      <c r="F23" s="603">
        <f t="shared" si="0"/>
        <v>19532145.420000002</v>
      </c>
      <c r="G23" s="282" t="s">
        <v>878</v>
      </c>
    </row>
    <row r="24" spans="1:7" ht="33" customHeight="1" x14ac:dyDescent="0.2">
      <c r="A24" s="494">
        <v>45877</v>
      </c>
      <c r="B24" s="495" t="s">
        <v>879</v>
      </c>
      <c r="C24" s="282" t="s">
        <v>516</v>
      </c>
      <c r="D24" s="283">
        <v>2250</v>
      </c>
      <c r="E24" s="599" t="s">
        <v>626</v>
      </c>
      <c r="F24" s="603">
        <f t="shared" si="0"/>
        <v>19534395.420000002</v>
      </c>
      <c r="G24" s="282" t="s">
        <v>559</v>
      </c>
    </row>
    <row r="25" spans="1:7" ht="33" customHeight="1" x14ac:dyDescent="0.2">
      <c r="A25" s="494">
        <v>45880</v>
      </c>
      <c r="B25" s="495" t="s">
        <v>880</v>
      </c>
      <c r="C25" s="282" t="s">
        <v>881</v>
      </c>
      <c r="D25" s="283">
        <v>12000</v>
      </c>
      <c r="E25" s="599" t="s">
        <v>626</v>
      </c>
      <c r="F25" s="603">
        <f t="shared" si="0"/>
        <v>19546395.420000002</v>
      </c>
      <c r="G25" s="282" t="s">
        <v>882</v>
      </c>
    </row>
    <row r="26" spans="1:7" ht="40.5" customHeight="1" x14ac:dyDescent="0.2">
      <c r="A26" s="494">
        <v>45880</v>
      </c>
      <c r="B26" s="495" t="s">
        <v>883</v>
      </c>
      <c r="C26" s="282" t="s">
        <v>884</v>
      </c>
      <c r="D26" s="283">
        <v>18000</v>
      </c>
      <c r="E26" s="599" t="s">
        <v>626</v>
      </c>
      <c r="F26" s="603">
        <f t="shared" si="0"/>
        <v>19564395.420000002</v>
      </c>
      <c r="G26" s="282" t="s">
        <v>885</v>
      </c>
    </row>
    <row r="27" spans="1:7" ht="40.5" customHeight="1" x14ac:dyDescent="0.2">
      <c r="A27" s="494">
        <v>45880</v>
      </c>
      <c r="B27" s="495" t="s">
        <v>886</v>
      </c>
      <c r="C27" s="282" t="s">
        <v>887</v>
      </c>
      <c r="D27" s="283">
        <v>5000</v>
      </c>
      <c r="E27" s="599" t="s">
        <v>626</v>
      </c>
      <c r="F27" s="603">
        <f t="shared" si="0"/>
        <v>19569395.420000002</v>
      </c>
      <c r="G27" s="282" t="s">
        <v>888</v>
      </c>
    </row>
    <row r="28" spans="1:7" ht="32.25" customHeight="1" x14ac:dyDescent="0.2">
      <c r="A28" s="494">
        <v>45880</v>
      </c>
      <c r="B28" s="495" t="s">
        <v>889</v>
      </c>
      <c r="C28" s="282" t="s">
        <v>516</v>
      </c>
      <c r="D28" s="283">
        <v>3000</v>
      </c>
      <c r="E28" s="599" t="s">
        <v>626</v>
      </c>
      <c r="F28" s="603">
        <f t="shared" si="0"/>
        <v>19572395.420000002</v>
      </c>
      <c r="G28" s="282" t="s">
        <v>516</v>
      </c>
    </row>
    <row r="29" spans="1:7" ht="32.25" customHeight="1" x14ac:dyDescent="0.2">
      <c r="A29" s="494">
        <v>45881</v>
      </c>
      <c r="B29" s="495" t="s">
        <v>478</v>
      </c>
      <c r="C29" s="282" t="s">
        <v>890</v>
      </c>
      <c r="D29" s="283">
        <v>151246.62</v>
      </c>
      <c r="E29" s="599" t="s">
        <v>626</v>
      </c>
      <c r="F29" s="603">
        <f t="shared" si="0"/>
        <v>19723642.040000003</v>
      </c>
      <c r="G29" s="282" t="s">
        <v>891</v>
      </c>
    </row>
    <row r="30" spans="1:7" ht="32.25" customHeight="1" x14ac:dyDescent="0.2">
      <c r="A30" s="494">
        <v>45881</v>
      </c>
      <c r="B30" s="495" t="s">
        <v>478</v>
      </c>
      <c r="C30" s="282" t="s">
        <v>892</v>
      </c>
      <c r="D30" s="283">
        <v>150748.46</v>
      </c>
      <c r="E30" s="599" t="s">
        <v>626</v>
      </c>
      <c r="F30" s="603">
        <f t="shared" si="0"/>
        <v>19874390.500000004</v>
      </c>
      <c r="G30" s="282" t="s">
        <v>891</v>
      </c>
    </row>
    <row r="31" spans="1:7" ht="40.5" customHeight="1" x14ac:dyDescent="0.2">
      <c r="A31" s="494">
        <v>45882</v>
      </c>
      <c r="B31" s="495" t="s">
        <v>893</v>
      </c>
      <c r="C31" s="282" t="s">
        <v>506</v>
      </c>
      <c r="D31" s="283">
        <v>5000</v>
      </c>
      <c r="E31" s="599" t="s">
        <v>626</v>
      </c>
      <c r="F31" s="603">
        <f t="shared" si="0"/>
        <v>19879390.500000004</v>
      </c>
      <c r="G31" s="282" t="s">
        <v>894</v>
      </c>
    </row>
    <row r="32" spans="1:7" ht="40.5" customHeight="1" x14ac:dyDescent="0.2">
      <c r="A32" s="494">
        <v>45882</v>
      </c>
      <c r="B32" s="495" t="s">
        <v>895</v>
      </c>
      <c r="C32" s="282" t="s">
        <v>516</v>
      </c>
      <c r="D32" s="283">
        <v>2500</v>
      </c>
      <c r="E32" s="599" t="s">
        <v>626</v>
      </c>
      <c r="F32" s="603">
        <f t="shared" si="0"/>
        <v>19881890.500000004</v>
      </c>
      <c r="G32" s="282" t="s">
        <v>516</v>
      </c>
    </row>
    <row r="33" spans="1:7" ht="40.5" customHeight="1" x14ac:dyDescent="0.2">
      <c r="A33" s="494">
        <v>45883</v>
      </c>
      <c r="B33" s="495" t="s">
        <v>896</v>
      </c>
      <c r="C33" s="282" t="s">
        <v>897</v>
      </c>
      <c r="D33" s="283">
        <v>5000</v>
      </c>
      <c r="E33" s="599" t="s">
        <v>626</v>
      </c>
      <c r="F33" s="603">
        <f t="shared" si="0"/>
        <v>19886890.500000004</v>
      </c>
      <c r="G33" s="282" t="s">
        <v>898</v>
      </c>
    </row>
    <row r="34" spans="1:7" ht="40.5" customHeight="1" x14ac:dyDescent="0.2">
      <c r="A34" s="494">
        <v>45884</v>
      </c>
      <c r="B34" s="495" t="s">
        <v>899</v>
      </c>
      <c r="C34" s="282" t="s">
        <v>516</v>
      </c>
      <c r="D34" s="283">
        <v>1750</v>
      </c>
      <c r="E34" s="599" t="s">
        <v>626</v>
      </c>
      <c r="F34" s="603">
        <f t="shared" si="0"/>
        <v>19888640.500000004</v>
      </c>
      <c r="G34" s="282" t="s">
        <v>516</v>
      </c>
    </row>
    <row r="35" spans="1:7" ht="40.5" customHeight="1" x14ac:dyDescent="0.2">
      <c r="A35" s="494">
        <v>45884</v>
      </c>
      <c r="B35" s="495" t="s">
        <v>900</v>
      </c>
      <c r="C35" s="282" t="s">
        <v>516</v>
      </c>
      <c r="D35" s="283">
        <v>1250</v>
      </c>
      <c r="E35" s="599" t="s">
        <v>626</v>
      </c>
      <c r="F35" s="603">
        <f t="shared" si="0"/>
        <v>19889890.500000004</v>
      </c>
      <c r="G35" s="282" t="s">
        <v>516</v>
      </c>
    </row>
    <row r="36" spans="1:7" ht="51.75" customHeight="1" x14ac:dyDescent="0.2">
      <c r="A36" s="494">
        <v>45887</v>
      </c>
      <c r="B36" s="495">
        <v>16124</v>
      </c>
      <c r="C36" s="282" t="s">
        <v>462</v>
      </c>
      <c r="D36" s="599" t="s">
        <v>626</v>
      </c>
      <c r="E36" s="283">
        <v>151246.62</v>
      </c>
      <c r="F36" s="603">
        <f t="shared" si="0"/>
        <v>19738643.880000003</v>
      </c>
      <c r="G36" s="282" t="s">
        <v>562</v>
      </c>
    </row>
    <row r="37" spans="1:7" ht="52.5" customHeight="1" x14ac:dyDescent="0.2">
      <c r="A37" s="494">
        <v>45887</v>
      </c>
      <c r="B37" s="495">
        <v>16125</v>
      </c>
      <c r="C37" s="282" t="s">
        <v>462</v>
      </c>
      <c r="D37" s="599" t="s">
        <v>626</v>
      </c>
      <c r="E37" s="283">
        <v>150748.46</v>
      </c>
      <c r="F37" s="603">
        <f t="shared" si="0"/>
        <v>19587895.420000002</v>
      </c>
      <c r="G37" s="282" t="s">
        <v>563</v>
      </c>
    </row>
    <row r="38" spans="1:7" ht="40.5" customHeight="1" x14ac:dyDescent="0.2">
      <c r="A38" s="494">
        <v>45887</v>
      </c>
      <c r="B38" s="495" t="s">
        <v>901</v>
      </c>
      <c r="C38" s="282" t="s">
        <v>558</v>
      </c>
      <c r="D38" s="283">
        <v>1405</v>
      </c>
      <c r="E38" s="599" t="s">
        <v>626</v>
      </c>
      <c r="F38" s="603">
        <f t="shared" si="0"/>
        <v>19589300.420000002</v>
      </c>
      <c r="G38" s="282" t="s">
        <v>902</v>
      </c>
    </row>
    <row r="39" spans="1:7" ht="40.5" customHeight="1" x14ac:dyDescent="0.2">
      <c r="A39" s="494">
        <v>45888</v>
      </c>
      <c r="B39" s="495" t="s">
        <v>903</v>
      </c>
      <c r="C39" s="282" t="s">
        <v>904</v>
      </c>
      <c r="D39" s="283">
        <v>1200</v>
      </c>
      <c r="E39" s="599" t="s">
        <v>626</v>
      </c>
      <c r="F39" s="603">
        <f t="shared" si="0"/>
        <v>19590500.420000002</v>
      </c>
      <c r="G39" s="282" t="s">
        <v>559</v>
      </c>
    </row>
    <row r="40" spans="1:7" ht="40.5" customHeight="1" x14ac:dyDescent="0.2">
      <c r="A40" s="595">
        <v>45888</v>
      </c>
      <c r="B40" s="596" t="s">
        <v>905</v>
      </c>
      <c r="C40" s="596" t="s">
        <v>516</v>
      </c>
      <c r="D40" s="283">
        <v>1300</v>
      </c>
      <c r="E40" s="599" t="s">
        <v>626</v>
      </c>
      <c r="F40" s="603">
        <f t="shared" si="0"/>
        <v>19591800.420000002</v>
      </c>
      <c r="G40" s="596" t="s">
        <v>516</v>
      </c>
    </row>
    <row r="41" spans="1:7" ht="40.5" customHeight="1" x14ac:dyDescent="0.2">
      <c r="A41" s="494">
        <v>45889</v>
      </c>
      <c r="B41" s="495" t="s">
        <v>906</v>
      </c>
      <c r="C41" s="282" t="s">
        <v>561</v>
      </c>
      <c r="D41" s="283">
        <v>1350</v>
      </c>
      <c r="E41" s="599" t="s">
        <v>626</v>
      </c>
      <c r="F41" s="603">
        <f t="shared" si="0"/>
        <v>19593150.420000002</v>
      </c>
      <c r="G41" s="282" t="s">
        <v>907</v>
      </c>
    </row>
    <row r="42" spans="1:7" ht="40.5" customHeight="1" x14ac:dyDescent="0.2">
      <c r="A42" s="494">
        <v>45889</v>
      </c>
      <c r="B42" s="495" t="s">
        <v>908</v>
      </c>
      <c r="C42" s="282" t="s">
        <v>909</v>
      </c>
      <c r="D42" s="283">
        <v>10000</v>
      </c>
      <c r="E42" s="599" t="s">
        <v>626</v>
      </c>
      <c r="F42" s="603">
        <f t="shared" si="0"/>
        <v>19603150.420000002</v>
      </c>
      <c r="G42" s="282" t="s">
        <v>516</v>
      </c>
    </row>
    <row r="43" spans="1:7" ht="40.5" customHeight="1" x14ac:dyDescent="0.2">
      <c r="A43" s="494">
        <v>45889</v>
      </c>
      <c r="B43" s="495" t="s">
        <v>910</v>
      </c>
      <c r="C43" s="282" t="s">
        <v>516</v>
      </c>
      <c r="D43" s="283">
        <v>100</v>
      </c>
      <c r="E43" s="599" t="s">
        <v>626</v>
      </c>
      <c r="F43" s="603">
        <f t="shared" si="0"/>
        <v>19603250.420000002</v>
      </c>
      <c r="G43" s="282" t="s">
        <v>516</v>
      </c>
    </row>
    <row r="44" spans="1:7" ht="40.5" customHeight="1" x14ac:dyDescent="0.2">
      <c r="A44" s="494">
        <v>45889</v>
      </c>
      <c r="B44" s="495" t="s">
        <v>911</v>
      </c>
      <c r="C44" s="282" t="s">
        <v>516</v>
      </c>
      <c r="D44" s="283">
        <v>3050</v>
      </c>
      <c r="E44" s="599" t="s">
        <v>626</v>
      </c>
      <c r="F44" s="603">
        <f t="shared" si="0"/>
        <v>19606300.420000002</v>
      </c>
      <c r="G44" s="282" t="s">
        <v>516</v>
      </c>
    </row>
    <row r="45" spans="1:7" ht="40.5" customHeight="1" x14ac:dyDescent="0.2">
      <c r="A45" s="494">
        <v>45890</v>
      </c>
      <c r="B45" s="495" t="s">
        <v>912</v>
      </c>
      <c r="C45" s="282" t="s">
        <v>516</v>
      </c>
      <c r="D45" s="283">
        <v>40000</v>
      </c>
      <c r="E45" s="599" t="s">
        <v>626</v>
      </c>
      <c r="F45" s="603">
        <f t="shared" si="0"/>
        <v>19646300.420000002</v>
      </c>
      <c r="G45" s="282" t="s">
        <v>516</v>
      </c>
    </row>
    <row r="46" spans="1:7" ht="81.75" customHeight="1" x14ac:dyDescent="0.2">
      <c r="A46" s="494">
        <v>45891</v>
      </c>
      <c r="B46" s="495">
        <v>16126</v>
      </c>
      <c r="C46" s="522" t="s">
        <v>589</v>
      </c>
      <c r="D46" s="599" t="s">
        <v>626</v>
      </c>
      <c r="E46" s="283">
        <v>4050</v>
      </c>
      <c r="F46" s="603">
        <f t="shared" si="0"/>
        <v>19642250.420000002</v>
      </c>
      <c r="G46" s="282" t="s">
        <v>590</v>
      </c>
    </row>
    <row r="47" spans="1:7" ht="95.25" customHeight="1" x14ac:dyDescent="0.2">
      <c r="A47" s="494">
        <v>45891</v>
      </c>
      <c r="B47" s="495">
        <v>16127</v>
      </c>
      <c r="C47" s="282" t="s">
        <v>591</v>
      </c>
      <c r="D47" s="599" t="s">
        <v>626</v>
      </c>
      <c r="E47" s="283">
        <v>10600</v>
      </c>
      <c r="F47" s="603">
        <f t="shared" si="0"/>
        <v>19631650.420000002</v>
      </c>
      <c r="G47" s="282" t="s">
        <v>592</v>
      </c>
    </row>
    <row r="48" spans="1:7" ht="80.25" customHeight="1" x14ac:dyDescent="0.2">
      <c r="A48" s="494">
        <v>45891</v>
      </c>
      <c r="B48" s="495">
        <v>16128</v>
      </c>
      <c r="C48" s="282" t="s">
        <v>593</v>
      </c>
      <c r="D48" s="599" t="s">
        <v>626</v>
      </c>
      <c r="E48" s="283">
        <v>103000</v>
      </c>
      <c r="F48" s="603">
        <f t="shared" si="0"/>
        <v>19528650.420000002</v>
      </c>
      <c r="G48" s="282" t="s">
        <v>594</v>
      </c>
    </row>
    <row r="49" spans="1:7" ht="65.25" customHeight="1" x14ac:dyDescent="0.2">
      <c r="A49" s="494">
        <v>45891</v>
      </c>
      <c r="B49" s="495">
        <v>16129</v>
      </c>
      <c r="C49" s="282" t="s">
        <v>595</v>
      </c>
      <c r="D49" s="599" t="s">
        <v>626</v>
      </c>
      <c r="E49" s="283">
        <v>13200</v>
      </c>
      <c r="F49" s="603">
        <f t="shared" si="0"/>
        <v>19515450.420000002</v>
      </c>
      <c r="G49" s="282" t="s">
        <v>596</v>
      </c>
    </row>
    <row r="50" spans="1:7" ht="81.75" customHeight="1" x14ac:dyDescent="0.2">
      <c r="A50" s="494">
        <v>45891</v>
      </c>
      <c r="B50" s="495">
        <v>16130</v>
      </c>
      <c r="C50" s="282" t="s">
        <v>597</v>
      </c>
      <c r="D50" s="599" t="s">
        <v>626</v>
      </c>
      <c r="E50" s="283">
        <v>18900</v>
      </c>
      <c r="F50" s="603">
        <f t="shared" si="0"/>
        <v>19496550.420000002</v>
      </c>
      <c r="G50" s="282" t="s">
        <v>598</v>
      </c>
    </row>
    <row r="51" spans="1:7" ht="36" customHeight="1" x14ac:dyDescent="0.2">
      <c r="A51" s="494">
        <v>45891</v>
      </c>
      <c r="B51" s="495">
        <v>16131</v>
      </c>
      <c r="C51" s="282" t="s">
        <v>599</v>
      </c>
      <c r="D51" s="599" t="s">
        <v>626</v>
      </c>
      <c r="E51" s="599" t="s">
        <v>626</v>
      </c>
      <c r="F51" s="603">
        <f t="shared" si="0"/>
        <v>19496550.420000002</v>
      </c>
      <c r="G51" s="282" t="s">
        <v>600</v>
      </c>
    </row>
    <row r="52" spans="1:7" ht="34.5" customHeight="1" x14ac:dyDescent="0.2">
      <c r="A52" s="494">
        <v>45891</v>
      </c>
      <c r="B52" s="495" t="s">
        <v>913</v>
      </c>
      <c r="C52" s="282" t="s">
        <v>914</v>
      </c>
      <c r="D52" s="283">
        <v>50000</v>
      </c>
      <c r="E52" s="599" t="s">
        <v>626</v>
      </c>
      <c r="F52" s="603">
        <f t="shared" si="0"/>
        <v>19546550.420000002</v>
      </c>
      <c r="G52" s="282" t="s">
        <v>915</v>
      </c>
    </row>
    <row r="53" spans="1:7" ht="34.5" customHeight="1" x14ac:dyDescent="0.2">
      <c r="A53" s="494">
        <v>45891</v>
      </c>
      <c r="B53" s="495" t="s">
        <v>916</v>
      </c>
      <c r="C53" s="282" t="s">
        <v>516</v>
      </c>
      <c r="D53" s="283">
        <v>3750</v>
      </c>
      <c r="E53" s="599" t="s">
        <v>626</v>
      </c>
      <c r="F53" s="603">
        <f t="shared" si="0"/>
        <v>19550300.420000002</v>
      </c>
      <c r="G53" s="282" t="s">
        <v>516</v>
      </c>
    </row>
    <row r="54" spans="1:7" ht="82.5" customHeight="1" x14ac:dyDescent="0.2">
      <c r="A54" s="494">
        <v>45894</v>
      </c>
      <c r="B54" s="495">
        <v>16132</v>
      </c>
      <c r="C54" s="282" t="s">
        <v>462</v>
      </c>
      <c r="D54" s="599" t="s">
        <v>626</v>
      </c>
      <c r="E54" s="283">
        <v>26800</v>
      </c>
      <c r="F54" s="603">
        <f t="shared" si="0"/>
        <v>19523500.420000002</v>
      </c>
      <c r="G54" s="282" t="s">
        <v>601</v>
      </c>
    </row>
    <row r="55" spans="1:7" ht="84.75" customHeight="1" x14ac:dyDescent="0.2">
      <c r="A55" s="494">
        <v>45894</v>
      </c>
      <c r="B55" s="495">
        <v>16133</v>
      </c>
      <c r="C55" s="282" t="s">
        <v>462</v>
      </c>
      <c r="D55" s="599" t="s">
        <v>626</v>
      </c>
      <c r="E55" s="283">
        <v>106000</v>
      </c>
      <c r="F55" s="603">
        <f t="shared" si="0"/>
        <v>19417500.420000002</v>
      </c>
      <c r="G55" s="282" t="s">
        <v>602</v>
      </c>
    </row>
    <row r="56" spans="1:7" ht="84.75" customHeight="1" x14ac:dyDescent="0.2">
      <c r="A56" s="494">
        <v>45894</v>
      </c>
      <c r="B56" s="495">
        <v>16134</v>
      </c>
      <c r="C56" s="282" t="s">
        <v>462</v>
      </c>
      <c r="D56" s="599" t="s">
        <v>626</v>
      </c>
      <c r="E56" s="283">
        <v>106000</v>
      </c>
      <c r="F56" s="603">
        <f t="shared" si="0"/>
        <v>19311500.420000002</v>
      </c>
      <c r="G56" s="282" t="s">
        <v>603</v>
      </c>
    </row>
    <row r="57" spans="1:7" ht="84.75" customHeight="1" x14ac:dyDescent="0.2">
      <c r="A57" s="494">
        <v>45894</v>
      </c>
      <c r="B57" s="495">
        <v>16135</v>
      </c>
      <c r="C57" s="282" t="s">
        <v>462</v>
      </c>
      <c r="D57" s="599" t="s">
        <v>626</v>
      </c>
      <c r="E57" s="283">
        <v>106000</v>
      </c>
      <c r="F57" s="603">
        <f t="shared" si="0"/>
        <v>19205500.420000002</v>
      </c>
      <c r="G57" s="282" t="s">
        <v>604</v>
      </c>
    </row>
    <row r="58" spans="1:7" ht="84.75" customHeight="1" x14ac:dyDescent="0.2">
      <c r="A58" s="494">
        <v>45894</v>
      </c>
      <c r="B58" s="495">
        <v>16136</v>
      </c>
      <c r="C58" s="282" t="s">
        <v>462</v>
      </c>
      <c r="D58" s="599" t="s">
        <v>626</v>
      </c>
      <c r="E58" s="283">
        <v>106000</v>
      </c>
      <c r="F58" s="603">
        <f t="shared" si="0"/>
        <v>19099500.420000002</v>
      </c>
      <c r="G58" s="282" t="s">
        <v>605</v>
      </c>
    </row>
    <row r="59" spans="1:7" ht="84.75" customHeight="1" x14ac:dyDescent="0.2">
      <c r="A59" s="494">
        <v>45894</v>
      </c>
      <c r="B59" s="495">
        <v>16137</v>
      </c>
      <c r="C59" s="282" t="s">
        <v>462</v>
      </c>
      <c r="D59" s="599" t="s">
        <v>626</v>
      </c>
      <c r="E59" s="283">
        <v>106000</v>
      </c>
      <c r="F59" s="603">
        <f t="shared" si="0"/>
        <v>18993500.420000002</v>
      </c>
      <c r="G59" s="282" t="s">
        <v>606</v>
      </c>
    </row>
    <row r="60" spans="1:7" ht="61.5" customHeight="1" x14ac:dyDescent="0.2">
      <c r="A60" s="494">
        <v>45894</v>
      </c>
      <c r="B60" s="495">
        <v>16138</v>
      </c>
      <c r="C60" s="282" t="s">
        <v>462</v>
      </c>
      <c r="D60" s="599" t="s">
        <v>626</v>
      </c>
      <c r="E60" s="283">
        <v>1700</v>
      </c>
      <c r="F60" s="603">
        <f t="shared" si="0"/>
        <v>18991800.420000002</v>
      </c>
      <c r="G60" s="282" t="s">
        <v>607</v>
      </c>
    </row>
    <row r="61" spans="1:7" ht="84.75" customHeight="1" x14ac:dyDescent="0.2">
      <c r="A61" s="494">
        <v>45894</v>
      </c>
      <c r="B61" s="495">
        <v>16139</v>
      </c>
      <c r="C61" s="282" t="s">
        <v>462</v>
      </c>
      <c r="D61" s="599" t="s">
        <v>626</v>
      </c>
      <c r="E61" s="283">
        <v>103000</v>
      </c>
      <c r="F61" s="603">
        <f t="shared" si="0"/>
        <v>18888800.420000002</v>
      </c>
      <c r="G61" s="282" t="s">
        <v>608</v>
      </c>
    </row>
    <row r="62" spans="1:7" ht="84.75" customHeight="1" x14ac:dyDescent="0.2">
      <c r="A62" s="494">
        <v>45894</v>
      </c>
      <c r="B62" s="495">
        <v>16140</v>
      </c>
      <c r="C62" s="282" t="s">
        <v>462</v>
      </c>
      <c r="D62" s="599" t="s">
        <v>626</v>
      </c>
      <c r="E62" s="283">
        <v>16750</v>
      </c>
      <c r="F62" s="603">
        <f t="shared" si="0"/>
        <v>18872050.420000002</v>
      </c>
      <c r="G62" s="282" t="s">
        <v>609</v>
      </c>
    </row>
    <row r="63" spans="1:7" ht="40.5" customHeight="1" x14ac:dyDescent="0.2">
      <c r="A63" s="494">
        <v>45895</v>
      </c>
      <c r="B63" s="495" t="s">
        <v>917</v>
      </c>
      <c r="C63" s="282" t="s">
        <v>558</v>
      </c>
      <c r="D63" s="283">
        <v>1555</v>
      </c>
      <c r="E63" s="599" t="s">
        <v>626</v>
      </c>
      <c r="F63" s="603">
        <f t="shared" si="0"/>
        <v>18873605.420000002</v>
      </c>
      <c r="G63" s="282" t="s">
        <v>566</v>
      </c>
    </row>
    <row r="64" spans="1:7" ht="32.25" customHeight="1" x14ac:dyDescent="0.2">
      <c r="A64" s="494">
        <v>45895</v>
      </c>
      <c r="B64" s="495" t="s">
        <v>918</v>
      </c>
      <c r="C64" s="282" t="s">
        <v>516</v>
      </c>
      <c r="D64" s="283">
        <v>6250</v>
      </c>
      <c r="E64" s="599" t="s">
        <v>626</v>
      </c>
      <c r="F64" s="603">
        <f t="shared" si="0"/>
        <v>18879855.420000002</v>
      </c>
      <c r="G64" s="282" t="s">
        <v>516</v>
      </c>
    </row>
    <row r="65" spans="1:7" ht="63.75" customHeight="1" x14ac:dyDescent="0.2">
      <c r="A65" s="494">
        <v>45896</v>
      </c>
      <c r="B65" s="495" t="s">
        <v>610</v>
      </c>
      <c r="C65" s="282" t="s">
        <v>554</v>
      </c>
      <c r="D65" s="599" t="s">
        <v>626</v>
      </c>
      <c r="E65" s="283">
        <v>88175.55</v>
      </c>
      <c r="F65" s="603">
        <f t="shared" si="0"/>
        <v>18791679.870000001</v>
      </c>
      <c r="G65" s="522" t="s">
        <v>611</v>
      </c>
    </row>
    <row r="66" spans="1:7" ht="56.25" customHeight="1" x14ac:dyDescent="0.2">
      <c r="A66" s="494">
        <v>45896</v>
      </c>
      <c r="B66" s="495">
        <v>16141</v>
      </c>
      <c r="C66" s="282" t="s">
        <v>612</v>
      </c>
      <c r="D66" s="599" t="s">
        <v>626</v>
      </c>
      <c r="E66" s="283">
        <v>150000</v>
      </c>
      <c r="F66" s="603">
        <f t="shared" si="0"/>
        <v>18641679.870000001</v>
      </c>
      <c r="G66" s="282" t="s">
        <v>613</v>
      </c>
    </row>
    <row r="67" spans="1:7" ht="33" customHeight="1" x14ac:dyDescent="0.2">
      <c r="A67" s="494">
        <v>45896</v>
      </c>
      <c r="B67" s="495" t="s">
        <v>919</v>
      </c>
      <c r="C67" s="282" t="s">
        <v>516</v>
      </c>
      <c r="D67" s="283">
        <v>1250</v>
      </c>
      <c r="E67" s="599" t="s">
        <v>626</v>
      </c>
      <c r="F67" s="603">
        <f t="shared" si="0"/>
        <v>18642929.870000001</v>
      </c>
      <c r="G67" s="524" t="s">
        <v>920</v>
      </c>
    </row>
    <row r="68" spans="1:7" ht="40.5" customHeight="1" x14ac:dyDescent="0.2">
      <c r="A68" s="494">
        <v>45896</v>
      </c>
      <c r="B68" s="495" t="s">
        <v>921</v>
      </c>
      <c r="C68" s="282" t="s">
        <v>922</v>
      </c>
      <c r="D68" s="283">
        <v>10000</v>
      </c>
      <c r="E68" s="599" t="s">
        <v>626</v>
      </c>
      <c r="F68" s="603">
        <f t="shared" si="0"/>
        <v>18652929.870000001</v>
      </c>
      <c r="G68" s="524" t="s">
        <v>923</v>
      </c>
    </row>
    <row r="69" spans="1:7" ht="40.5" customHeight="1" x14ac:dyDescent="0.2">
      <c r="A69" s="494">
        <v>45896</v>
      </c>
      <c r="B69" s="495" t="s">
        <v>924</v>
      </c>
      <c r="C69" s="282" t="s">
        <v>564</v>
      </c>
      <c r="D69" s="283">
        <v>4030</v>
      </c>
      <c r="E69" s="599" t="s">
        <v>626</v>
      </c>
      <c r="F69" s="603">
        <f t="shared" si="0"/>
        <v>18656959.870000001</v>
      </c>
      <c r="G69" s="524" t="s">
        <v>565</v>
      </c>
    </row>
    <row r="70" spans="1:7" ht="40.5" customHeight="1" x14ac:dyDescent="0.2">
      <c r="A70" s="494">
        <v>45896</v>
      </c>
      <c r="B70" s="495" t="s">
        <v>925</v>
      </c>
      <c r="C70" s="282" t="s">
        <v>926</v>
      </c>
      <c r="D70" s="283">
        <v>2940</v>
      </c>
      <c r="E70" s="599" t="s">
        <v>626</v>
      </c>
      <c r="F70" s="603">
        <f t="shared" si="0"/>
        <v>18659899.870000001</v>
      </c>
      <c r="G70" s="524" t="s">
        <v>927</v>
      </c>
    </row>
    <row r="71" spans="1:7" ht="40.5" customHeight="1" x14ac:dyDescent="0.2">
      <c r="A71" s="494">
        <v>45897</v>
      </c>
      <c r="B71" s="495" t="s">
        <v>928</v>
      </c>
      <c r="C71" s="282" t="s">
        <v>506</v>
      </c>
      <c r="D71" s="283">
        <v>10000</v>
      </c>
      <c r="E71" s="599" t="s">
        <v>626</v>
      </c>
      <c r="F71" s="603">
        <f t="shared" si="0"/>
        <v>18669899.870000001</v>
      </c>
      <c r="G71" s="524" t="s">
        <v>929</v>
      </c>
    </row>
    <row r="72" spans="1:7" ht="40.5" customHeight="1" x14ac:dyDescent="0.2">
      <c r="A72" s="494">
        <v>45897</v>
      </c>
      <c r="B72" s="495" t="s">
        <v>930</v>
      </c>
      <c r="C72" s="282" t="s">
        <v>558</v>
      </c>
      <c r="D72" s="283">
        <v>980</v>
      </c>
      <c r="E72" s="599" t="s">
        <v>626</v>
      </c>
      <c r="F72" s="603">
        <f t="shared" si="0"/>
        <v>18670879.870000001</v>
      </c>
      <c r="G72" s="524" t="s">
        <v>931</v>
      </c>
    </row>
    <row r="73" spans="1:7" ht="33" customHeight="1" x14ac:dyDescent="0.2">
      <c r="A73" s="494">
        <v>45898</v>
      </c>
      <c r="B73" s="495" t="s">
        <v>932</v>
      </c>
      <c r="C73" s="282" t="s">
        <v>933</v>
      </c>
      <c r="D73" s="283">
        <v>17000</v>
      </c>
      <c r="E73" s="599" t="s">
        <v>626</v>
      </c>
      <c r="F73" s="603">
        <f t="shared" si="0"/>
        <v>18687879.870000001</v>
      </c>
      <c r="G73" s="524" t="s">
        <v>934</v>
      </c>
    </row>
    <row r="74" spans="1:7" ht="40.5" customHeight="1" x14ac:dyDescent="0.2">
      <c r="A74" s="494">
        <v>45900</v>
      </c>
      <c r="B74" s="521" t="s">
        <v>478</v>
      </c>
      <c r="C74" s="282" t="s">
        <v>541</v>
      </c>
      <c r="D74" s="283">
        <v>0</v>
      </c>
      <c r="E74" s="283">
        <v>341.19</v>
      </c>
      <c r="F74" s="603">
        <f t="shared" si="0"/>
        <v>18687538.68</v>
      </c>
      <c r="G74" s="282" t="s">
        <v>935</v>
      </c>
    </row>
    <row r="75" spans="1:7" ht="40.5" customHeight="1" x14ac:dyDescent="0.25">
      <c r="A75" s="588">
        <v>45869</v>
      </c>
      <c r="B75" s="589" t="s">
        <v>478</v>
      </c>
      <c r="C75" s="590" t="s">
        <v>856</v>
      </c>
      <c r="D75" s="600">
        <v>0</v>
      </c>
      <c r="E75" s="600">
        <v>0</v>
      </c>
      <c r="F75" s="604">
        <f>F74</f>
        <v>18687538.68</v>
      </c>
      <c r="G75" s="597" t="s">
        <v>856</v>
      </c>
    </row>
    <row r="76" spans="1:7" ht="40.5" customHeight="1" thickBot="1" x14ac:dyDescent="0.3">
      <c r="A76"/>
      <c r="B76"/>
      <c r="C76" s="286" t="s">
        <v>543</v>
      </c>
      <c r="D76" s="605">
        <f>SUM(D16:D75)</f>
        <v>624190.07999999996</v>
      </c>
      <c r="E76" s="605">
        <f>SUM(E16:E75)</f>
        <v>1368511.82</v>
      </c>
      <c r="F76" s="606"/>
      <c r="G76"/>
    </row>
    <row r="77" spans="1:7" ht="40.5" customHeight="1" thickTop="1" x14ac:dyDescent="0.25">
      <c r="A77"/>
      <c r="B77"/>
      <c r="C77" s="286"/>
      <c r="D77" s="321"/>
      <c r="E77" s="321"/>
      <c r="F77" s="607"/>
      <c r="G77"/>
    </row>
    <row r="78" spans="1:7" ht="40.5" customHeight="1" x14ac:dyDescent="0.25">
      <c r="B78" s="130"/>
      <c r="C78" s="452"/>
      <c r="D78" s="321"/>
      <c r="E78" s="321"/>
      <c r="F78" s="271"/>
    </row>
    <row r="79" spans="1:7" ht="40.5" customHeight="1" x14ac:dyDescent="0.25">
      <c r="A79" s="24"/>
      <c r="C79" s="14" t="s">
        <v>7</v>
      </c>
      <c r="D79" s="156"/>
      <c r="E79" s="25"/>
      <c r="F79" s="608"/>
      <c r="G79" s="14" t="s">
        <v>8</v>
      </c>
    </row>
    <row r="80" spans="1:7" ht="40.5" customHeight="1" x14ac:dyDescent="0.2">
      <c r="A80" s="24"/>
      <c r="B80" s="55"/>
      <c r="C80" s="609"/>
      <c r="D80" s="156"/>
      <c r="E80" s="601"/>
      <c r="F80" s="601"/>
      <c r="G80" s="157"/>
    </row>
    <row r="81" spans="1:7" ht="40.5" customHeight="1" x14ac:dyDescent="0.25">
      <c r="A81" s="55"/>
      <c r="B81" s="591"/>
      <c r="C81" s="10"/>
      <c r="D81" s="454"/>
      <c r="E81" s="602"/>
      <c r="F81" s="375"/>
    </row>
    <row r="82" spans="1:7" ht="40.5" customHeight="1" thickBot="1" x14ac:dyDescent="0.3">
      <c r="A82" s="55"/>
      <c r="C82" s="592" t="s">
        <v>329</v>
      </c>
      <c r="D82" s="608"/>
      <c r="E82" s="15"/>
      <c r="F82" s="13"/>
      <c r="G82" s="593" t="s">
        <v>444</v>
      </c>
    </row>
    <row r="83" spans="1:7" ht="27.75" customHeight="1" x14ac:dyDescent="0.25">
      <c r="A83" s="55"/>
      <c r="C83" s="14" t="s">
        <v>330</v>
      </c>
      <c r="D83" s="13"/>
      <c r="E83" s="25"/>
      <c r="F83" s="27"/>
      <c r="G83" s="594" t="s">
        <v>430</v>
      </c>
    </row>
    <row r="84" spans="1:7" ht="40.5" customHeight="1" x14ac:dyDescent="0.2">
      <c r="B84" s="55"/>
    </row>
  </sheetData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8" type="noConversion"/>
  <printOptions horizontalCentered="1"/>
  <pageMargins left="0.42" right="0.39" top="0.6" bottom="0.55000000000000004" header="0.3" footer="0.3"/>
  <pageSetup scale="55" orientation="landscape" r:id="rId1"/>
  <headerFooter differentOddEven="1" differentFirst="1" alignWithMargins="0">
    <oddHeader>&amp;A</oddHeader>
  </headerFooter>
  <ignoredErrors>
    <ignoredError sqref="D36:D38 E16:E75 D46:D75 B63:B65 B16:B62 B66:B75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F17388"/>
  </sheetPr>
  <dimension ref="A4:G36"/>
  <sheetViews>
    <sheetView zoomScaleNormal="100" zoomScalePageLayoutView="66" workbookViewId="0">
      <selection activeCell="P38" sqref="P38"/>
    </sheetView>
  </sheetViews>
  <sheetFormatPr baseColWidth="10" defaultColWidth="9.140625" defaultRowHeight="20.25" customHeight="1" x14ac:dyDescent="0.2"/>
  <cols>
    <col min="1" max="1" width="13.5703125" style="629" customWidth="1"/>
    <col min="2" max="2" width="14.85546875" style="394" customWidth="1"/>
    <col min="3" max="3" width="16.7109375" style="394" customWidth="1"/>
    <col min="4" max="4" width="12.5703125" style="394" customWidth="1"/>
    <col min="5" max="5" width="14.140625" style="394" customWidth="1"/>
    <col min="6" max="6" width="16.42578125" style="394" customWidth="1"/>
    <col min="7" max="7" width="18.28515625" style="622" customWidth="1"/>
    <col min="8" max="16384" width="9.140625" style="394"/>
  </cols>
  <sheetData>
    <row r="4" spans="1:7" ht="20.25" customHeight="1" x14ac:dyDescent="0.2">
      <c r="D4" s="621" t="s">
        <v>482</v>
      </c>
    </row>
    <row r="5" spans="1:7" ht="20.25" customHeight="1" x14ac:dyDescent="0.2">
      <c r="D5" s="623" t="s">
        <v>10</v>
      </c>
    </row>
    <row r="6" spans="1:7" ht="20.25" customHeight="1" x14ac:dyDescent="0.25">
      <c r="A6" s="700" t="s">
        <v>483</v>
      </c>
      <c r="B6" s="700"/>
      <c r="C6" s="700"/>
      <c r="D6" s="700"/>
      <c r="E6" s="700"/>
      <c r="F6" s="700"/>
      <c r="G6" s="700"/>
    </row>
    <row r="7" spans="1:7" ht="20.25" customHeight="1" x14ac:dyDescent="0.25">
      <c r="A7" s="701" t="s">
        <v>12</v>
      </c>
      <c r="B7" s="701"/>
      <c r="C7" s="701"/>
      <c r="D7" s="701"/>
      <c r="E7" s="701"/>
      <c r="F7" s="701"/>
      <c r="G7" s="701"/>
    </row>
    <row r="8" spans="1:7" ht="20.25" customHeight="1" x14ac:dyDescent="0.25">
      <c r="A8" s="702" t="s">
        <v>484</v>
      </c>
      <c r="B8" s="702"/>
      <c r="C8" s="702"/>
      <c r="D8" s="702"/>
      <c r="E8" s="702"/>
      <c r="F8" s="702"/>
      <c r="G8" s="702"/>
    </row>
    <row r="9" spans="1:7" ht="20.25" customHeight="1" x14ac:dyDescent="0.25">
      <c r="A9" s="699" t="s">
        <v>485</v>
      </c>
      <c r="B9" s="699"/>
      <c r="C9" s="699"/>
      <c r="D9" s="699"/>
      <c r="E9" s="699"/>
      <c r="F9" s="699"/>
      <c r="G9" s="699"/>
    </row>
    <row r="10" spans="1:7" ht="20.25" customHeight="1" x14ac:dyDescent="0.25">
      <c r="A10" s="699" t="s">
        <v>486</v>
      </c>
      <c r="B10" s="699"/>
      <c r="C10" s="699"/>
      <c r="D10" s="699"/>
      <c r="E10" s="699"/>
      <c r="F10" s="699"/>
      <c r="G10" s="699"/>
    </row>
    <row r="11" spans="1:7" ht="20.25" customHeight="1" x14ac:dyDescent="0.25">
      <c r="A11" s="699" t="s">
        <v>939</v>
      </c>
      <c r="B11" s="699"/>
      <c r="C11" s="699"/>
      <c r="D11" s="699"/>
      <c r="E11" s="699"/>
      <c r="F11" s="699"/>
      <c r="G11" s="699"/>
    </row>
    <row r="12" spans="1:7" ht="20.25" customHeight="1" x14ac:dyDescent="0.25">
      <c r="A12" s="630"/>
      <c r="B12" s="624"/>
      <c r="C12" s="624"/>
      <c r="D12" s="624"/>
      <c r="E12" s="624"/>
      <c r="F12" s="624"/>
      <c r="G12" s="625"/>
    </row>
    <row r="13" spans="1:7" ht="20.25" customHeight="1" x14ac:dyDescent="0.25">
      <c r="A13" s="630" t="s">
        <v>940</v>
      </c>
      <c r="B13" s="624"/>
      <c r="C13" s="624"/>
      <c r="D13" s="624"/>
      <c r="E13" s="624"/>
      <c r="F13" s="624" t="s">
        <v>523</v>
      </c>
      <c r="G13" s="625">
        <v>2466242.65</v>
      </c>
    </row>
    <row r="14" spans="1:7" ht="20.25" customHeight="1" x14ac:dyDescent="0.25">
      <c r="A14" s="630"/>
      <c r="B14" s="624"/>
      <c r="C14" s="624"/>
      <c r="D14" s="624"/>
      <c r="E14" s="624"/>
      <c r="F14" s="624"/>
      <c r="G14" s="625"/>
    </row>
    <row r="15" spans="1:7" ht="20.25" customHeight="1" x14ac:dyDescent="0.25">
      <c r="A15" s="630" t="s">
        <v>524</v>
      </c>
      <c r="B15" s="624"/>
      <c r="C15" s="624"/>
      <c r="D15" s="624"/>
      <c r="E15" s="624"/>
      <c r="F15" s="624"/>
      <c r="G15" s="626">
        <v>0</v>
      </c>
    </row>
    <row r="16" spans="1:7" ht="20.25" customHeight="1" x14ac:dyDescent="0.25">
      <c r="A16" s="630"/>
      <c r="B16" s="624"/>
      <c r="C16" s="624"/>
      <c r="D16" s="624"/>
      <c r="E16" s="624"/>
      <c r="F16" s="624"/>
      <c r="G16" s="627"/>
    </row>
    <row r="17" spans="1:7" ht="20.25" customHeight="1" thickBot="1" x14ac:dyDescent="0.3">
      <c r="A17" s="630" t="s">
        <v>941</v>
      </c>
      <c r="B17" s="624"/>
      <c r="C17" s="624"/>
      <c r="D17" s="624"/>
      <c r="E17" s="624"/>
      <c r="F17" s="624"/>
      <c r="G17" s="620">
        <v>2466242.65</v>
      </c>
    </row>
    <row r="18" spans="1:7" ht="20.25" customHeight="1" thickTop="1" x14ac:dyDescent="0.25">
      <c r="A18" s="630"/>
      <c r="B18" s="624"/>
      <c r="C18" s="624"/>
      <c r="D18" s="624"/>
      <c r="E18" s="624"/>
      <c r="F18" s="624"/>
      <c r="G18" s="625"/>
    </row>
    <row r="19" spans="1:7" ht="20.25" customHeight="1" x14ac:dyDescent="0.25">
      <c r="A19" s="630"/>
      <c r="B19" s="624"/>
      <c r="C19" s="624"/>
      <c r="D19" s="624"/>
      <c r="E19" s="624"/>
      <c r="F19" s="624"/>
      <c r="G19" s="625"/>
    </row>
    <row r="20" spans="1:7" ht="20.25" customHeight="1" x14ac:dyDescent="0.25">
      <c r="A20" s="630" t="s">
        <v>942</v>
      </c>
      <c r="B20" s="624"/>
      <c r="C20" s="624"/>
      <c r="D20" s="624"/>
      <c r="E20" s="624"/>
      <c r="F20" s="624"/>
      <c r="G20" s="619">
        <v>232010.14</v>
      </c>
    </row>
    <row r="21" spans="1:7" ht="20.25" customHeight="1" x14ac:dyDescent="0.25">
      <c r="A21" s="630" t="s">
        <v>525</v>
      </c>
      <c r="B21" s="624"/>
      <c r="C21" s="624"/>
      <c r="D21" s="624"/>
      <c r="E21" s="624"/>
      <c r="F21" s="624"/>
      <c r="G21" s="625">
        <v>3669214.42</v>
      </c>
    </row>
    <row r="22" spans="1:7" ht="20.25" customHeight="1" x14ac:dyDescent="0.25">
      <c r="A22" s="630" t="s">
        <v>526</v>
      </c>
      <c r="B22" s="624"/>
      <c r="C22" s="624"/>
      <c r="D22" s="624"/>
      <c r="E22" s="624"/>
      <c r="F22" s="624"/>
      <c r="G22" s="625">
        <v>3669214.42</v>
      </c>
    </row>
    <row r="23" spans="1:7" ht="20.25" customHeight="1" x14ac:dyDescent="0.25">
      <c r="A23" s="630"/>
      <c r="B23" s="624"/>
      <c r="C23" s="624"/>
      <c r="D23" s="624"/>
      <c r="E23" s="624"/>
      <c r="F23" s="624"/>
      <c r="G23" s="625"/>
    </row>
    <row r="24" spans="1:7" ht="20.25" customHeight="1" x14ac:dyDescent="0.25">
      <c r="A24" s="630" t="s">
        <v>527</v>
      </c>
      <c r="B24" s="624"/>
      <c r="C24" s="624"/>
      <c r="D24" s="624"/>
      <c r="E24" s="624"/>
      <c r="F24" s="624"/>
      <c r="G24" s="619">
        <v>3901224.56</v>
      </c>
    </row>
    <row r="25" spans="1:7" ht="20.25" customHeight="1" x14ac:dyDescent="0.25">
      <c r="A25" s="630"/>
      <c r="B25" s="624"/>
      <c r="C25" s="624"/>
      <c r="D25" s="624"/>
      <c r="E25" s="624"/>
      <c r="F25" s="624"/>
      <c r="G25" s="625"/>
    </row>
    <row r="26" spans="1:7" ht="20.25" customHeight="1" x14ac:dyDescent="0.25">
      <c r="A26" s="630" t="s">
        <v>528</v>
      </c>
      <c r="B26" s="624"/>
      <c r="C26" s="624"/>
      <c r="D26" s="624"/>
      <c r="E26" s="624"/>
      <c r="F26" s="624"/>
      <c r="G26" s="625"/>
    </row>
    <row r="27" spans="1:7" ht="20.25" customHeight="1" x14ac:dyDescent="0.25">
      <c r="A27" s="630" t="s">
        <v>529</v>
      </c>
      <c r="B27" s="624"/>
      <c r="C27" s="624"/>
      <c r="D27" s="624"/>
      <c r="E27" s="624"/>
      <c r="F27" s="624"/>
      <c r="G27" s="625">
        <v>1432657.9199999999</v>
      </c>
    </row>
    <row r="28" spans="1:7" ht="20.25" customHeight="1" x14ac:dyDescent="0.25">
      <c r="A28" s="630" t="s">
        <v>530</v>
      </c>
      <c r="B28" s="624"/>
      <c r="C28" s="624"/>
      <c r="D28" s="624"/>
      <c r="E28" s="624"/>
      <c r="F28" s="624"/>
      <c r="G28" s="625">
        <v>2323.9899999999998</v>
      </c>
    </row>
    <row r="29" spans="1:7" ht="20.25" customHeight="1" x14ac:dyDescent="0.25">
      <c r="A29" s="630" t="s">
        <v>531</v>
      </c>
      <c r="B29" s="624"/>
      <c r="C29" s="624"/>
      <c r="D29" s="624"/>
      <c r="E29" s="624"/>
      <c r="F29" s="624"/>
      <c r="G29" s="619">
        <v>1434981.91</v>
      </c>
    </row>
    <row r="30" spans="1:7" ht="20.25" customHeight="1" x14ac:dyDescent="0.25">
      <c r="A30" s="630"/>
      <c r="B30" s="624"/>
      <c r="C30" s="624"/>
      <c r="D30" s="624"/>
      <c r="E30" s="624"/>
      <c r="F30" s="624"/>
      <c r="G30" s="627"/>
    </row>
    <row r="31" spans="1:7" ht="20.25" customHeight="1" thickBot="1" x14ac:dyDescent="0.3">
      <c r="A31" s="631" t="s">
        <v>943</v>
      </c>
      <c r="B31" s="268"/>
      <c r="C31" s="268"/>
      <c r="D31" s="268"/>
      <c r="E31" s="268"/>
      <c r="F31" s="268"/>
      <c r="G31" s="620">
        <v>2466242.6500000004</v>
      </c>
    </row>
    <row r="32" spans="1:7" ht="18.75" customHeight="1" thickTop="1" x14ac:dyDescent="0.25">
      <c r="A32" s="630"/>
      <c r="B32" s="624"/>
      <c r="C32" s="624"/>
      <c r="D32" s="624"/>
      <c r="E32" s="624"/>
      <c r="F32" s="624"/>
      <c r="G32" s="625"/>
    </row>
    <row r="33" spans="1:7" ht="18.75" customHeight="1" x14ac:dyDescent="0.25">
      <c r="A33" s="630"/>
      <c r="B33" s="624"/>
      <c r="C33" s="624"/>
      <c r="D33" s="624"/>
      <c r="E33" s="624"/>
      <c r="F33" s="624"/>
      <c r="G33" s="625"/>
    </row>
    <row r="34" spans="1:7" ht="18.75" customHeight="1" x14ac:dyDescent="0.25">
      <c r="A34" s="630"/>
      <c r="B34" s="624"/>
      <c r="C34" s="624"/>
      <c r="D34" s="624"/>
      <c r="E34" s="624"/>
      <c r="F34" s="624"/>
      <c r="G34" s="625"/>
    </row>
    <row r="35" spans="1:7" ht="20.25" customHeight="1" x14ac:dyDescent="0.35">
      <c r="A35" s="697" t="s">
        <v>532</v>
      </c>
      <c r="B35" s="697"/>
      <c r="C35" s="697"/>
      <c r="D35" s="628" t="s">
        <v>533</v>
      </c>
      <c r="E35" s="628"/>
      <c r="F35" s="697" t="s">
        <v>534</v>
      </c>
      <c r="G35" s="697"/>
    </row>
    <row r="36" spans="1:7" ht="20.25" customHeight="1" x14ac:dyDescent="0.2">
      <c r="A36" s="698" t="s">
        <v>535</v>
      </c>
      <c r="B36" s="698"/>
      <c r="C36" s="698"/>
      <c r="D36" s="394" t="s">
        <v>536</v>
      </c>
      <c r="F36" s="698" t="s">
        <v>537</v>
      </c>
      <c r="G36" s="698"/>
    </row>
  </sheetData>
  <mergeCells count="10">
    <mergeCell ref="A6:G6"/>
    <mergeCell ref="A7:G7"/>
    <mergeCell ref="A8:G8"/>
    <mergeCell ref="A9:G9"/>
    <mergeCell ref="A10:G10"/>
    <mergeCell ref="A35:C35"/>
    <mergeCell ref="F35:G35"/>
    <mergeCell ref="A36:C36"/>
    <mergeCell ref="F36:G36"/>
    <mergeCell ref="A11:G11"/>
  </mergeCells>
  <pageMargins left="0.84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 sizeWithCells="1">
              <from>
                <xdr:col>3</xdr:col>
                <xdr:colOff>114300</xdr:colOff>
                <xdr:row>0</xdr:row>
                <xdr:rowOff>0</xdr:rowOff>
              </from>
              <to>
                <xdr:col>4</xdr:col>
                <xdr:colOff>19050</xdr:colOff>
                <xdr:row>3</xdr:row>
                <xdr:rowOff>66675</xdr:rowOff>
              </to>
            </anchor>
          </objectPr>
        </oleObject>
      </mc:Choice>
      <mc:Fallback>
        <oleObject progId="Word.Picture.8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6</vt:i4>
      </vt:variant>
    </vt:vector>
  </HeadingPairs>
  <TitlesOfParts>
    <vt:vector size="21" baseType="lpstr">
      <vt:lpstr>Estado G Y P </vt:lpstr>
      <vt:lpstr>RESUMEN UNIFIC. DE GASTOS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DEL MES Y DISPON.</vt:lpstr>
      <vt:lpstr>EGRESOS  MEG. 2025</vt:lpstr>
      <vt:lpstr>RES. CODIF. F. REP. ANT.FIN</vt:lpstr>
      <vt:lpstr>DESEM. COD. F. Rep. AF</vt:lpstr>
      <vt:lpstr>LIBRO BCO. CTA. F .REPON.</vt:lpstr>
      <vt:lpstr>'LIBRO BCO. CTA. F .REPON.'!Área_de_impresión</vt:lpstr>
      <vt:lpstr>'LIBRO BCO. CTA. PPC. '!Área_de_impresión</vt:lpstr>
      <vt:lpstr>'LIBRO GRAL. MEGAL. '!Área_de_impresión</vt:lpstr>
      <vt:lpstr>'RESUMEN UNIFIC. DE GASTOS'!Área_de_impresión</vt:lpstr>
      <vt:lpstr>'LIBRO GRAL. MEGAL. 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2025-09-10T14:02:33Z</cp:lastPrinted>
  <dcterms:created xsi:type="dcterms:W3CDTF">2007-03-20T14:00:55Z</dcterms:created>
  <dcterms:modified xsi:type="dcterms:W3CDTF">2025-09-11T13:01:40Z</dcterms:modified>
</cp:coreProperties>
</file>