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11 Noviembre\INFORME FINANCIERO NOVIEMBRE\"/>
    </mc:Choice>
  </mc:AlternateContent>
  <xr:revisionPtr revIDLastSave="0" documentId="13_ncr:1_{022EAED8-33F9-44C3-8D5D-598BD8ED75D4}" xr6:coauthVersionLast="47" xr6:coauthVersionMax="47" xr10:uidLastSave="{00000000-0000-0000-0000-000000000000}"/>
  <bookViews>
    <workbookView xWindow="-120" yWindow="-120" windowWidth="38640" windowHeight="21240" tabRatio="605" activeTab="10" xr2:uid="{00000000-000D-0000-FFFF-FFFF00000000}"/>
  </bookViews>
  <sheets>
    <sheet name="Estado G Y P " sheetId="234" r:id="rId1"/>
    <sheet name="RESUMEN UNIFIC. DE GASTOS" sheetId="270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 Y DISPON.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SANIDAD'!$A$14:$G$26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PPC'!$A$14:$G$14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14">'LIBRO BCO. CTA. F .REPON.'!#REF!</definedName>
    <definedName name="_xlnm.Print_Area" localSheetId="7">'LIBRO BCO. CTA. PPC. '!#REF!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GASTOS'!$A$1:$H$214</definedName>
    <definedName name="_xlnm.Print_Titles" localSheetId="4">'LIBRO GRAL. MEGAL. '!$13:$13</definedName>
    <definedName name="_xlnm.Print_Titles" localSheetId="1">'RESUMEN UNIFIC. DE GASTOS'!$13:$13</definedName>
  </definedNames>
  <calcPr calcId="191029" calcMode="manual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46" l="1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13" i="46" s="1"/>
  <c r="F114" i="46" s="1"/>
  <c r="F115" i="46" s="1"/>
  <c r="F116" i="46" s="1"/>
  <c r="F117" i="46" s="1"/>
  <c r="F118" i="46" s="1"/>
  <c r="F119" i="46" s="1"/>
  <c r="F120" i="46" s="1"/>
  <c r="F121" i="46" s="1"/>
  <c r="F122" i="46" s="1"/>
  <c r="F123" i="46" s="1"/>
  <c r="F124" i="46" s="1"/>
  <c r="F16" i="205" l="1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64" i="205" s="1"/>
  <c r="F190" i="205" s="1"/>
  <c r="F191" i="205" s="1"/>
  <c r="H144" i="270" l="1"/>
  <c r="H143" i="270" s="1"/>
  <c r="C143" i="270"/>
  <c r="E136" i="234"/>
  <c r="E150" i="234"/>
  <c r="E89" i="234"/>
  <c r="E28" i="234"/>
  <c r="F22" i="270" l="1"/>
  <c r="F21" i="270"/>
  <c r="F25" i="270"/>
  <c r="C135" i="270"/>
  <c r="F27" i="256" l="1"/>
  <c r="D21" i="246"/>
  <c r="H24" i="270" l="1"/>
  <c r="E23" i="270"/>
  <c r="E136" i="270" l="1"/>
  <c r="E30" i="270"/>
  <c r="E79" i="270" l="1"/>
  <c r="H206" i="270"/>
  <c r="H205" i="270"/>
  <c r="H203" i="270"/>
  <c r="H202" i="270"/>
  <c r="H200" i="270"/>
  <c r="H199" i="270"/>
  <c r="H195" i="270"/>
  <c r="H194" i="270"/>
  <c r="H193" i="270"/>
  <c r="H191" i="270"/>
  <c r="H190" i="270"/>
  <c r="H189" i="270"/>
  <c r="H188" i="270"/>
  <c r="H187" i="270"/>
  <c r="H186" i="270"/>
  <c r="H185" i="270"/>
  <c r="F184" i="270"/>
  <c r="E184" i="270"/>
  <c r="D184" i="270"/>
  <c r="D183" i="270" s="1"/>
  <c r="C184" i="270"/>
  <c r="F183" i="270"/>
  <c r="E183" i="270"/>
  <c r="H182" i="270"/>
  <c r="H181" i="270"/>
  <c r="F180" i="270"/>
  <c r="E180" i="270"/>
  <c r="D180" i="270"/>
  <c r="C180" i="270"/>
  <c r="H179" i="270"/>
  <c r="H178" i="270"/>
  <c r="H177" i="270"/>
  <c r="H176" i="270"/>
  <c r="E175" i="270"/>
  <c r="H175" i="270" s="1"/>
  <c r="H174" i="270"/>
  <c r="E173" i="270"/>
  <c r="D173" i="270"/>
  <c r="C173" i="270"/>
  <c r="H172" i="270"/>
  <c r="H171" i="270"/>
  <c r="H170" i="270"/>
  <c r="H169" i="270"/>
  <c r="H168" i="270"/>
  <c r="H167" i="270"/>
  <c r="H166" i="270"/>
  <c r="F165" i="270"/>
  <c r="E165" i="270"/>
  <c r="C165" i="270"/>
  <c r="H164" i="270"/>
  <c r="H163" i="270"/>
  <c r="F162" i="270"/>
  <c r="F161" i="270" s="1"/>
  <c r="E162" i="270"/>
  <c r="D162" i="270"/>
  <c r="C162" i="270"/>
  <c r="E158" i="270"/>
  <c r="D158" i="270"/>
  <c r="C158" i="270"/>
  <c r="C155" i="270" s="1"/>
  <c r="H157" i="270"/>
  <c r="H154" i="270"/>
  <c r="E153" i="270"/>
  <c r="D153" i="270"/>
  <c r="H150" i="270"/>
  <c r="H149" i="270"/>
  <c r="H148" i="270"/>
  <c r="E147" i="270"/>
  <c r="D147" i="270"/>
  <c r="C147" i="270"/>
  <c r="H145" i="270"/>
  <c r="H142" i="270"/>
  <c r="H141" i="270"/>
  <c r="H140" i="270"/>
  <c r="H139" i="270"/>
  <c r="H138" i="270"/>
  <c r="H137" i="270"/>
  <c r="D136" i="270"/>
  <c r="H136" i="270" s="1"/>
  <c r="G135" i="270"/>
  <c r="F135" i="270"/>
  <c r="E135" i="270"/>
  <c r="H134" i="270"/>
  <c r="E133" i="270"/>
  <c r="D133" i="270"/>
  <c r="C133" i="270"/>
  <c r="H132" i="270"/>
  <c r="H131" i="270"/>
  <c r="F130" i="270"/>
  <c r="E130" i="270"/>
  <c r="D130" i="270"/>
  <c r="C130" i="270"/>
  <c r="H129" i="270"/>
  <c r="H128" i="270"/>
  <c r="H127" i="270"/>
  <c r="H126" i="270"/>
  <c r="F125" i="270"/>
  <c r="E125" i="270"/>
  <c r="D125" i="270"/>
  <c r="C125" i="270"/>
  <c r="H124" i="270"/>
  <c r="F123" i="270"/>
  <c r="F122" i="270" s="1"/>
  <c r="D123" i="270"/>
  <c r="D122" i="270" s="1"/>
  <c r="C123" i="270"/>
  <c r="C122" i="270" s="1"/>
  <c r="F113" i="270"/>
  <c r="D113" i="270"/>
  <c r="C113" i="270"/>
  <c r="C111" i="270"/>
  <c r="F108" i="270"/>
  <c r="D108" i="270"/>
  <c r="C108" i="270"/>
  <c r="H105" i="270"/>
  <c r="H104" i="270"/>
  <c r="F103" i="270"/>
  <c r="D103" i="270"/>
  <c r="C103" i="270"/>
  <c r="H102" i="270"/>
  <c r="H101" i="270"/>
  <c r="H100" i="270"/>
  <c r="H99" i="270"/>
  <c r="F98" i="270"/>
  <c r="E98" i="270"/>
  <c r="H96" i="270" s="1"/>
  <c r="D98" i="270"/>
  <c r="C98" i="270"/>
  <c r="H97" i="270"/>
  <c r="F95" i="270"/>
  <c r="D95" i="270"/>
  <c r="C95" i="270"/>
  <c r="H94" i="270"/>
  <c r="H93" i="270"/>
  <c r="H90" i="270"/>
  <c r="G89" i="270"/>
  <c r="F89" i="270"/>
  <c r="D89" i="270"/>
  <c r="C89" i="270"/>
  <c r="H88" i="270"/>
  <c r="H87" i="270"/>
  <c r="H86" i="270"/>
  <c r="H85" i="270"/>
  <c r="G84" i="270"/>
  <c r="F84" i="270"/>
  <c r="D84" i="270"/>
  <c r="C84" i="270"/>
  <c r="C82" i="270" s="1"/>
  <c r="G83" i="270"/>
  <c r="G82" i="270" s="1"/>
  <c r="G81" i="270" s="1"/>
  <c r="F79" i="270"/>
  <c r="D79" i="270"/>
  <c r="G75" i="270"/>
  <c r="F75" i="270"/>
  <c r="D75" i="270"/>
  <c r="C75" i="270"/>
  <c r="H74" i="270"/>
  <c r="H73" i="270"/>
  <c r="H70" i="270"/>
  <c r="H69" i="270"/>
  <c r="H68" i="270"/>
  <c r="H67" i="270"/>
  <c r="G66" i="270"/>
  <c r="F66" i="270"/>
  <c r="D66" i="270"/>
  <c r="C66" i="270"/>
  <c r="F63" i="270"/>
  <c r="D63" i="270"/>
  <c r="C63" i="270"/>
  <c r="F58" i="270"/>
  <c r="D58" i="270"/>
  <c r="C58" i="270"/>
  <c r="H55" i="270"/>
  <c r="H54" i="270"/>
  <c r="G53" i="270"/>
  <c r="D53" i="270"/>
  <c r="C53" i="270"/>
  <c r="H52" i="270"/>
  <c r="H51" i="270"/>
  <c r="H50" i="270"/>
  <c r="G49" i="270"/>
  <c r="F49" i="270"/>
  <c r="E49" i="270"/>
  <c r="D49" i="270"/>
  <c r="C49" i="270"/>
  <c r="F46" i="270"/>
  <c r="D46" i="270"/>
  <c r="C46" i="270"/>
  <c r="H45" i="270"/>
  <c r="G43" i="270"/>
  <c r="F43" i="270"/>
  <c r="D43" i="270"/>
  <c r="C43" i="270"/>
  <c r="H36" i="270"/>
  <c r="F35" i="270"/>
  <c r="D35" i="270"/>
  <c r="C35" i="270"/>
  <c r="G30" i="270"/>
  <c r="G28" i="270" s="1"/>
  <c r="G26" i="270" s="1"/>
  <c r="F30" i="270"/>
  <c r="D30" i="270"/>
  <c r="C30" i="270"/>
  <c r="H29" i="270"/>
  <c r="F28" i="270"/>
  <c r="C28" i="270"/>
  <c r="G27" i="270"/>
  <c r="H27" i="270" s="1"/>
  <c r="E25" i="270"/>
  <c r="D25" i="270"/>
  <c r="C25" i="270"/>
  <c r="G23" i="270"/>
  <c r="F23" i="270"/>
  <c r="D23" i="270"/>
  <c r="C23" i="270"/>
  <c r="G22" i="270"/>
  <c r="G21" i="270"/>
  <c r="E16" i="270"/>
  <c r="D16" i="270"/>
  <c r="C16" i="270"/>
  <c r="E15" i="270" l="1"/>
  <c r="C15" i="270"/>
  <c r="F34" i="270"/>
  <c r="H180" i="270" a="1"/>
  <c r="H180" i="270" s="1"/>
  <c r="H20" i="270"/>
  <c r="H125" i="270"/>
  <c r="H130" i="270"/>
  <c r="H147" i="270"/>
  <c r="H28" i="270"/>
  <c r="E95" i="270"/>
  <c r="H92" i="270" s="1"/>
  <c r="E123" i="270"/>
  <c r="E122" i="270" s="1"/>
  <c r="H173" i="270"/>
  <c r="D34" i="270"/>
  <c r="H84" i="270"/>
  <c r="H98" i="270"/>
  <c r="H162" i="270"/>
  <c r="G16" i="270"/>
  <c r="G34" i="270"/>
  <c r="H133" i="270"/>
  <c r="H184" i="270"/>
  <c r="H23" i="270"/>
  <c r="H49" i="270"/>
  <c r="D78" i="270"/>
  <c r="F78" i="270"/>
  <c r="E146" i="270"/>
  <c r="H95" i="270"/>
  <c r="H165" i="270"/>
  <c r="H82" i="270"/>
  <c r="C79" i="270"/>
  <c r="G80" i="270"/>
  <c r="H81" i="270"/>
  <c r="F160" i="270"/>
  <c r="H161" i="270"/>
  <c r="H26" i="270"/>
  <c r="D15" i="270"/>
  <c r="H22" i="270"/>
  <c r="C34" i="270"/>
  <c r="H83" i="270"/>
  <c r="D135" i="270"/>
  <c r="H135" i="270" s="1"/>
  <c r="C183" i="270"/>
  <c r="H183" i="270" s="1"/>
  <c r="C153" i="270"/>
  <c r="H25" i="270" l="1"/>
  <c r="G15" i="270"/>
  <c r="G14" i="270" s="1"/>
  <c r="H122" i="270"/>
  <c r="H123" i="270"/>
  <c r="H121" i="270"/>
  <c r="D14" i="270"/>
  <c r="H91" i="270"/>
  <c r="C146" i="270"/>
  <c r="D196" i="270"/>
  <c r="D207" i="270" s="1"/>
  <c r="H21" i="270"/>
  <c r="F159" i="270"/>
  <c r="H160" i="270"/>
  <c r="G79" i="270"/>
  <c r="H79" i="270" s="1"/>
  <c r="H80" i="270"/>
  <c r="C78" i="270"/>
  <c r="G196" i="270" l="1"/>
  <c r="G207" i="270" s="1"/>
  <c r="H120" i="270"/>
  <c r="H89" i="270"/>
  <c r="F156" i="270"/>
  <c r="H156" i="270" s="1"/>
  <c r="F158" i="270"/>
  <c r="H159" i="270"/>
  <c r="H19" i="270"/>
  <c r="C14" i="270"/>
  <c r="H146" i="270"/>
  <c r="C196" i="270"/>
  <c r="H119" i="270" l="1"/>
  <c r="F155" i="270"/>
  <c r="H158" i="270"/>
  <c r="C207" i="270"/>
  <c r="H18" i="270"/>
  <c r="H118" i="270" l="1"/>
  <c r="F153" i="270"/>
  <c r="F152" i="270"/>
  <c r="H152" i="270" s="1"/>
  <c r="H155" i="270"/>
  <c r="H17" i="270"/>
  <c r="H16" i="270" s="1"/>
  <c r="F15" i="270"/>
  <c r="H117" i="270" l="1"/>
  <c r="F196" i="270"/>
  <c r="F14" i="270"/>
  <c r="F151" i="270"/>
  <c r="H151" i="270" s="1"/>
  <c r="H153" i="270"/>
  <c r="H116" i="270" l="1"/>
  <c r="F207" i="270"/>
  <c r="H115" i="270" l="1"/>
  <c r="H114" i="270" l="1"/>
  <c r="E113" i="270"/>
  <c r="H113" i="270" l="1"/>
  <c r="H110" i="270" l="1"/>
  <c r="E108" i="270" l="1"/>
  <c r="H109" i="270"/>
  <c r="H108" i="270" l="1"/>
  <c r="H107" i="270" l="1"/>
  <c r="H106" i="270" l="1"/>
  <c r="E103" i="270"/>
  <c r="H103" i="270" l="1"/>
  <c r="E78" i="270"/>
  <c r="H78" i="270" l="1"/>
  <c r="H77" i="270" l="1"/>
  <c r="E75" i="270" l="1"/>
  <c r="H76" i="270"/>
  <c r="H75" i="270" l="1"/>
  <c r="H72" i="270" l="1"/>
  <c r="E66" i="270" l="1"/>
  <c r="H71" i="270"/>
  <c r="H66" i="270" l="1"/>
  <c r="H65" i="270" l="1"/>
  <c r="E63" i="270" l="1"/>
  <c r="H64" i="270"/>
  <c r="H63" i="270" l="1"/>
  <c r="H62" i="270" l="1"/>
  <c r="H61" i="270" l="1"/>
  <c r="H60" i="270" l="1"/>
  <c r="E58" i="270" l="1"/>
  <c r="H59" i="270"/>
  <c r="H58" i="270" s="1"/>
  <c r="H57" i="270" l="1"/>
  <c r="H56" i="270" l="1"/>
  <c r="E53" i="270"/>
  <c r="H53" i="270" l="1"/>
  <c r="H48" i="270" l="1"/>
  <c r="H47" i="270" l="1"/>
  <c r="E46" i="270"/>
  <c r="H46" i="270" l="1"/>
  <c r="E43" i="270" l="1"/>
  <c r="H44" i="270"/>
  <c r="D95" i="238"/>
  <c r="C95" i="238"/>
  <c r="E21" i="262"/>
  <c r="F15" i="262"/>
  <c r="F16" i="262" s="1"/>
  <c r="F17" i="262" s="1"/>
  <c r="F18" i="262" s="1"/>
  <c r="F19" i="262" s="1"/>
  <c r="H43" i="270" l="1"/>
  <c r="H42" i="270" l="1"/>
  <c r="E103" i="234"/>
  <c r="E100" i="234"/>
  <c r="E156" i="234"/>
  <c r="E135" i="234"/>
  <c r="H41" i="270" l="1"/>
  <c r="E24" i="256"/>
  <c r="F26" i="268"/>
  <c r="E26" i="268"/>
  <c r="D125" i="46"/>
  <c r="E125" i="46"/>
  <c r="H40" i="270" l="1"/>
  <c r="E26" i="224"/>
  <c r="F26" i="224"/>
  <c r="E192" i="205"/>
  <c r="D192" i="205"/>
  <c r="H39" i="270" l="1"/>
  <c r="C23" i="264"/>
  <c r="F23" i="264"/>
  <c r="E27" i="267"/>
  <c r="F27" i="267"/>
  <c r="H38" i="270" l="1"/>
  <c r="C26" i="264"/>
  <c r="E35" i="270" l="1"/>
  <c r="H37" i="270"/>
  <c r="G32" i="245"/>
  <c r="G25" i="245"/>
  <c r="G20" i="245"/>
  <c r="H35" i="270" l="1"/>
  <c r="E34" i="270"/>
  <c r="E196" i="270" s="1"/>
  <c r="H196" i="270" s="1"/>
  <c r="G27" i="245"/>
  <c r="G34" i="245" s="1"/>
  <c r="E14" i="270" l="1"/>
  <c r="H34" i="270"/>
  <c r="C20" i="261"/>
  <c r="E16" i="234"/>
  <c r="B115" i="270"/>
  <c r="B114" i="270"/>
  <c r="H33" i="270" l="1"/>
  <c r="D18" i="260"/>
  <c r="H32" i="270" l="1"/>
  <c r="H31" i="270" l="1"/>
  <c r="E162" i="234"/>
  <c r="E188" i="234"/>
  <c r="H30" i="270" l="1"/>
  <c r="H15" i="270" s="1"/>
  <c r="H14" i="270" s="1"/>
  <c r="E21" i="234" l="1"/>
  <c r="E71" i="234"/>
  <c r="E63" i="234"/>
  <c r="E192" i="234"/>
  <c r="E191" i="234" s="1"/>
  <c r="E207" i="270" l="1"/>
  <c r="H207" i="270"/>
  <c r="D27" i="260"/>
  <c r="E126" i="234" l="1"/>
  <c r="E125" i="234" s="1"/>
  <c r="E116" i="234" l="1"/>
  <c r="E107" i="234"/>
  <c r="E40" i="234" l="1"/>
  <c r="E84" i="234"/>
  <c r="E80" i="234"/>
  <c r="E94" i="234" l="1"/>
  <c r="E170" i="234"/>
  <c r="E166" i="234"/>
  <c r="E138" i="234"/>
  <c r="E183" i="234" l="1"/>
  <c r="E173" i="234"/>
  <c r="E112" i="234"/>
  <c r="E83" i="234" s="1"/>
  <c r="E68" i="234" l="1"/>
  <c r="D25" i="246" l="1"/>
  <c r="E133" i="234" l="1"/>
  <c r="E51" i="234" l="1"/>
  <c r="E30" i="234" l="1"/>
  <c r="E48" i="234" l="1"/>
  <c r="E58" i="234" l="1"/>
  <c r="E54" i="234"/>
  <c r="E39" i="234" l="1"/>
  <c r="E35" i="234"/>
  <c r="E129" i="234"/>
  <c r="E186" i="234"/>
  <c r="E155" i="234" s="1"/>
  <c r="E20" i="234" l="1"/>
  <c r="E19" i="234" s="1"/>
  <c r="E210" i="234" l="1"/>
  <c r="E211" i="23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<sst xmlns="http://schemas.openxmlformats.org/spreadsheetml/2006/main" count="2275" uniqueCount="1165">
  <si>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</si>
  <si>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</si>
  <si>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</si>
  <si>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</si>
  <si>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</si>
  <si>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</si>
  <si>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</si>
  <si>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</si>
  <si>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</si>
  <si>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</si>
  <si>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</si>
  <si>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</si>
  <si>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</si>
  <si>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</si>
  <si>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</si>
  <si>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</si>
  <si>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</si>
  <si>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</si>
  <si>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</si>
  <si>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</si>
  <si>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</si>
  <si>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</si>
  <si>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</si>
  <si>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</si>
  <si>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</si>
  <si>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</si>
  <si>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</si>
  <si>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</si>
  <si>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</si>
  <si>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</si>
  <si>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</si>
  <si>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</si>
  <si>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</si>
  <si>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</si>
  <si>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</si>
  <si>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</si>
  <si>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</si>
  <si>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</si>
  <si>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</si>
  <si>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</si>
  <si>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</si>
  <si>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</si>
  <si>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</si>
  <si>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</si>
  <si>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</si>
  <si>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</si>
  <si>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</si>
  <si>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</si>
  <si>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</si>
  <si>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</si>
  <si>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</si>
  <si>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</si>
  <si>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</si>
  <si>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</si>
  <si>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</si>
  <si>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</si>
  <si>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</si>
  <si>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</si>
  <si>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</si>
  <si>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</si>
  <si>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</si>
  <si>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</si>
  <si>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</si>
  <si>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</si>
  <si>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</si>
  <si>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</si>
  <si>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</si>
  <si>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</si>
  <si>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</si>
  <si>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</si>
  <si>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</si>
  <si>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</si>
  <si>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</si>
  <si>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</si>
  <si>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</si>
  <si>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</si>
  <si>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</si>
  <si>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</si>
  <si>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</si>
  <si>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</si>
  <si>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</si>
  <si>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</si>
  <si>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</si>
  <si>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</si>
  <si>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</si>
  <si>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</si>
  <si>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</si>
  <si>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</si>
  <si>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</si>
  <si>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</si>
  <si>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</si>
  <si>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</si>
  <si>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</si>
  <si>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</si>
  <si>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</si>
  <si>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</si>
  <si>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</si>
  <si>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</si>
  <si>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</si>
  <si>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</si>
  <si>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</si>
  <si>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</si>
  <si>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</si>
  <si>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</si>
  <si>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</si>
  <si>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</si>
  <si>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</si>
  <si>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</si>
  <si>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</si>
  <si>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</si>
  <si>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</si>
  <si>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</si>
  <si>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</si>
  <si>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</si>
  <si>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</si>
  <si>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</si>
  <si>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</si>
  <si>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</si>
  <si>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</si>
  <si>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</si>
  <si>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</si>
  <si>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</si>
  <si>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</si>
  <si>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</si>
  <si>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</si>
  <si>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</si>
  <si>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</si>
  <si>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</si>
  <si>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</si>
  <si>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</si>
  <si>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</si>
  <si>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</si>
  <si>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</si>
  <si>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</si>
  <si>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</si>
  <si>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</si>
  <si>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</si>
  <si>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</si>
  <si>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</si>
  <si>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</si>
  <si>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</si>
  <si>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</si>
  <si>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</si>
  <si>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</si>
  <si>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</si>
  <si>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</si>
  <si>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</si>
  <si>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</si>
  <si>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</si>
  <si>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</si>
  <si>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</si>
  <si>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</si>
  <si>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</si>
  <si>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</si>
  <si>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</si>
  <si>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</si>
  <si>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</si>
  <si>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</si>
  <si>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</si>
  <si>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</si>
  <si>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</si>
  <si>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</si>
  <si>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</si>
  <si>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</si>
  <si>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</si>
  <si>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</si>
  <si>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</si>
  <si>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</si>
  <si>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</si>
  <si>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</si>
  <si>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</si>
  <si>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</si>
  <si>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</si>
  <si>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</si>
  <si>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</si>
  <si>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</si>
  <si>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</si>
  <si>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</si>
  <si>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</si>
  <si>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</si>
  <si>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</si>
  <si>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</si>
  <si>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</si>
  <si>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</si>
  <si>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</si>
  <si>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</si>
  <si>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</si>
  <si>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</si>
  <si>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</si>
  <si>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</si>
  <si>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</si>
  <si>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</si>
  <si>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</si>
  <si>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</si>
  <si>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</si>
  <si>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</si>
  <si>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</si>
  <si>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</si>
  <si>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</si>
  <si>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</si>
  <si>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</si>
  <si>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</si>
  <si>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</si>
  <si>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</si>
  <si>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</si>
  <si>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</si>
  <si>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</si>
  <si>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</si>
  <si>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</si>
  <si>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</si>
  <si>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</si>
  <si>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</si>
  <si>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</si>
  <si>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</si>
  <si>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</si>
  <si>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</si>
  <si>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</si>
  <si>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</si>
  <si>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</si>
  <si>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</si>
  <si>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</si>
  <si>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</si>
  <si>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</si>
  <si>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</si>
  <si>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</si>
  <si>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</si>
  <si>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</si>
  <si>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</si>
  <si>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</si>
  <si>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</si>
  <si>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</si>
  <si>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</si>
  <si>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</si>
  <si>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</si>
  <si>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</si>
  <si>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</si>
  <si>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</si>
  <si>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</si>
  <si>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</si>
  <si>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</si>
  <si>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</si>
  <si>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</si>
  <si>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</si>
  <si>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</si>
  <si>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</si>
  <si>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</si>
  <si>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</si>
  <si>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</si>
  <si>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</si>
  <si>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</si>
  <si>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</si>
  <si>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</si>
  <si>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</si>
  <si>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</si>
  <si>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</si>
  <si>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</si>
  <si>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</si>
  <si>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</si>
  <si>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</si>
  <si>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</si>
  <si>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</si>
  <si>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</si>
  <si>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</si>
  <si>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</si>
  <si>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</si>
  <si>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</si>
  <si>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</si>
  <si>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</si>
  <si>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</si>
  <si>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</si>
  <si>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</si>
  <si>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</si>
  <si>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</si>
  <si>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</si>
  <si>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</si>
  <si>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</si>
  <si>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</si>
  <si>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</si>
  <si>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</si>
  <si>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</si>
  <si>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</si>
  <si>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</si>
  <si>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</si>
  <si>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</si>
  <si>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</si>
  <si>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</si>
  <si>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</si>
  <si>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</si>
  <si>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</si>
  <si>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</si>
  <si>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</si>
  <si>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</si>
  <si>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</si>
  <si>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</si>
  <si>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</si>
  <si>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</si>
  <si>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</si>
  <si>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</si>
  <si>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</si>
  <si>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</si>
  <si>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</si>
  <si>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</si>
  <si>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</si>
  <si>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</si>
  <si>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</si>
  <si>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</si>
  <si>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</si>
  <si>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</si>
  <si>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</si>
  <si>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</si>
  <si>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</si>
  <si>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</si>
  <si>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</si>
  <si>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</si>
  <si>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</si>
  <si>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</si>
  <si>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</si>
  <si>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</si>
  <si>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</si>
  <si>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</si>
  <si>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</si>
  <si>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</si>
  <si>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</si>
  <si>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</si>
  <si>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</si>
  <si>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</si>
  <si>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</si>
  <si>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</si>
  <si>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</si>
  <si>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</si>
  <si>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</si>
  <si>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</si>
  <si>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</si>
  <si>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</si>
  <si>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</si>
  <si>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</si>
  <si>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</si>
  <si>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</si>
  <si>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</si>
  <si>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</si>
  <si>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</si>
  <si>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</si>
  <si>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</si>
  <si>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</si>
  <si>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</si>
  <si>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</si>
  <si>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</si>
  <si>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</si>
  <si>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</si>
  <si>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</si>
  <si>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</si>
  <si>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</si>
  <si>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</si>
  <si>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</si>
  <si>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</si>
  <si>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</si>
  <si>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</si>
  <si>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</si>
  <si>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</si>
  <si>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</si>
  <si>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</si>
  <si>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</si>
  <si>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</si>
  <si>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</si>
  <si>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</si>
  <si>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</si>
  <si>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</si>
  <si>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</si>
  <si>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</si>
  <si>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</si>
  <si>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</si>
  <si>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</si>
  <si>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</si>
  <si>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</si>
  <si>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</si>
  <si>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</si>
  <si>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</si>
  <si>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</si>
  <si>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</si>
  <si>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</si>
  <si>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</si>
  <si>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</si>
  <si>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</si>
  <si>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</si>
  <si>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</si>
  <si>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</si>
  <si>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</si>
  <si>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</si>
  <si>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</si>
  <si>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</si>
  <si>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</si>
  <si>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</si>
  <si>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</si>
  <si>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</si>
  <si>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</si>
  <si>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</si>
  <si>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</si>
  <si>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</si>
  <si>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</si>
  <si>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</si>
  <si>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</si>
  <si>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</si>
  <si>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</si>
  <si>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</si>
  <si>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</si>
  <si>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</si>
  <si>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</si>
  <si>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</si>
  <si>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</si>
  <si>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</si>
  <si>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</si>
  <si>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</si>
  <si>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</si>
  <si>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</si>
  <si>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</si>
  <si>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</si>
  <si>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</si>
  <si>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</si>
  <si>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</si>
  <si>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</si>
  <si>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</si>
  <si>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</si>
  <si>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</si>
  <si>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</si>
  <si>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</si>
  <si>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</si>
  <si>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</si>
  <si>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</si>
  <si>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</si>
  <si>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</si>
  <si>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</si>
  <si>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</si>
  <si>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</si>
  <si>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</si>
  <si>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</si>
  <si>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</si>
  <si>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</si>
  <si>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</si>
  <si>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</si>
  <si>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</si>
  <si>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</si>
  <si>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</si>
  <si>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</si>
  <si>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</si>
  <si>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</si>
  <si>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</si>
  <si>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</si>
  <si>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</si>
  <si>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</si>
  <si>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</si>
  <si>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</si>
  <si>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</si>
  <si>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</si>
  <si>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</si>
  <si>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</si>
  <si>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</si>
  <si>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</si>
  <si>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</si>
  <si>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</si>
  <si>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</si>
  <si>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</si>
  <si>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</si>
  <si>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</si>
  <si>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</si>
  <si>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</si>
  <si>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</si>
  <si>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</si>
  <si>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</si>
  <si>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</si>
  <si>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</si>
  <si>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</si>
  <si>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t>OBRAS EN EDIFICACIONES NO RESIDENCIALES</t>
  </si>
  <si>
    <t>TESORERIA NACIONAL (EJEC. PRESUESTARIA)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</si>
  <si>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</si>
  <si>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</si>
  <si>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</si>
  <si>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</si>
  <si>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</si>
  <si>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</si>
  <si>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</si>
  <si>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</si>
  <si>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</si>
  <si>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</si>
  <si>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</si>
  <si>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</si>
  <si>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</si>
  <si>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</si>
  <si>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</si>
  <si>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 xml:space="preserve">TOTAL GENERAL DE GASTOS </t>
  </si>
  <si>
    <t>TOTAL GENERAL GASTOS DB/CR.</t>
  </si>
  <si>
    <t>CARGOS Y COMISIONES BANCARIOS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</si>
  <si>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</si>
  <si>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</si>
  <si>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</si>
  <si>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</si>
  <si>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</si>
  <si>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</si>
  <si>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</si>
  <si>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</si>
  <si>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</si>
  <si>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</si>
  <si>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2.6.9.5</t>
  </si>
  <si>
    <t xml:space="preserve">Objetos de valor </t>
  </si>
  <si>
    <t>.</t>
  </si>
  <si>
    <t>DEPOSITO</t>
  </si>
  <si>
    <t>DEPOSITO CK</t>
  </si>
  <si>
    <t>-</t>
  </si>
  <si>
    <t>TRANSFERENCIA DE DIONISIO  MELO RUIZ</t>
  </si>
  <si>
    <t>TRANSFERENCIA DE JULIO ANDRES CEDEµO TORRE</t>
  </si>
  <si>
    <t>TRANSFERENCIA DE SOR BENANCIAEUSEBIA MOREN</t>
  </si>
  <si>
    <t>DEPOSITO- PAGO DE MULTA</t>
  </si>
  <si>
    <t xml:space="preserve">PAGO DE MULTA  </t>
  </si>
  <si>
    <t>TOTAL GENERAL DEBITO/CREDITO</t>
  </si>
  <si>
    <t xml:space="preserve">Imputacion del Gasto </t>
  </si>
  <si>
    <t>Programa 13, 18 y 19</t>
  </si>
  <si>
    <t xml:space="preserve">CTA. NOM. ELECTRON. </t>
  </si>
  <si>
    <t>LIBRO BANCO DE EGRESOS  CODIFICADOS</t>
  </si>
  <si>
    <t>LIBRO BANCO DE EGRESOS CODIFICADOS</t>
  </si>
  <si>
    <t>2.3.9.8.01</t>
  </si>
  <si>
    <t>2.2.7.2.06</t>
  </si>
  <si>
    <t>COLECTOR DE IMPUESTOS INTERNOS</t>
  </si>
  <si>
    <t>JUAN MANUEL MOLINA MOLINA</t>
  </si>
  <si>
    <t>FRANCISCA ABAD SEVERINO</t>
  </si>
  <si>
    <t>2.3.9.8.02</t>
  </si>
  <si>
    <t>República Dominicana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</si>
  <si>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</si>
  <si>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</si>
  <si>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</si>
  <si>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</si>
  <si>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</si>
  <si>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</si>
  <si>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</si>
  <si>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</si>
  <si>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</si>
  <si>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</si>
  <si>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</si>
  <si>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</si>
  <si>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</si>
  <si>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</si>
  <si>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 xml:space="preserve">AUDITADO POR:        </t>
  </si>
  <si>
    <t>COMISIONES Y CARGOS BANCARIOS</t>
  </si>
  <si>
    <t>BALANCE CONCILIADO AL 31/10/2025</t>
  </si>
  <si>
    <t>2.2.8.2.01</t>
  </si>
  <si>
    <t xml:space="preserve">2.3.5.5    </t>
  </si>
  <si>
    <t xml:space="preserve">2.3.6.3   </t>
  </si>
  <si>
    <t xml:space="preserve">2.3.7.1    </t>
  </si>
  <si>
    <t xml:space="preserve">2.3.7.2     </t>
  </si>
  <si>
    <t xml:space="preserve">2.3.9.2   </t>
  </si>
  <si>
    <t xml:space="preserve">2.3.9.6     </t>
  </si>
  <si>
    <t xml:space="preserve">2.3.9.8      </t>
  </si>
  <si>
    <t xml:space="preserve">2.3.9.9    </t>
  </si>
  <si>
    <t>0.00</t>
  </si>
  <si>
    <t>TRANSFERENCIA ACH DE CR A CTA  DE DIRECCION GENERAL</t>
  </si>
  <si>
    <t>PAGOS ACH CTA CTE CR A CTA  DE DIRECCION GENERAL 115       -IBANKING</t>
  </si>
  <si>
    <t>TRANSFERENCIA ACH DE DIRECCION GENERA</t>
  </si>
  <si>
    <t>PAGOS ACH CTA CTE DIRECCION GENERA 0000936878-DIRECCION GENERA</t>
  </si>
  <si>
    <t>4524000000001</t>
  </si>
  <si>
    <t>PAGOS SUPLIDORES</t>
  </si>
  <si>
    <t>PAGOS SUPLIDORES CTA DEB: 2400165127     DE:DIR 424002029</t>
  </si>
  <si>
    <t>CR TRANSFERENCIA A CTA CTE</t>
  </si>
  <si>
    <t>TRANSFERENCIA ACH DE TRANSFERENCIA ACH DESDE PROMER</t>
  </si>
  <si>
    <t>PAGOS ACH CTA CTE TRANSFERENCIA ACH DESDE PROMER 101117842 -INTERNET</t>
  </si>
  <si>
    <t>TRANSFERENCIA ACH DE 0059090011</t>
  </si>
  <si>
    <t>PAGOS ACH CTA CTE 0059090011 0000059090-AMERICAN AIRLINE</t>
  </si>
  <si>
    <t>TRANSFERENCIA DE JORGE LUIS ROSARIO MEJIA</t>
  </si>
  <si>
    <t>4524000000002</t>
  </si>
  <si>
    <t>TRANSFERENCIA DE MARIA ARELIS BAEZ OVALLE</t>
  </si>
  <si>
    <t>TRANSFERENCIA ACH DE 0060571007**INVOICE NUMBER INV</t>
  </si>
  <si>
    <t>PAGOS ACH CTA CTE 0060571007**INVOICE NUMBER INV 0000060571-UNITED AIRLINES,</t>
  </si>
  <si>
    <t>TRANSFERENCIA ACH DE ARTICULOS DE PIE</t>
  </si>
  <si>
    <t>PAGOS ACH CTA CTE ARTICULOS DE PIE 0000889771-ARTICULOS DE PIE</t>
  </si>
  <si>
    <t>4524000000003</t>
  </si>
  <si>
    <t>TRANSFERENCIA DE CARLOS JULIO RODRIGUEZ VE</t>
  </si>
  <si>
    <t>TRANSFERENCIA ACH DE 0061770003</t>
  </si>
  <si>
    <t>PAGOS ACH CTA CTE 0061770003 0000061770-AVIANCA</t>
  </si>
  <si>
    <t xml:space="preserve">  PAGO DE MULTA</t>
  </si>
  <si>
    <t>TRANSFERENCIA DE LUIGI  SBRIZ ZEITUN</t>
  </si>
  <si>
    <t>TRANSFERENCIA ACH DE CR A CTA  DE MERCEDES RONDON P</t>
  </si>
  <si>
    <t>PAGOS ACH CTA CTE CR A CTA  DE MERCEDES RONDON P 115       -IBANKING</t>
  </si>
  <si>
    <t>GASTOS TOTALES</t>
  </si>
  <si>
    <t>TRANSFERENCIA DE NORMA  HERNANDEZ RODRIGUE</t>
  </si>
  <si>
    <t xml:space="preserve">  CRISTIANO GUERRERO</t>
  </si>
  <si>
    <t xml:space="preserve">  SIMN ANTONIO CALDERN</t>
  </si>
  <si>
    <t>TRANSFERENCIA DE LOURDES  VELOZ MIRELES DE</t>
  </si>
  <si>
    <t xml:space="preserve">  PAGO</t>
  </si>
  <si>
    <t xml:space="preserve">  CATALINO ERASME OBISPO</t>
  </si>
  <si>
    <t xml:space="preserve">  PAGO MULTA</t>
  </si>
  <si>
    <t xml:space="preserve">CARGOS Y COMISIONES BANCARIAS </t>
  </si>
  <si>
    <t>2.5.1.2</t>
  </si>
  <si>
    <t>Transferencias de capital a hogares y personas</t>
  </si>
  <si>
    <t>Cod.Ref CCP SubCuenta</t>
  </si>
  <si>
    <t>Ref CCP SubCuenta</t>
  </si>
  <si>
    <t>Total Devengado</t>
  </si>
  <si>
    <t>Total Pagado</t>
  </si>
  <si>
    <t>Remuneraciones al personal de carácter temporal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</si>
  <si>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</si>
  <si>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</si>
  <si>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</si>
  <si>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</si>
  <si>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</si>
  <si>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</si>
  <si>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Seguros de personas</t>
  </si>
  <si>
    <t>Servicio de organización de eventos, festividades y actividades de entretenimiento</t>
  </si>
  <si>
    <t>Servicios de alimentación</t>
  </si>
  <si>
    <t>Papel de escritorio</t>
  </si>
  <si>
    <t>Papel y cartón</t>
  </si>
  <si>
    <t>Productos medicinales para uso humano</t>
  </si>
  <si>
    <t>Productos medicinales para uso veterinario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</si>
  <si>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</si>
  <si>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</si>
  <si>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</si>
  <si>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</si>
  <si>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</si>
  <si>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Máquinas-herramientas</t>
  </si>
  <si>
    <r>
      <t xml:space="preserve"> TRANSFERENCIAS CORRIENTES AL
</t>
    </r>
    <r>
      <rPr>
        <b/>
        <sz val="12"/>
        <rFont val="Arial"/>
        <family val="2"/>
      </rPr>
      <t>SECTOR PRIVADO</t>
    </r>
  </si>
  <si>
    <r>
      <t>CTA. NOMINA ELECTRONICA (</t>
    </r>
    <r>
      <rPr>
        <sz val="11"/>
        <color rgb="FF333333"/>
        <rFont val="Arial"/>
        <family val="2"/>
      </rPr>
      <t>CARGOS Y COMISIONES BANCARIAS</t>
    </r>
    <r>
      <rPr>
        <sz val="14"/>
        <color indexed="63"/>
        <rFont val="Arial"/>
        <family val="2"/>
      </rPr>
      <t>)</t>
    </r>
  </si>
  <si>
    <t>2.3.1.1.01</t>
  </si>
  <si>
    <t>2.3.9.2.01</t>
  </si>
  <si>
    <t>Otros activos biológicos que generan producción recurrente</t>
  </si>
  <si>
    <t>2.2.4.4.01</t>
  </si>
  <si>
    <t>RESUMEN POR CUENTA DEL 1RO. AL 30 DE NOVIEMBRE 2025</t>
  </si>
  <si>
    <t>RESUMEN POR CUENTA DEL 1RO. AL 30 DE NOVIEMBRE   2025</t>
  </si>
  <si>
    <t>TOTAL EJECUTADO EN EL MES DE NOVIEMBRE 2025.  CTA. SANIDAD ANIMAL Y EXTENSION</t>
  </si>
  <si>
    <t xml:space="preserve"> DEL 1RO. AL 30 DE NOVIEMBRE 2025</t>
  </si>
  <si>
    <t>TOTAL EJECUTADO EN EL MES DE NOVIEMBRE  2025.  CTA. COLERA PORCINA CLASICA  "PPC"</t>
  </si>
  <si>
    <t>DEL 1RO. AL 30  DE NOVIEMBRE 2025</t>
  </si>
  <si>
    <t>Noviembre, 2025</t>
  </si>
  <si>
    <t>1RO AL 30 DE NOVIEMBRE 2025</t>
  </si>
  <si>
    <t>TOTAL BCES. CONCILIADOS AL 30/11/2025</t>
  </si>
  <si>
    <t>TOTAL EGRESOS NOVIEMBRE 2025</t>
  </si>
  <si>
    <t>LIBRO DE GASTOS CODIFICADOS  1RO. AL 30 DE NOVIEMBRE 2025</t>
  </si>
  <si>
    <t>CONSORCIO DE TARJETAS DOMINICANAS, S.A.</t>
  </si>
  <si>
    <t xml:space="preserve"> PAGO FACT. E450000000586, ADQUISICION DE PEAJES PASO RAPIDO PARA VEHICULOS DE ESTA DIRECCION GRAL. DE GANADERIA SEGUN ANEXOS</t>
  </si>
  <si>
    <t>TOTAL GENERAL MES DE NOVIEMBRE 2025</t>
  </si>
  <si>
    <t>TRANSF 067</t>
  </si>
  <si>
    <t>PAGO VIATICOS  AL PERSONAL MILITAR QUE FUERON CITADOS A LA REUNION CON EL DIRECTOR, TEMA  A TRATAR DE LA PPA EL DIA 27/10/2025, DESED LAS 11:00AM HASTA LAS 8:00PM</t>
  </si>
  <si>
    <t>TRANSF. 68</t>
  </si>
  <si>
    <t xml:space="preserve">CUENTA NOMINA ELECTRONICA O DIRECCION GENERAL DE GANADERIA                                                                                                           </t>
  </si>
  <si>
    <t>PAGO VIATICOS DE BOLSILLO A LA DRA. WENDY GONZALEZ, ENC. DIV. VIGILANCIA EPIDEMIOLOGICA POR VISITA AL CAHFS EN MINESOTA USA, DESDE EL 19 AL 23 DE SEPTIEMBRE DEL 2025</t>
  </si>
  <si>
    <t>2.2.3.1.01</t>
  </si>
  <si>
    <t>TRANSF. 64</t>
  </si>
  <si>
    <t>TRANSF 65</t>
  </si>
  <si>
    <t>PAGO VIATICOS Y ALOJAMIENTO PARA AUXILIARES QUE VIAJARAN A DIFERENTES PROVINCIAS PARA DAR ATENCION DE FOCOS POSITIVOS A PPA DESDE EL LUNES 20 AL SABADO 25 DE OCTUBRE 2025</t>
  </si>
  <si>
    <t xml:space="preserve"> PAGO VIATICOS Y ALOJAMIENTO AL PERSONAL MILITAR QUE FUERON CITADOS PARA EL PATRULLAJE DEL PPA CON ASIENTO EN LAS PROVINCIAS SANTIAGO, MOCA Y LA VEGA D/F DESDE EL 03/11/25 AL 08/11/25, SEGUN ANEXOS</t>
  </si>
  <si>
    <t>TRANSF 66</t>
  </si>
  <si>
    <t>TRANSF 061</t>
  </si>
  <si>
    <t xml:space="preserve">CUENTA NOMINA ELECTRONICA O DIRECCION GENERAL DE GANADERIA                                                                                                                                                            </t>
  </si>
  <si>
    <t>TRANSF 69</t>
  </si>
  <si>
    <t>PAGO VIATICO AL PERSONAL TECNICO EL CUAL SE TRASLADARA A DIFERENTES REGIONALES, ZONAS Y OFICINAS DEL INTERIOR PARA HACER DIFERENTES REPARACIONES Y MANTENIMIENTOS DE AIRES ACONDICIONADOS DEL 09 DE OCTUBRE AL 07 DE NOVIEMBRE 2025</t>
  </si>
  <si>
    <t>PAGO VIATICO AL PERSONAL AUXILIAR QUE PARTICIPARA EN EL MONTAGE DEL STAND INSTITUCIONAL EN LA 3RA. VERSION EXPO CARNE HATO MAYOR 2025, QUE SE LLEVARA  A CABO DEL 20 AL 23 DE NOVIEMBRE 2025</t>
  </si>
  <si>
    <t xml:space="preserve"> REPOSICION DE FONDO REPONIBLE PARA GASTOS DE LA DIRECCION ADMVA. Y FINANCIERA, SEGUN COMPROBANTES DEL 4162 AL 4191. ANEXO COPIA PAGO ANT. MED. CK. 00000003, D/F. 02/10/2025.</t>
  </si>
  <si>
    <t>2.1.3.1.01</t>
  </si>
  <si>
    <t>2.3.2.2.01</t>
  </si>
  <si>
    <t>2.3.7.1.05</t>
  </si>
  <si>
    <t>2.3.7.2.05</t>
  </si>
  <si>
    <t>2.3.7.1.04</t>
  </si>
  <si>
    <t>2.3.5.5.01</t>
  </si>
  <si>
    <t>2.3.6.3.04</t>
  </si>
  <si>
    <t>2.3.9.6.01</t>
  </si>
  <si>
    <t>2.3.9.9.05</t>
  </si>
  <si>
    <t>TOTAL GENERAL GASTOS DEL MES DE NOVIEMBRE 2025.</t>
  </si>
  <si>
    <t>2.2.7.2.08</t>
  </si>
  <si>
    <t xml:space="preserve">JUAN MANUEL MOLINA MOLINA </t>
  </si>
  <si>
    <t>LUIS MANUEL BRACHE  GUZMAN</t>
  </si>
  <si>
    <t>2.2.8.9.04</t>
  </si>
  <si>
    <t xml:space="preserve"> REPOSICION FONDO DE CAJA CHICA DEL DEPTO. TRANSPORTACION DE ESTA DIGEGA, SEGUN COMPROB. DE GASTOS DESDE EL.: 2646 AL.: 2658, CON COPIA PAGO ANTERIOR CK. 16193 D/F 30/10/2025.</t>
  </si>
  <si>
    <t xml:space="preserve"> ABONO A CUENTA, POR  INDEMNIZACION  DESPOBLACION DE CERDOS POR FIEBRE PORCINA AFRICANA (PPA), A FAVOR DEL SR. LUIS MANUEL BRACHE GUZMAN, CEDULA  No. 054-0085567-1, RESIDENTE  EN EL PARAJE LOS BUEYES,  PROVINCIA ESPAILLAT,  MOCA.</t>
  </si>
  <si>
    <t xml:space="preserve"> PAGO NOMINA COMPENSACION  (VUCE) A ENCARGADOS E INSPECTORES  QUE LABORAN EN LOS PUERTOS Y AEROPUERTOS DEL PAIS, CORRESP. AL MES DE SEPTIEMBRE  2025, SEGUN ANEXOS.</t>
  </si>
  <si>
    <t>2.1.2.2.07</t>
  </si>
  <si>
    <t>2.2.8.8.01</t>
  </si>
  <si>
    <t xml:space="preserve"> PAGO RETENCION DEL ISR DE LA NOMINA COMPENSACION A ENCARGADOS E INPECTORES QUE LABORAN EN PUERTOS Y AEROPUERTOS  DEL PAIS, CORRESP.  AL MES DE SEPTIEMBRE 2025.</t>
  </si>
  <si>
    <t xml:space="preserve">ASOCIACION DOMINICANA DE HACENDADOS Y AGRICULTORES, INC.                                                                                                </t>
  </si>
  <si>
    <t xml:space="preserve"> PAGO DE APORTE PARA LA ENTREGA DE MEDALLA DE HONOR AL MERITO A PRODUCTORES AGROPECUARIOS Y LAS AGROEMPRESAS, EN FECHA 16 DE OCTUBRE 2025, SEGUN ANEXOS.</t>
  </si>
  <si>
    <t>TRANSF.70</t>
  </si>
  <si>
    <t>FUNDACION DOMINICANA UNIDOS FRENTE AL AUTISMO INC</t>
  </si>
  <si>
    <t xml:space="preserve">ASOCIACION DE CABALGADORES DE RANCHO ARRIBA                                                                                                                   </t>
  </si>
  <si>
    <t xml:space="preserve"> PAGO APORTE ECONOMICO PARA LA CELEBRACION DE LA CABALGATA NACIONAL RANCHO ARRIBA 2025, A CELEBRARSE LOS DIAS 26 Y 27 DE SEPTIEMBRE DEL AñO 2025, SEGUN ANEXOS</t>
  </si>
  <si>
    <t xml:space="preserve">COMPRA DE 10 BOLETOS COMO APOLLO PARA REALIZACION DE LA CENA PRO-RECAUDACION DE FONDOS, EL PROXIMO 28/11/2025, EN EL SALON RESTAURACION DEL MINISTERIO DE LADEFENSA, SEGUN ANEXOS </t>
  </si>
  <si>
    <t>2.4.1.6.05</t>
  </si>
  <si>
    <t xml:space="preserve">      Encargado Depto. Financiero</t>
  </si>
  <si>
    <t>BALANCE INICIAL AL 01/11/2025</t>
  </si>
  <si>
    <t>BALANCE CONCILIADO AL 30/112025</t>
  </si>
  <si>
    <t xml:space="preserve">                                REVISADO POR:</t>
  </si>
  <si>
    <t>BALANCE CONCILIADO AL 30/11/2025</t>
  </si>
  <si>
    <t xml:space="preserve">TOTAL EJECUTADO EN EL MES DE NOVIEMBRE 2025.  CTA. FONDO REP. DE ANTICIPOS FINANCIEROS. </t>
  </si>
  <si>
    <t>Balance Conciliado en libro al 31 de  Octubre  2025</t>
  </si>
  <si>
    <t xml:space="preserve">                   Dirección General de Ganaderia</t>
  </si>
  <si>
    <t xml:space="preserve">              DEPARTAMENTO  FINANCIERO</t>
  </si>
  <si>
    <t xml:space="preserve">             CUENTA NO.240-011710-6</t>
  </si>
  <si>
    <t xml:space="preserve">           CUENTA NOMINA ELECTRONICA</t>
  </si>
  <si>
    <t xml:space="preserve">            CONCILIACION BANCARIA</t>
  </si>
  <si>
    <t xml:space="preserve">            AL 30 DE NOVIEMBRE 2025</t>
  </si>
  <si>
    <t>BALANCE CONCILIADO SEGÚN BANCO AL 30/11/2025</t>
  </si>
  <si>
    <t>BALANCE CONCILIADO SEGÚN LIBRO AL  30/11/2025</t>
  </si>
  <si>
    <t>BALANCE SEGÚN BANCO AL 30 DE NOVIEMBRE  2025</t>
  </si>
  <si>
    <t>Sueldo anual no.13</t>
  </si>
  <si>
    <t>Fletes</t>
  </si>
  <si>
    <t>Alquileres y rentas de edificaciones y locales</t>
  </si>
  <si>
    <t>Impuestos, derechos y tasas</t>
  </si>
  <si>
    <t>Madera, corcho y sus manufacturas</t>
  </si>
  <si>
    <t>Hilados, fibras, telas y útiles de costura</t>
  </si>
  <si>
    <t>Acabados textiles</t>
  </si>
  <si>
    <t>Prendas y accesorios de vestir</t>
  </si>
  <si>
    <t>Llantas y neumáticos</t>
  </si>
  <si>
    <t>Artículos de caucho</t>
  </si>
  <si>
    <t>Plástico</t>
  </si>
  <si>
    <t>Productos de cemento, cal, asbesto, yeso y arcilla</t>
  </si>
  <si>
    <t>Transferencias corrientes a asociaciones sin fines de lucro y partidos políticos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</si>
  <si>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</si>
  <si>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</si>
  <si>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</si>
  <si>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</si>
  <si>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</si>
  <si>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2.6.6.2</t>
  </si>
  <si>
    <t>Equipos de seguridad</t>
  </si>
  <si>
    <t>Objetos de valor</t>
  </si>
  <si>
    <t>Obras para edificación no residencial</t>
  </si>
  <si>
    <t>41057006406</t>
  </si>
  <si>
    <t>TRANSFERENCIA A ORGANISMO INT. REGIONAL D</t>
  </si>
  <si>
    <t>CK/TRASF. #</t>
  </si>
  <si>
    <t>2.5.6.2.01</t>
  </si>
  <si>
    <t>2.5.6.2</t>
  </si>
  <si>
    <t>CARGOS Y COMISIONES BANCARIAS DEL MES DE NOVIEMBRE  2025.</t>
  </si>
  <si>
    <t>RESUMEN POR CUENTA DEL 1RO. AL  30  NOVIEMBRE 2025</t>
  </si>
  <si>
    <t>DEPOSITADO POR ERROR EN NUESTRA CUENTA. ESTE MONTO PERTENECIA A LA CUENTA DEL OIRSA POR CONCEPTO DE PAGO DE ARRETES DE TRAZABILIDAD BOVINA</t>
  </si>
  <si>
    <t>TOTAL GASTOS Y APLICACIONES
FINANCIERAS, NOVIEMBRE 2025</t>
  </si>
  <si>
    <t xml:space="preserve">ALEJANDRO DIAZ POLANCO - PAGO SISMAP 2024,  (PERSONAL INACTIVO) A FAVOR DEL SR. ALEJANDRO DIAZ POLANCO, CED. #048-0091277-8. SEGUN ANEXOS. </t>
  </si>
  <si>
    <t xml:space="preserve">JONATHAN DOLORES RODRIGUEZ MONTERO - PAGO SISMAP DEL AÑO 2024,  (PERSONAL INACTIVO) A FAVOR DEL SR.JONATHAN D.RODRIGUEZ MONTERO CED.# 048-0109761-1. SEGUN ANEXOS. </t>
  </si>
  <si>
    <t>REINTEGRADO CK. 31872 POR VENCIMIENTO</t>
  </si>
  <si>
    <t>REINTEGRADO CK. 31874 POR VENCIMIENTO</t>
  </si>
  <si>
    <t>2.1.2.2.10</t>
  </si>
  <si>
    <t>2.1.2.2.</t>
  </si>
  <si>
    <t xml:space="preserve">SECTOR EXTERNO  </t>
  </si>
  <si>
    <t>TRANSFERENCIAS DE CAPITAL A ORGANISMOS INTERNACIONALES</t>
  </si>
  <si>
    <t>ORGANISMOS INTERNACIONALES</t>
  </si>
  <si>
    <t>BALANCE CONCILIADO AL 31 DE OCTUBRE  2025</t>
  </si>
  <si>
    <t>BALANCE INICIAL AL 01 DE NOVIEMBRE 2025</t>
  </si>
  <si>
    <t>4524000060421</t>
  </si>
  <si>
    <t>4524000060409</t>
  </si>
  <si>
    <t>4524000039607</t>
  </si>
  <si>
    <t>4524000058955</t>
  </si>
  <si>
    <t>4524000052468</t>
  </si>
  <si>
    <t>240499534343</t>
  </si>
  <si>
    <t>251104002450020096</t>
  </si>
  <si>
    <t>202250086792111</t>
  </si>
  <si>
    <t>202W 2511855467 DIRRECION GENERAL DE ADUANAS\</t>
  </si>
  <si>
    <t>202250086792073</t>
  </si>
  <si>
    <t>202W 2511855449 DIRRECION GENERAL DE ADUANAS\</t>
  </si>
  <si>
    <t>4524000036811</t>
  </si>
  <si>
    <t>4524000036794</t>
  </si>
  <si>
    <t>4524000036768</t>
  </si>
  <si>
    <t>41032221527</t>
  </si>
  <si>
    <t>0519005006</t>
  </si>
  <si>
    <t xml:space="preserve">0519005006 DEPOSITO REFERENCIADO </t>
  </si>
  <si>
    <t>251104000500020022</t>
  </si>
  <si>
    <t>4524000057802</t>
  </si>
  <si>
    <t>4524000051991</t>
  </si>
  <si>
    <t>4524000057601</t>
  </si>
  <si>
    <t>202250086897009</t>
  </si>
  <si>
    <t>202W 2511906383 DIRRECION GENERAL DE ADUANAS\</t>
  </si>
  <si>
    <t>240516077594</t>
  </si>
  <si>
    <t>4524000058785</t>
  </si>
  <si>
    <t>4524000055368</t>
  </si>
  <si>
    <t>4524000052341</t>
  </si>
  <si>
    <t>4524000051906</t>
  </si>
  <si>
    <t>TRANSFERENCIA ACH DE PAGO SUPLIDORES MARDOM</t>
  </si>
  <si>
    <t>251106009100090474</t>
  </si>
  <si>
    <t>41052168656</t>
  </si>
  <si>
    <t>0501004943</t>
  </si>
  <si>
    <t>202250086998042</t>
  </si>
  <si>
    <t>251106000120360254</t>
  </si>
  <si>
    <t>251106001540020252</t>
  </si>
  <si>
    <t>251106001540020249</t>
  </si>
  <si>
    <t>251106001540020246</t>
  </si>
  <si>
    <t>251106001540020243</t>
  </si>
  <si>
    <t>4524000038892</t>
  </si>
  <si>
    <t>4524000036826</t>
  </si>
  <si>
    <t>TRANSFERENCIA ACH DE MARINE EXPRESS D</t>
  </si>
  <si>
    <t>PAGOS ACH CTA CTE MARINE EXPRESS D 0000429520-MARINE EXPRESS D</t>
  </si>
  <si>
    <t>240513430913</t>
  </si>
  <si>
    <t xml:space="preserve">  CUARENTENA JOSE ALFARO</t>
  </si>
  <si>
    <t>4524000056066</t>
  </si>
  <si>
    <t>4524000055472</t>
  </si>
  <si>
    <t>TRANSFERENCIA ACH DE FACTS  082025 092025</t>
  </si>
  <si>
    <t>PAGOS ACH CTA CTE FACTS  082025 092025 7398      -E T HEINSEN S A</t>
  </si>
  <si>
    <t>4524000052511</t>
  </si>
  <si>
    <t>TRANSFERENCIA ACH DE SANIDAD ANIMAL SDQ SEPTIEMBRE</t>
  </si>
  <si>
    <t>PAGOS ACH CTA CTE SANIDAD ANIMAL SDQ SEPTIEMBRE 7398      -E T HEINSEN S A</t>
  </si>
  <si>
    <t>202250087086128</t>
  </si>
  <si>
    <t>202W 2511998291 DGA\</t>
  </si>
  <si>
    <t>251107005520060159</t>
  </si>
  <si>
    <t>DEPOSITO- AGRATUL FINCA YAIBA</t>
  </si>
  <si>
    <t xml:space="preserve">AGRATUL FINCA YAIBA  </t>
  </si>
  <si>
    <t>202250087064884</t>
  </si>
  <si>
    <t>202W 2511987915 DIRRECION GENERAL DE ADUANAS\</t>
  </si>
  <si>
    <t>41057017827</t>
  </si>
  <si>
    <t>TRANSFERENCIA PROPIA TUBANCOEM</t>
  </si>
  <si>
    <t>TRANSFERENCIA PROPIA TUBANCOEM TRANSFERENCIA PROPIA TUBANCOEM POR ERROR EN CUENTA</t>
  </si>
  <si>
    <t>4524000036874</t>
  </si>
  <si>
    <t>202250087337267</t>
  </si>
  <si>
    <t>202W 2512121278 DIRRECION GENERAL DE ADUANAS\</t>
  </si>
  <si>
    <t>4524000059931</t>
  </si>
  <si>
    <t>4524000059925</t>
  </si>
  <si>
    <t>4524000059916</t>
  </si>
  <si>
    <t>4524000034149</t>
  </si>
  <si>
    <t>TRANSFERENCIA ACH DE 0061084002**09-25STISAN/202509</t>
  </si>
  <si>
    <t>PAGOS ACH CTA CTE 0061084002**09-25STISAN/202509 0000061084-JET BLUE AIRWAYS</t>
  </si>
  <si>
    <t>4524000057042</t>
  </si>
  <si>
    <t>TRANSFERENCIA ACH DE 0061293108**DIGEGAOCT25</t>
  </si>
  <si>
    <t>PAGOS ACH CTA CTE 0061293108**DIGEGAOCT25 0000061293-DELTA</t>
  </si>
  <si>
    <t>4524000055234</t>
  </si>
  <si>
    <t>4524000057280</t>
  </si>
  <si>
    <t>251112002600050225</t>
  </si>
  <si>
    <t>251112002400180208</t>
  </si>
  <si>
    <t>251112005520060079</t>
  </si>
  <si>
    <t>251112005520060076</t>
  </si>
  <si>
    <t>251112005520060073</t>
  </si>
  <si>
    <t>251112005900050155</t>
  </si>
  <si>
    <t>DEPOSITO- PAGO SANGRIA GENIMO AGROP</t>
  </si>
  <si>
    <t xml:space="preserve">PAGO SANGRIA GENIMO AGROP ANTONIO Y DULCE </t>
  </si>
  <si>
    <t>4524000031574</t>
  </si>
  <si>
    <t>4524000031562</t>
  </si>
  <si>
    <t>4524000031551</t>
  </si>
  <si>
    <t>4524000031153</t>
  </si>
  <si>
    <t>4524000052897</t>
  </si>
  <si>
    <t>4524000057845</t>
  </si>
  <si>
    <t>4524000053233</t>
  </si>
  <si>
    <t>TRANSFERENCIA ACH DE PAQO FACTURA</t>
  </si>
  <si>
    <t>PAGOS ACH CTA CTE PAQO FACTURA 7410      -AGENTES Y ESTIB</t>
  </si>
  <si>
    <t>251113000120130166</t>
  </si>
  <si>
    <t>251113000120130163</t>
  </si>
  <si>
    <t>251113000120130160</t>
  </si>
  <si>
    <t>202250087490706</t>
  </si>
  <si>
    <t>202W 2512195507 DIRRECION GENERAL DE ADUANAS\</t>
  </si>
  <si>
    <t>202250087471332</t>
  </si>
  <si>
    <t>202W 2512186018 DGA\</t>
  </si>
  <si>
    <t>202250087665147</t>
  </si>
  <si>
    <t>202W 2512281314 DANNY DE JESUS TEJADA TORRES\</t>
  </si>
  <si>
    <t>202250087621105</t>
  </si>
  <si>
    <t>202W 2512259294 DIRRECION GENERAL DE ADUANAS\</t>
  </si>
  <si>
    <t>4524000052557</t>
  </si>
  <si>
    <t>TRANSFERENCIA ACH DE 0061293108**SA092025</t>
  </si>
  <si>
    <t>PAGOS ACH CTA CTE 0061293108**SA092025 0000061293-DELTA</t>
  </si>
  <si>
    <t>4524000056327</t>
  </si>
  <si>
    <t>251114000120030092</t>
  </si>
  <si>
    <t>DEPOSITO- PAGO CUARENTENA</t>
  </si>
  <si>
    <t xml:space="preserve">PAGO CUARENTENA  </t>
  </si>
  <si>
    <t>202250087941649</t>
  </si>
  <si>
    <t>202W 2512419156 DIRRECION GENERAL DE ADUANAS\</t>
  </si>
  <si>
    <t>4524000065379</t>
  </si>
  <si>
    <t>4524000061332</t>
  </si>
  <si>
    <t>4524000061308</t>
  </si>
  <si>
    <t>251117000120360473</t>
  </si>
  <si>
    <t>251117000120360470</t>
  </si>
  <si>
    <t>240595652682</t>
  </si>
  <si>
    <t>TRANSFERENCIA DE CESAR AUGUSTO CASTILLO RO</t>
  </si>
  <si>
    <t>4524000058303</t>
  </si>
  <si>
    <t>4524000050091</t>
  </si>
  <si>
    <t>202250088016494</t>
  </si>
  <si>
    <t>202W 2512455351 DIRRECION GENERAL DE ADUANAS\</t>
  </si>
  <si>
    <t>4524000035415</t>
  </si>
  <si>
    <t>TRANSFERENCIA ACH DE 0059988034**092025/20250930/C/</t>
  </si>
  <si>
    <t>PAGOS ACH CTA CTE 0059988034**092025/20250930/C/ 0000059988-COPA AIRLINES</t>
  </si>
  <si>
    <t>4524000038717</t>
  </si>
  <si>
    <t>4524000038667</t>
  </si>
  <si>
    <t>4524000038654</t>
  </si>
  <si>
    <t>251118003000040046</t>
  </si>
  <si>
    <t>251119002530080194</t>
  </si>
  <si>
    <t>DEPOSITO- NELSON FERNANDEZ</t>
  </si>
  <si>
    <t xml:space="preserve">NELSON FERNANDEZ  </t>
  </si>
  <si>
    <t>4524000056749</t>
  </si>
  <si>
    <t>4524000056748</t>
  </si>
  <si>
    <t>4524000054039</t>
  </si>
  <si>
    <t>4524000057799</t>
  </si>
  <si>
    <t>240597179234</t>
  </si>
  <si>
    <t xml:space="preserve">  PAGO DE BRUCELOSIS DE IGNACIO</t>
  </si>
  <si>
    <t>240597159201</t>
  </si>
  <si>
    <t xml:space="preserve">  PAGO DE BRUCELOSIS DE JOSE MAN</t>
  </si>
  <si>
    <t>4524000057764</t>
  </si>
  <si>
    <t>4524000058793</t>
  </si>
  <si>
    <t>4524000055690</t>
  </si>
  <si>
    <t>4524000050152</t>
  </si>
  <si>
    <t>TRANSFERENCIA ACH DE SANIDAD ANIMAL SDQ OCTUBRE 202</t>
  </si>
  <si>
    <t>PAGOS ACH CTA CTE SANIDAD ANIMAL SDQ OCTUBRE 202 7398      -E T HEINSEN S A</t>
  </si>
  <si>
    <t>4524000050149</t>
  </si>
  <si>
    <t>TRANSFERENCIA ACH DE SANIDAD ANIMAL PUJ SEPTIEMBRE</t>
  </si>
  <si>
    <t>PAGOS ACH CTA CTE SANIDAD ANIMAL PUJ SEPTIEMBRE 7398      -E T HEINSEN S A</t>
  </si>
  <si>
    <t>41158278784</t>
  </si>
  <si>
    <t>TRANSFERENCIA DE GENERAL AIR SERVICES</t>
  </si>
  <si>
    <t xml:space="preserve">  SANIDAD ANIMAL  TX ENE A SEPT</t>
  </si>
  <si>
    <t>41158263966</t>
  </si>
  <si>
    <t xml:space="preserve">  SANIDAD ANIMAL TX ENE A JULIO</t>
  </si>
  <si>
    <t>4524000039053</t>
  </si>
  <si>
    <t>4524000032919</t>
  </si>
  <si>
    <t>4524000057407</t>
  </si>
  <si>
    <t>TRANSFERENCIA ACH DE 0061084002**10-25POPSAN/202510</t>
  </si>
  <si>
    <t>PAGOS ACH CTA CTE 0061084002**10-25POPSAN/202510 0000061084-JET BLUE AIRWAYS</t>
  </si>
  <si>
    <t>202250088485651</t>
  </si>
  <si>
    <t>202W 2512685339 DIRRECION GENERAL DE ADUANAS\</t>
  </si>
  <si>
    <t>4524000054251</t>
  </si>
  <si>
    <t>4524000050436</t>
  </si>
  <si>
    <t>4524000050420</t>
  </si>
  <si>
    <t>4524000050412</t>
  </si>
  <si>
    <t>240646278067</t>
  </si>
  <si>
    <t>251125000120030128</t>
  </si>
  <si>
    <t>4524000034130</t>
  </si>
  <si>
    <t>4524000034985</t>
  </si>
  <si>
    <t>4524000034970</t>
  </si>
  <si>
    <t>4524000034951</t>
  </si>
  <si>
    <t>4524000034919</t>
  </si>
  <si>
    <t>TRANSFERENCIA ACH DE CR A CTA  DE HARRY HEINSEN Y C</t>
  </si>
  <si>
    <t>PAGOS ACH CTA CTE CR A CTA  DE HARRY HEINSEN Y C 115       -IBANKING</t>
  </si>
  <si>
    <t>4524000034918</t>
  </si>
  <si>
    <t>4524000053955</t>
  </si>
  <si>
    <t>4524000057792</t>
  </si>
  <si>
    <t>4524000057775</t>
  </si>
  <si>
    <t>4524000035361</t>
  </si>
  <si>
    <t>TRANSFERENCIA ACH DE 0061460012**0925-STI-DIGEGA/20</t>
  </si>
  <si>
    <t>PAGOS ACH CTA CTE 0061460012**0925-STI-DIGEGA/20 0000061460-SPIRIT AIRLINES</t>
  </si>
  <si>
    <t>4524000035275</t>
  </si>
  <si>
    <t>4524000058221</t>
  </si>
  <si>
    <t>4524000050377</t>
  </si>
  <si>
    <t>4524000030861</t>
  </si>
  <si>
    <t>TRANSFERENCIA ACH DE AGENCIAS NAVIERA</t>
  </si>
  <si>
    <t>PAGOS ACH CTA CTE AGENCIAS NAVIERA 0000289523-AGENCIAS NAVIERA</t>
  </si>
  <si>
    <t>4524000059472</t>
  </si>
  <si>
    <t>251128000610020389</t>
  </si>
  <si>
    <t>DEPOSITO- CUARENTENA ANIMAL DAJABON</t>
  </si>
  <si>
    <t xml:space="preserve">CUARENTENA ANIMAL DAJABON  </t>
  </si>
  <si>
    <t>4524000037273</t>
  </si>
  <si>
    <t>251128000120010056</t>
  </si>
  <si>
    <t>251128000120010053</t>
  </si>
  <si>
    <t>251128000120010050</t>
  </si>
  <si>
    <t>251128000120010047</t>
  </si>
  <si>
    <t>251128000120010044</t>
  </si>
  <si>
    <t>251128000120010039</t>
  </si>
  <si>
    <t>251128000120010036</t>
  </si>
  <si>
    <t>251128000120010033</t>
  </si>
  <si>
    <t>251128000120010030</t>
  </si>
  <si>
    <t>251128000120010027</t>
  </si>
  <si>
    <t>4524000039241</t>
  </si>
  <si>
    <t>TRANSFERENCIA ACH DE CR A CTA  DE RED AIR SRL</t>
  </si>
  <si>
    <t>PAGOS ACH CTA CTE CR A CTA  DE RED AIR SRL 115       -IBANKING</t>
  </si>
  <si>
    <t>4524000039182</t>
  </si>
  <si>
    <t>30/112025</t>
  </si>
  <si>
    <t>BALANCE CONCILIADO AL 30 DE NOV. 2025</t>
  </si>
  <si>
    <t>BALANCE INICIAL AL 01 DE NOVIEMBRE  2025</t>
  </si>
  <si>
    <t>240493632157</t>
  </si>
  <si>
    <t>TRANSFERENCIA DE ALEXANDRA  SEVERINO SANCH</t>
  </si>
  <si>
    <t xml:space="preserve">  PAGO WUARIONEX CARELA</t>
  </si>
  <si>
    <t>240493406303</t>
  </si>
  <si>
    <t>TRANSFERENCIA DE MANUEL  MARTINEZ FAMILIA</t>
  </si>
  <si>
    <t>240492965452</t>
  </si>
  <si>
    <t>TRANSFERENCIA DE YHANIS JOSE CARRION ROMER</t>
  </si>
  <si>
    <t>240489104690</t>
  </si>
  <si>
    <t>TRANSFERENCIA DE ANGELA YADIRA ROBERTS ROB</t>
  </si>
  <si>
    <t xml:space="preserve">  INFORME OCTUBRE 2025 DRA ROBER</t>
  </si>
  <si>
    <t>240501845693</t>
  </si>
  <si>
    <t>TRANSFERENCIA DE JUAN MIGUEL SEVERINO RODR</t>
  </si>
  <si>
    <t>240501832514</t>
  </si>
  <si>
    <t>TRANSFERENCIA DE DANIELA IVANNA MORALES PH</t>
  </si>
  <si>
    <t>240501475809</t>
  </si>
  <si>
    <t>TRANSFERENCIA DE FRANCISCA YOCELINE PAYANO</t>
  </si>
  <si>
    <t xml:space="preserve">  PAGO DE IMPUESTO</t>
  </si>
  <si>
    <t>240500034729</t>
  </si>
  <si>
    <t>TRANSFERENCIA DE JORGE LUIS CEDEµO</t>
  </si>
  <si>
    <t xml:space="preserve">  MULTA POR FALTA DE DOCUMENTOS</t>
  </si>
  <si>
    <t>251104005600020480</t>
  </si>
  <si>
    <t>DEPOSITO- PGO DE IMPUESTO, MIGUEL TELEMI</t>
  </si>
  <si>
    <t xml:space="preserve">PGO DE IMPUESTO, MIGUEL TELEMI  </t>
  </si>
  <si>
    <t>240499028132</t>
  </si>
  <si>
    <t>TRANSFERENCIA DE ESTEFANY  MONTERO MONTERO</t>
  </si>
  <si>
    <t xml:space="preserve">  PAGO CERDO JOBALO SRL</t>
  </si>
  <si>
    <t>251104002450020103</t>
  </si>
  <si>
    <t>240498336581</t>
  </si>
  <si>
    <t xml:space="preserve">  INFORME OCTUBRE</t>
  </si>
  <si>
    <t>41032499793</t>
  </si>
  <si>
    <t>TRANSFERENCIA DE PUBLI PROM SRL</t>
  </si>
  <si>
    <t xml:space="preserve">  TRANSITO SIN ANEMIA</t>
  </si>
  <si>
    <t>240497705162</t>
  </si>
  <si>
    <t>TRANSFERENCIA DE ANEUDI AMBRIORI BURET MAR</t>
  </si>
  <si>
    <t xml:space="preserve">  PAGO DE MULTA DE CERDOS</t>
  </si>
  <si>
    <t>240497606203</t>
  </si>
  <si>
    <t xml:space="preserve">  NORMA. HERNANDEZ INFORME DEL M</t>
  </si>
  <si>
    <t>41031949661</t>
  </si>
  <si>
    <t>TRANSFERENCIA DE AGROCARNES ELISEO OROZA S</t>
  </si>
  <si>
    <t xml:space="preserve">  PAGO FACT 20977</t>
  </si>
  <si>
    <t>202250086784373</t>
  </si>
  <si>
    <t>202W 2511851754 MANUEL GARCIA SARITA\</t>
  </si>
  <si>
    <t>240510674557</t>
  </si>
  <si>
    <t xml:space="preserve">  PAGO DE MULGA GANADERA JEREMY</t>
  </si>
  <si>
    <t>240508389169</t>
  </si>
  <si>
    <t>TRANSFERENCIA DE MANUEL EMILIO MIESES HERR</t>
  </si>
  <si>
    <t>251105001120010107</t>
  </si>
  <si>
    <t>240516549224</t>
  </si>
  <si>
    <t>TRANSFERENCIA DE JONH WILLIAMS CONCEPCION</t>
  </si>
  <si>
    <t xml:space="preserve">  PAGO DE MOLTA POR TRANSITAR  S</t>
  </si>
  <si>
    <t>251106002450080350</t>
  </si>
  <si>
    <t>202250087065141</t>
  </si>
  <si>
    <t>202W 2511988029 RUDDY YERMIN SANCHEZ BRITO\</t>
  </si>
  <si>
    <t>41058171219</t>
  </si>
  <si>
    <t>0502006077</t>
  </si>
  <si>
    <t xml:space="preserve">0502006077 DEPOSITO REFERENCIADO </t>
  </si>
  <si>
    <t>240520507864</t>
  </si>
  <si>
    <t>TRANSFERENCIA DE JOSEFINA  JIMENEZ CEDANO</t>
  </si>
  <si>
    <t xml:space="preserve">  TRANSITAR SIN GUA</t>
  </si>
  <si>
    <t>251107002510050068</t>
  </si>
  <si>
    <t>240519784468</t>
  </si>
  <si>
    <t>TRANSFERENCIA DE SCARLET YAMILE GUERRERO S</t>
  </si>
  <si>
    <t xml:space="preserve">  PAGO GUILLERMO</t>
  </si>
  <si>
    <t>251111000100130107</t>
  </si>
  <si>
    <t>240546372348</t>
  </si>
  <si>
    <t>TRANSFERENCIA DE ANA ESTHER CARDERON MINLL</t>
  </si>
  <si>
    <t>ANA</t>
  </si>
  <si>
    <t>240545948473</t>
  </si>
  <si>
    <t>TRANSFERENCIA DE EDUARDO MANUEL ROSA PILAR</t>
  </si>
  <si>
    <t>PAGO DE MULTA DE RIGOBERTO PAU</t>
  </si>
  <si>
    <t>251111002890020786</t>
  </si>
  <si>
    <t>240534423715</t>
  </si>
  <si>
    <t>TRANSFERENCIA DE JOSE OSCAR APONTE PEREZ</t>
  </si>
  <si>
    <t>EUDY BIENVENIDO DE LEN CESPED</t>
  </si>
  <si>
    <t>240527928867</t>
  </si>
  <si>
    <t>TRANSFERENCIA DE JHONATAN ELIAS ENCARNACIO</t>
  </si>
  <si>
    <t>POR TRANCITAR CERDOS SIN DOCUM</t>
  </si>
  <si>
    <t>TRANSF 67</t>
  </si>
  <si>
    <t>41092866511</t>
  </si>
  <si>
    <t>0519005427</t>
  </si>
  <si>
    <t xml:space="preserve">0519005427 DEPOSITO REFERENCIADO </t>
  </si>
  <si>
    <t>41092719758</t>
  </si>
  <si>
    <t>TRANSFERENCIA DE COMERCIAL GANADERA S A</t>
  </si>
  <si>
    <t xml:space="preserve">  COMPRA DE CERDOS</t>
  </si>
  <si>
    <t>240551566221</t>
  </si>
  <si>
    <t>TRANSFERENCIA DE JUAN JULIO PEµA RAMIREZ</t>
  </si>
  <si>
    <t>251112001220080284</t>
  </si>
  <si>
    <t>251112002450080265</t>
  </si>
  <si>
    <t>240549355068</t>
  </si>
  <si>
    <t>TRANSFERENCIA DE LUIS  LOPEZ MERCEDES</t>
  </si>
  <si>
    <t xml:space="preserve">  POR TRANSITAR SIN DOCUMENTOS</t>
  </si>
  <si>
    <t>251112006200010110</t>
  </si>
  <si>
    <t>DEPOSITO- PAGO MULTA RIGOBERTO PAULINO</t>
  </si>
  <si>
    <t xml:space="preserve">PAGO MULTA RIGOBERTO PAULINO  </t>
  </si>
  <si>
    <t>240557891126</t>
  </si>
  <si>
    <t>TRANSFERENCIA DE ELIEZEL  ROSSO RAMIREZ</t>
  </si>
  <si>
    <t>240557245068</t>
  </si>
  <si>
    <t>TRANSFERENCIA DE MARIA YSABEL ANTONIA GONZ</t>
  </si>
  <si>
    <t xml:space="preserve">  PAGO JESUS MEJIA</t>
  </si>
  <si>
    <t>251113005270030275</t>
  </si>
  <si>
    <t>DEPOSITO- EDWARDO REYES</t>
  </si>
  <si>
    <t xml:space="preserve">EDWARDO REYES  </t>
  </si>
  <si>
    <t>41097730964</t>
  </si>
  <si>
    <t>TRANSFERENCIA DE JOYERIA COMPRAVENTA CRIS</t>
  </si>
  <si>
    <t>240554531875</t>
  </si>
  <si>
    <t xml:space="preserve">  JUAN ANTONIO DE LEN</t>
  </si>
  <si>
    <t>240554515823</t>
  </si>
  <si>
    <t>240554506022</t>
  </si>
  <si>
    <t>251113002950020259</t>
  </si>
  <si>
    <t>DEPOSITO- PAGO PERMISO DE CHIVO</t>
  </si>
  <si>
    <t xml:space="preserve">PAGO PERMISO DE CHIVO  </t>
  </si>
  <si>
    <t>41096380928</t>
  </si>
  <si>
    <t>0526005056</t>
  </si>
  <si>
    <t xml:space="preserve">0526005056 DEPOSITO REFERENCIADO </t>
  </si>
  <si>
    <t>251114002510010502</t>
  </si>
  <si>
    <t>DEPOSITO- PAGO DE MULTA 5 BECERRO</t>
  </si>
  <si>
    <t xml:space="preserve">PAGO DE MULTA 5 BECERRO  </t>
  </si>
  <si>
    <t>4524000054221</t>
  </si>
  <si>
    <t>TRANSFERENCIA ACH DE CR A CTA  DE LUIS ALEXANDER FE</t>
  </si>
  <si>
    <t>PAGOS ACH CTA CTE CR A CTA  DE LUIS ALEXANDER FE 115       -IBANKING</t>
  </si>
  <si>
    <t>41128343682</t>
  </si>
  <si>
    <t>0521006705</t>
  </si>
  <si>
    <t>251117002450080655</t>
  </si>
  <si>
    <t>251117002450080649</t>
  </si>
  <si>
    <t>251117002450080640</t>
  </si>
  <si>
    <t>4524000032550</t>
  </si>
  <si>
    <t>TRANSFERENCIA ACH DE PAGO POR SERVICIO DE INSPECCIO</t>
  </si>
  <si>
    <t>240595020049</t>
  </si>
  <si>
    <t>TRANSFERENCIA DE GEREMY ALEXANDER VILLAMAN</t>
  </si>
  <si>
    <t xml:space="preserve">  POR TRANSITAR SIN DOCUMENTACI</t>
  </si>
  <si>
    <t>240593459797</t>
  </si>
  <si>
    <t>TRANSFERENCIA DE PERSIO  CONTRERAS RIVAS</t>
  </si>
  <si>
    <t xml:space="preserve">  MULTA</t>
  </si>
  <si>
    <t>240592850999</t>
  </si>
  <si>
    <t>TRANSFERENCIA DE JORGE  BATISTA MARTINEZ</t>
  </si>
  <si>
    <t>251118003520040190</t>
  </si>
  <si>
    <t>251118000160050191</t>
  </si>
  <si>
    <t>251118003500070140</t>
  </si>
  <si>
    <t>240601528355</t>
  </si>
  <si>
    <t>TRANSFERENCIA DE EVELIN MIGUELINA LINARES</t>
  </si>
  <si>
    <t>240601336013</t>
  </si>
  <si>
    <t>TRANSFERENCIA DE ANDRES DE JESUS FERREIRAS</t>
  </si>
  <si>
    <t>202250088121524</t>
  </si>
  <si>
    <t>202W 2512506293 FRANKLYN SANCHEZ URENA\</t>
  </si>
  <si>
    <t>240598336569</t>
  </si>
  <si>
    <t>TRANSFERENCIA DE CAROLIN  JIMENEZ MARTE</t>
  </si>
  <si>
    <t>251119002860030250</t>
  </si>
  <si>
    <t>DEPOSITO- PAGO DE MUTA DE MARRANO</t>
  </si>
  <si>
    <t xml:space="preserve">PAGO DE MUTA DE MARRANO  </t>
  </si>
  <si>
    <t>240607311310</t>
  </si>
  <si>
    <t>TRANSFERENCIA DE WILLIAM JOSE GOMEZ POLANC</t>
  </si>
  <si>
    <t>251120002840010293</t>
  </si>
  <si>
    <t>DEPOSITO- PAGO MULTA ENOEL DIAZ PANIAGUA</t>
  </si>
  <si>
    <t xml:space="preserve">PAGO MULTA ENOEL DIAZ PANIAGUA  </t>
  </si>
  <si>
    <t>240605124954</t>
  </si>
  <si>
    <t>TRANSFERENCIA DE WENDYS LEONORA MORETA AQU</t>
  </si>
  <si>
    <t>LUIS MANUEL BRACHE GUZMAN</t>
  </si>
  <si>
    <t>240616886332</t>
  </si>
  <si>
    <t>TRANSFERENCIA DE KENIA ALTAGRACIA GARCIA D</t>
  </si>
  <si>
    <t>240616661872</t>
  </si>
  <si>
    <t>240614862586</t>
  </si>
  <si>
    <t>TRANSFERENCIA DE CRISTAL  DE LA GUARDA SEV</t>
  </si>
  <si>
    <t xml:space="preserve">  CABALLO</t>
  </si>
  <si>
    <t>240638588647</t>
  </si>
  <si>
    <t>TRANSFERENCIA DE JULIO CESAR SANTANA GERMA</t>
  </si>
  <si>
    <t>251124003520110436</t>
  </si>
  <si>
    <t>240631744358</t>
  </si>
  <si>
    <t xml:space="preserve">  JOSE M RIVAS</t>
  </si>
  <si>
    <t>240624173493</t>
  </si>
  <si>
    <t>TRANSFERENCIA DE FARLIN DAVID TEJEDA BAEZ</t>
  </si>
  <si>
    <t>240638291957</t>
  </si>
  <si>
    <t>TRANSFERENCIA DE ANGEL ELIEZER VELOZ MONTE</t>
  </si>
  <si>
    <t xml:space="preserve">  PAGO DE MULTA ANGEL GUSTAVO VE</t>
  </si>
  <si>
    <t>41180032528</t>
  </si>
  <si>
    <t>3HPQBMLZ9IROWOWOL</t>
  </si>
  <si>
    <t>3HPQBMLZ9IROWOWOL 03GC - 24115101 4201374148</t>
  </si>
  <si>
    <t>TRANSFERENCIA ACH DE URE A  DANIEL O  MULTA POR CON</t>
  </si>
  <si>
    <t>PAGOS ACH CTA CTE URE A  DANIEL O  MULTA POR CON 0003008543-URE A  DANIEL O</t>
  </si>
  <si>
    <t>240622925158</t>
  </si>
  <si>
    <t>TRANSFERENCIA DE EMMANUEL  MANZUETA MORENO</t>
  </si>
  <si>
    <t xml:space="preserve">  MULTA CABALLO</t>
  </si>
  <si>
    <t>41166057797</t>
  </si>
  <si>
    <t>TRANSFERENCIA DE GANADERIA VILLA SOL SRL</t>
  </si>
  <si>
    <t>240648787496</t>
  </si>
  <si>
    <t xml:space="preserve">  NORMA HERNANDEZ RODRGUEZ INFO</t>
  </si>
  <si>
    <t>202250088571291</t>
  </si>
  <si>
    <t>202W 2512725645 SRA STEEVEN R TAVERAS POLANCO\</t>
  </si>
  <si>
    <t>240645443188</t>
  </si>
  <si>
    <t>TRANSFERENCIA DE BINELLY  LOPEZ JIMENEZ</t>
  </si>
  <si>
    <t>251125002700060100</t>
  </si>
  <si>
    <t>240658200623</t>
  </si>
  <si>
    <t>TRANSFERENCIA DE ISIS DAYANI ZORRILLA SEVE</t>
  </si>
  <si>
    <t>251126002450030351</t>
  </si>
  <si>
    <t>41197127734</t>
  </si>
  <si>
    <t>0501004568</t>
  </si>
  <si>
    <t xml:space="preserve">0501004568 DEPOSITO REFERENCIADO </t>
  </si>
  <si>
    <t>240653462924</t>
  </si>
  <si>
    <t>TRANSFERENCIA DE JORGE  LORA NUµEZ</t>
  </si>
  <si>
    <t>240668242311</t>
  </si>
  <si>
    <t>TRANSFERENCIA DE JENNIFHER DEL CARMEN DELG</t>
  </si>
  <si>
    <t>240667299932</t>
  </si>
  <si>
    <t>TRANSFERENCIA DE EVELYN CECILIA LIZARDO FE</t>
  </si>
  <si>
    <t>240666940627</t>
  </si>
  <si>
    <t>TRANSFERENCIA DE MARLLELIN YOKAIRA FERNAND</t>
  </si>
  <si>
    <t xml:space="preserve">  KELVI</t>
  </si>
  <si>
    <t>240666745712</t>
  </si>
  <si>
    <t>TRANSFERENCIA DE ANA PAMELA VARGAS MARIA</t>
  </si>
  <si>
    <t xml:space="preserve">  PAGO DE MULTA  CARLOS MANUEL S</t>
  </si>
  <si>
    <t>251127002830010399</t>
  </si>
  <si>
    <t>240665227510</t>
  </si>
  <si>
    <t xml:space="preserve">  DRA NGELA ROBERTS INFORME NOV</t>
  </si>
  <si>
    <t>4524000053887</t>
  </si>
  <si>
    <t>PAGOS ACH CTA CTE PAGO POR SERVICIO DE INSPECCIO 14756     -ROMANA PORT AGEN</t>
  </si>
  <si>
    <t>251127003520010114</t>
  </si>
  <si>
    <t>240674533161</t>
  </si>
  <si>
    <t>TRANSFERENCIA DE SEBASTIAN  SANCHEZ VELOZ</t>
  </si>
  <si>
    <t>251128003520080141</t>
  </si>
  <si>
    <t>BALANCE CONCILIADO AL 30 DE NOVIEMBRE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</si>
</sst>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0" formatCode="0.00;[Red]0.00"/>
    <numFmt numFmtId="174" formatCode="#,##0.00;[Red]#,##0.00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2"/>
      <color theme="1"/>
      <name val="Cambria"/>
      <family val="1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sz val="14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sz val="12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b/>
      <sz val="11"/>
      <color theme="3" tint="-0.499984740745262"/>
      <name val="Cambria"/>
      <family val="1"/>
      <scheme val="major"/>
    </font>
    <font>
      <sz val="10"/>
      <color theme="1"/>
      <name val="Arial"/>
      <family val="2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2"/>
      <color indexed="8"/>
      <name val="Calibri"/>
      <family val="2"/>
    </font>
    <font>
      <sz val="11"/>
      <color rgb="FF333333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6"/>
      <color theme="1"/>
      <name val="Arial"/>
      <family val="2"/>
    </font>
    <font>
      <b/>
      <sz val="10"/>
      <color indexed="6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08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7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4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78" fillId="0" borderId="0" xfId="7" applyFont="1"/>
    <xf numFmtId="0" fontId="32" fillId="25" borderId="0" xfId="7" applyFont="1" applyFill="1"/>
    <xf numFmtId="0" fontId="75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1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4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86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86" fillId="0" borderId="33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87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43" fontId="24" fillId="0" borderId="0" xfId="2" applyFont="1" applyFill="1" applyBorder="1" applyAlignment="1">
      <alignment horizontal="center"/>
    </xf>
    <xf numFmtId="49" fontId="57" fillId="0" borderId="0" xfId="7" applyNumberFormat="1" applyFont="1" applyAlignment="1" applyProtection="1">
      <alignment horizontal="left"/>
      <protection locked="0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4" xfId="7" applyFont="1" applyFill="1" applyBorder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0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2" fillId="0" borderId="0" xfId="2" applyFont="1" applyFill="1" applyAlignment="1"/>
    <xf numFmtId="0" fontId="94" fillId="0" borderId="0" xfId="7" applyFont="1"/>
    <xf numFmtId="49" fontId="95" fillId="0" borderId="1" xfId="0" applyNumberFormat="1" applyFont="1" applyBorder="1" applyAlignment="1">
      <alignment horizontal="center"/>
    </xf>
    <xf numFmtId="49" fontId="95" fillId="0" borderId="1" xfId="0" applyNumberFormat="1" applyFont="1" applyBorder="1" applyAlignment="1">
      <alignment horizontal="left"/>
    </xf>
    <xf numFmtId="0" fontId="94" fillId="0" borderId="0" xfId="0" applyFont="1"/>
    <xf numFmtId="0" fontId="96" fillId="25" borderId="1" xfId="0" applyFont="1" applyFill="1" applyBorder="1" applyAlignment="1">
      <alignment horizontal="center"/>
    </xf>
    <xf numFmtId="43" fontId="93" fillId="0" borderId="0" xfId="2" applyFont="1" applyFill="1" applyBorder="1" applyAlignment="1"/>
    <xf numFmtId="43" fontId="93" fillId="0" borderId="0" xfId="2" applyFont="1" applyFill="1" applyBorder="1" applyAlignment="1">
      <alignment horizontal="center"/>
    </xf>
    <xf numFmtId="0" fontId="96" fillId="0" borderId="0" xfId="0" applyFont="1" applyAlignment="1">
      <alignment horizontal="center"/>
    </xf>
    <xf numFmtId="49" fontId="95" fillId="0" borderId="0" xfId="0" applyNumberFormat="1" applyFont="1" applyAlignment="1">
      <alignment horizontal="left"/>
    </xf>
    <xf numFmtId="49" fontId="95" fillId="0" borderId="7" xfId="0" applyNumberFormat="1" applyFont="1" applyBorder="1" applyAlignment="1">
      <alignment horizontal="center"/>
    </xf>
    <xf numFmtId="0" fontId="97" fillId="0" borderId="7" xfId="0" applyFont="1" applyBorder="1"/>
    <xf numFmtId="49" fontId="98" fillId="0" borderId="1" xfId="0" applyNumberFormat="1" applyFont="1" applyBorder="1" applyAlignment="1">
      <alignment horizontal="center"/>
    </xf>
    <xf numFmtId="49" fontId="98" fillId="0" borderId="1" xfId="0" applyNumberFormat="1" applyFont="1" applyBorder="1" applyAlignment="1">
      <alignment horizontal="left"/>
    </xf>
    <xf numFmtId="49" fontId="98" fillId="0" borderId="1" xfId="0" applyNumberFormat="1" applyFont="1" applyBorder="1" applyAlignment="1">
      <alignment wrapText="1"/>
    </xf>
    <xf numFmtId="0" fontId="94" fillId="0" borderId="1" xfId="0" applyFont="1" applyBorder="1" applyAlignment="1">
      <alignment horizontal="center" wrapText="1"/>
    </xf>
    <xf numFmtId="0" fontId="100" fillId="0" borderId="1" xfId="0" applyFont="1" applyBorder="1" applyAlignment="1">
      <alignment wrapText="1"/>
    </xf>
    <xf numFmtId="0" fontId="96" fillId="0" borderId="1" xfId="0" applyFont="1" applyBorder="1" applyAlignment="1">
      <alignment wrapText="1"/>
    </xf>
    <xf numFmtId="0" fontId="93" fillId="0" borderId="0" xfId="0" applyFont="1"/>
    <xf numFmtId="0" fontId="93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4" fillId="0" borderId="1" xfId="0" applyFont="1" applyBorder="1" applyAlignment="1">
      <alignment wrapText="1"/>
    </xf>
    <xf numFmtId="0" fontId="96" fillId="0" borderId="1" xfId="0" applyFont="1" applyBorder="1" applyAlignment="1">
      <alignment horizontal="center"/>
    </xf>
    <xf numFmtId="49" fontId="95" fillId="25" borderId="1" xfId="0" applyNumberFormat="1" applyFont="1" applyFill="1" applyBorder="1" applyAlignment="1">
      <alignment horizontal="left"/>
    </xf>
    <xf numFmtId="0" fontId="93" fillId="0" borderId="1" xfId="2" applyNumberFormat="1" applyFont="1" applyFill="1" applyBorder="1" applyAlignment="1">
      <alignment horizontal="center"/>
    </xf>
    <xf numFmtId="0" fontId="95" fillId="0" borderId="1" xfId="0" applyFont="1" applyBorder="1" applyAlignment="1">
      <alignment horizontal="left"/>
    </xf>
    <xf numFmtId="0" fontId="93" fillId="25" borderId="1" xfId="2" applyNumberFormat="1" applyFont="1" applyFill="1" applyBorder="1" applyAlignment="1">
      <alignment horizontal="center"/>
    </xf>
    <xf numFmtId="0" fontId="96" fillId="25" borderId="1" xfId="0" applyFont="1" applyFill="1" applyBorder="1"/>
    <xf numFmtId="0" fontId="96" fillId="0" borderId="1" xfId="0" applyFont="1" applyBorder="1"/>
    <xf numFmtId="49" fontId="98" fillId="0" borderId="1" xfId="0" applyNumberFormat="1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horizontal="center"/>
    </xf>
    <xf numFmtId="49" fontId="95" fillId="0" borderId="1" xfId="0" applyNumberFormat="1" applyFont="1" applyBorder="1" applyAlignment="1">
      <alignment wrapText="1"/>
    </xf>
    <xf numFmtId="0" fontId="97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horizontal="left" wrapText="1"/>
    </xf>
    <xf numFmtId="49" fontId="95" fillId="25" borderId="1" xfId="0" applyNumberFormat="1" applyFont="1" applyFill="1" applyBorder="1" applyAlignment="1">
      <alignment wrapText="1"/>
    </xf>
    <xf numFmtId="49" fontId="95" fillId="0" borderId="31" xfId="0" applyNumberFormat="1" applyFont="1" applyBorder="1" applyAlignment="1">
      <alignment horizontal="center"/>
    </xf>
    <xf numFmtId="0" fontId="96" fillId="0" borderId="31" xfId="0" applyFont="1" applyBorder="1" applyAlignment="1">
      <alignment wrapText="1"/>
    </xf>
    <xf numFmtId="49" fontId="98" fillId="0" borderId="7" xfId="0" applyNumberFormat="1" applyFont="1" applyBorder="1" applyAlignment="1">
      <alignment horizontal="center"/>
    </xf>
    <xf numFmtId="0" fontId="100" fillId="0" borderId="7" xfId="0" applyFont="1" applyBorder="1" applyAlignment="1">
      <alignment wrapText="1"/>
    </xf>
    <xf numFmtId="0" fontId="93" fillId="25" borderId="1" xfId="0" applyFont="1" applyFill="1" applyBorder="1" applyAlignment="1">
      <alignment wrapText="1"/>
    </xf>
    <xf numFmtId="0" fontId="93" fillId="25" borderId="1" xfId="0" applyFont="1" applyFill="1" applyBorder="1" applyAlignment="1">
      <alignment horizontal="center"/>
    </xf>
    <xf numFmtId="0" fontId="93" fillId="25" borderId="1" xfId="0" applyFont="1" applyFill="1" applyBorder="1"/>
    <xf numFmtId="0" fontId="93" fillId="0" borderId="1" xfId="0" applyFont="1" applyBorder="1"/>
    <xf numFmtId="49" fontId="98" fillId="25" borderId="1" xfId="0" applyNumberFormat="1" applyFont="1" applyFill="1" applyBorder="1" applyAlignment="1">
      <alignment horizontal="center"/>
    </xf>
    <xf numFmtId="49" fontId="98" fillId="0" borderId="0" xfId="0" applyNumberFormat="1" applyFont="1" applyAlignment="1">
      <alignment horizontal="center"/>
    </xf>
    <xf numFmtId="0" fontId="93" fillId="0" borderId="0" xfId="0" applyFont="1" applyAlignment="1">
      <alignment wrapText="1"/>
    </xf>
    <xf numFmtId="0" fontId="94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7" fillId="0" borderId="0" xfId="2" applyFont="1" applyFill="1" applyAlignment="1"/>
    <xf numFmtId="43" fontId="21" fillId="0" borderId="1" xfId="2" applyFont="1" applyBorder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6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0" fontId="19" fillId="2" borderId="1" xfId="131" applyFont="1" applyFill="1" applyBorder="1" applyAlignment="1">
      <alignment wrapText="1"/>
    </xf>
    <xf numFmtId="168" fontId="19" fillId="0" borderId="33" xfId="0" applyNumberFormat="1" applyFont="1" applyBorder="1" applyAlignment="1">
      <alignment horizontal="left" wrapText="1"/>
    </xf>
    <xf numFmtId="0" fontId="36" fillId="0" borderId="33" xfId="0" applyFont="1" applyBorder="1" applyAlignment="1">
      <alignment horizontal="right"/>
    </xf>
    <xf numFmtId="0" fontId="85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4" fillId="0" borderId="0" xfId="2" applyFont="1" applyFill="1" applyBorder="1" applyAlignment="1">
      <alignment horizontal="right"/>
    </xf>
    <xf numFmtId="43" fontId="60" fillId="0" borderId="33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05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0" fontId="21" fillId="2" borderId="1" xfId="131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87" fillId="0" borderId="0" xfId="145" applyFont="1"/>
    <xf numFmtId="43" fontId="87" fillId="0" borderId="0" xfId="2" applyFont="1" applyFill="1" applyAlignment="1"/>
    <xf numFmtId="43" fontId="87" fillId="0" borderId="0" xfId="2" applyFont="1" applyFill="1" applyAlignment="1">
      <alignment horizontal="center"/>
    </xf>
    <xf numFmtId="43" fontId="31" fillId="0" borderId="0" xfId="2" applyFont="1" applyFill="1" applyBorder="1" applyAlignment="1">
      <alignment horizontal="center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87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9" fontId="31" fillId="0" borderId="0" xfId="2" applyNumberFormat="1" applyFont="1" applyFill="1" applyAlignment="1">
      <alignment horizontal="center"/>
    </xf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87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31" fillId="25" borderId="37" xfId="7" applyNumberFormat="1" applyFont="1" applyFill="1" applyBorder="1"/>
    <xf numFmtId="0" fontId="86" fillId="0" borderId="0" xfId="7" applyFont="1" applyAlignment="1">
      <alignment horizontal="left" wrapText="1"/>
    </xf>
    <xf numFmtId="0" fontId="21" fillId="0" borderId="33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7" xfId="10" applyFont="1" applyFill="1" applyBorder="1" applyAlignment="1"/>
    <xf numFmtId="0" fontId="89" fillId="0" borderId="0" xfId="145" applyFont="1"/>
    <xf numFmtId="43" fontId="89" fillId="0" borderId="0" xfId="2" applyFont="1" applyFill="1" applyBorder="1" applyAlignment="1"/>
    <xf numFmtId="43" fontId="89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96" fillId="27" borderId="1" xfId="0" applyFont="1" applyFill="1" applyBorder="1" applyAlignment="1">
      <alignment horizontal="center"/>
    </xf>
    <xf numFmtId="49" fontId="95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43" fontId="33" fillId="0" borderId="0" xfId="2" applyFont="1" applyFill="1" applyAlignment="1"/>
    <xf numFmtId="43" fontId="106" fillId="0" borderId="0" xfId="2" applyFont="1" applyFill="1" applyAlignment="1">
      <alignment horizontal="center"/>
    </xf>
    <xf numFmtId="43" fontId="106" fillId="0" borderId="0" xfId="2" applyFont="1" applyFill="1" applyAlignment="1"/>
    <xf numFmtId="0" fontId="33" fillId="25" borderId="2" xfId="0" applyFont="1" applyFill="1" applyBorder="1" applyAlignment="1">
      <alignment horizontal="center"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07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78" fillId="0" borderId="1" xfId="2" applyFont="1" applyFill="1" applyBorder="1" applyAlignment="1"/>
    <xf numFmtId="43" fontId="107" fillId="0" borderId="1" xfId="144" applyFont="1" applyFill="1" applyBorder="1" applyAlignment="1">
      <alignment horizontal="right"/>
    </xf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09" fillId="0" borderId="31" xfId="144" applyFont="1" applyFill="1" applyBorder="1" applyAlignment="1"/>
    <xf numFmtId="43" fontId="19" fillId="0" borderId="32" xfId="2" applyFont="1" applyFill="1" applyBorder="1" applyAlignment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08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08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8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2" fillId="0" borderId="0" xfId="2" applyFont="1" applyFill="1" applyBorder="1" applyAlignment="1"/>
    <xf numFmtId="43" fontId="37" fillId="0" borderId="0" xfId="2" applyFont="1" applyFill="1" applyAlignment="1"/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7" xfId="2" applyFont="1" applyFill="1" applyBorder="1" applyAlignment="1">
      <alignment horizontal="right"/>
    </xf>
    <xf numFmtId="0" fontId="37" fillId="25" borderId="1" xfId="7" applyFont="1" applyFill="1" applyBorder="1" applyAlignment="1">
      <alignment horizont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3" fontId="24" fillId="0" borderId="3" xfId="2" applyFont="1" applyBorder="1" applyAlignment="1"/>
    <xf numFmtId="0" fontId="96" fillId="25" borderId="1" xfId="0" applyFont="1" applyFill="1" applyBorder="1" applyAlignment="1">
      <alignment wrapText="1"/>
    </xf>
    <xf numFmtId="0" fontId="19" fillId="0" borderId="0" xfId="7" applyFont="1" applyAlignment="1">
      <alignment horizontal="center" wrapText="1"/>
    </xf>
    <xf numFmtId="0" fontId="21" fillId="0" borderId="1" xfId="0" applyFont="1" applyBorder="1" applyAlignment="1">
      <alignment wrapText="1"/>
    </xf>
    <xf numFmtId="0" fontId="91" fillId="0" borderId="0" xfId="143" applyFont="1"/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35" fillId="0" borderId="0" xfId="2" applyFont="1" applyAlignment="1">
      <alignment horizontal="center"/>
    </xf>
    <xf numFmtId="43" fontId="0" fillId="0" borderId="0" xfId="0" applyNumberFormat="1"/>
    <xf numFmtId="43" fontId="87" fillId="0" borderId="0" xfId="2" applyFont="1" applyFill="1" applyBorder="1" applyAlignment="1"/>
    <xf numFmtId="0" fontId="115" fillId="0" borderId="0" xfId="7" applyFont="1" applyAlignment="1">
      <alignment horizontal="center"/>
    </xf>
    <xf numFmtId="0" fontId="116" fillId="0" borderId="0" xfId="145" applyFont="1"/>
    <xf numFmtId="0" fontId="35" fillId="0" borderId="0" xfId="0" applyFont="1" applyAlignment="1">
      <alignment horizontal="center"/>
    </xf>
    <xf numFmtId="43" fontId="107" fillId="0" borderId="31" xfId="144" applyFont="1" applyFill="1" applyBorder="1" applyAlignment="1">
      <alignment horizontal="right"/>
    </xf>
    <xf numFmtId="43" fontId="111" fillId="0" borderId="1" xfId="144" applyFont="1" applyBorder="1" applyAlignment="1">
      <alignment horizontal="right"/>
    </xf>
    <xf numFmtId="43" fontId="35" fillId="0" borderId="0" xfId="2" applyFont="1" applyAlignment="1">
      <alignment horizontal="center" wrapText="1"/>
    </xf>
    <xf numFmtId="0" fontId="36" fillId="0" borderId="0" xfId="0" applyFont="1"/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0" fontId="21" fillId="0" borderId="1" xfId="0" applyFont="1" applyBorder="1" applyAlignment="1">
      <alignment horizontal="center" wrapText="1"/>
    </xf>
    <xf numFmtId="49" fontId="111" fillId="0" borderId="1" xfId="0" applyNumberFormat="1" applyFont="1" applyBorder="1" applyAlignment="1">
      <alignment wrapText="1"/>
    </xf>
    <xf numFmtId="49" fontId="111" fillId="0" borderId="1" xfId="0" applyNumberFormat="1" applyFont="1" applyBorder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88" fillId="0" borderId="1" xfId="0" applyFont="1" applyBorder="1" applyAlignment="1">
      <alignment horizontal="left" wrapText="1"/>
    </xf>
    <xf numFmtId="49" fontId="111" fillId="0" borderId="1" xfId="0" applyNumberFormat="1" applyFont="1" applyBorder="1" applyAlignment="1">
      <alignment horizontal="left"/>
    </xf>
    <xf numFmtId="0" fontId="21" fillId="0" borderId="0" xfId="0" applyFont="1" applyAlignment="1">
      <alignment wrapText="1"/>
    </xf>
    <xf numFmtId="0" fontId="16" fillId="25" borderId="1" xfId="7" applyFill="1" applyBorder="1" applyAlignment="1">
      <alignment horizontal="center"/>
    </xf>
    <xf numFmtId="43" fontId="89" fillId="25" borderId="6" xfId="2" applyFont="1" applyFill="1" applyBorder="1" applyAlignment="1"/>
    <xf numFmtId="43" fontId="89" fillId="25" borderId="6" xfId="2" applyFont="1" applyFill="1" applyBorder="1" applyAlignment="1">
      <alignment horizontal="center"/>
    </xf>
    <xf numFmtId="0" fontId="19" fillId="0" borderId="0" xfId="145" applyFont="1" applyAlignment="1">
      <alignment horizontal="center"/>
    </xf>
    <xf numFmtId="43" fontId="36" fillId="25" borderId="6" xfId="2" applyFont="1" applyFill="1" applyBorder="1" applyAlignment="1">
      <alignment horizontal="left"/>
    </xf>
    <xf numFmtId="0" fontId="89" fillId="25" borderId="1" xfId="145" applyFont="1" applyFill="1" applyBorder="1"/>
    <xf numFmtId="43" fontId="20" fillId="25" borderId="41" xfId="2" applyFont="1" applyFill="1" applyBorder="1"/>
    <xf numFmtId="43" fontId="0" fillId="0" borderId="0" xfId="2" applyFont="1" applyBorder="1"/>
    <xf numFmtId="43" fontId="36" fillId="0" borderId="0" xfId="2" applyFont="1" applyFill="1" applyBorder="1" applyAlignment="1">
      <alignment horizontal="left"/>
    </xf>
    <xf numFmtId="0" fontId="117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0" fontId="62" fillId="0" borderId="0" xfId="145" applyFont="1" applyAlignment="1">
      <alignment horizontal="right" indent="1"/>
    </xf>
    <xf numFmtId="43" fontId="37" fillId="0" borderId="0" xfId="2" applyFont="1" applyFill="1" applyBorder="1"/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43" fontId="118" fillId="0" borderId="0" xfId="2" applyFont="1"/>
    <xf numFmtId="43" fontId="94" fillId="0" borderId="0" xfId="7" applyNumberFormat="1" applyFont="1"/>
    <xf numFmtId="0" fontId="87" fillId="0" borderId="0" xfId="0" applyFont="1"/>
    <xf numFmtId="0" fontId="20" fillId="0" borderId="0" xfId="7" applyFont="1"/>
    <xf numFmtId="43" fontId="21" fillId="0" borderId="1" xfId="2" applyFont="1" applyFill="1" applyBorder="1" applyAlignment="1">
      <alignment wrapText="1"/>
    </xf>
    <xf numFmtId="43" fontId="87" fillId="0" borderId="1" xfId="2" applyFont="1" applyFill="1" applyBorder="1" applyAlignment="1"/>
    <xf numFmtId="0" fontId="120" fillId="0" borderId="1" xfId="0" applyFont="1" applyBorder="1" applyAlignment="1">
      <alignment horizontal="center" wrapText="1"/>
    </xf>
    <xf numFmtId="43" fontId="111" fillId="0" borderId="1" xfId="144" applyFont="1" applyFill="1" applyBorder="1" applyAlignment="1">
      <alignment horizontal="right"/>
    </xf>
    <xf numFmtId="43" fontId="88" fillId="0" borderId="1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9" fontId="114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11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39" xfId="2" applyFont="1" applyFill="1" applyBorder="1" applyAlignment="1"/>
    <xf numFmtId="0" fontId="88" fillId="0" borderId="1" xfId="0" applyFont="1" applyBorder="1"/>
    <xf numFmtId="0" fontId="88" fillId="0" borderId="1" xfId="0" applyFont="1" applyBorder="1" applyAlignment="1">
      <alignment wrapText="1"/>
    </xf>
    <xf numFmtId="43" fontId="88" fillId="0" borderId="30" xfId="2" applyFont="1" applyFill="1" applyBorder="1" applyAlignment="1"/>
    <xf numFmtId="43" fontId="113" fillId="0" borderId="30" xfId="2" applyFont="1" applyFill="1" applyBorder="1" applyAlignment="1"/>
    <xf numFmtId="43" fontId="111" fillId="0" borderId="1" xfId="144" applyFont="1" applyFill="1" applyBorder="1" applyAlignment="1"/>
    <xf numFmtId="43" fontId="21" fillId="0" borderId="32" xfId="2" applyFont="1" applyFill="1" applyBorder="1" applyAlignment="1"/>
    <xf numFmtId="43" fontId="88" fillId="0" borderId="7" xfId="2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62" fillId="25" borderId="0" xfId="145" applyFont="1" applyFill="1" applyAlignment="1">
      <alignment horizontal="left" wrapText="1"/>
    </xf>
    <xf numFmtId="0" fontId="37" fillId="0" borderId="0" xfId="7" applyFont="1" applyAlignment="1">
      <alignment horizontal="center"/>
    </xf>
    <xf numFmtId="43" fontId="37" fillId="25" borderId="42" xfId="2" applyFont="1" applyFill="1" applyBorder="1" applyAlignment="1"/>
    <xf numFmtId="43" fontId="33" fillId="0" borderId="0" xfId="2" applyFont="1" applyAlignment="1" applyProtection="1">
      <alignment horizontal="center"/>
      <protection locked="0"/>
    </xf>
    <xf numFmtId="0" fontId="36" fillId="25" borderId="1" xfId="131" applyFont="1" applyFill="1" applyBorder="1" applyAlignment="1">
      <alignment horizontal="right" wrapText="1"/>
    </xf>
    <xf numFmtId="43" fontId="24" fillId="0" borderId="0" xfId="2" applyFont="1" applyFill="1" applyAlignment="1" applyProtection="1">
      <alignment horizontal="center"/>
      <protection locked="0"/>
    </xf>
    <xf numFmtId="43" fontId="24" fillId="0" borderId="0" xfId="2" applyFont="1" applyFill="1" applyAlignment="1" applyProtection="1">
      <protection locked="0"/>
    </xf>
    <xf numFmtId="43" fontId="16" fillId="0" borderId="0" xfId="2" applyFont="1"/>
    <xf numFmtId="0" fontId="16" fillId="0" borderId="0" xfId="0" applyFont="1" applyAlignment="1">
      <alignment horizontal="left"/>
    </xf>
    <xf numFmtId="43" fontId="94" fillId="0" borderId="0" xfId="2" applyFont="1"/>
    <xf numFmtId="43" fontId="19" fillId="0" borderId="30" xfId="2" applyFont="1" applyFill="1" applyBorder="1" applyAlignment="1"/>
    <xf numFmtId="0" fontId="80" fillId="0" borderId="0" xfId="7" applyFont="1" applyAlignment="1">
      <alignment horizontal="center"/>
    </xf>
    <xf numFmtId="43" fontId="36" fillId="0" borderId="0" xfId="2" applyFont="1" applyFill="1" applyAlignment="1"/>
    <xf numFmtId="43" fontId="31" fillId="0" borderId="0" xfId="2" applyFont="1" applyFill="1" applyAlignment="1" applyProtection="1">
      <protection locked="0"/>
    </xf>
    <xf numFmtId="43" fontId="31" fillId="0" borderId="0" xfId="2" applyFont="1" applyFill="1" applyBorder="1" applyAlignment="1" applyProtection="1">
      <alignment horizontal="center"/>
      <protection locked="0"/>
    </xf>
    <xf numFmtId="43" fontId="57" fillId="0" borderId="0" xfId="2" applyFont="1" applyFill="1" applyAlignment="1" applyProtection="1">
      <alignment horizontal="center"/>
      <protection locked="0"/>
    </xf>
    <xf numFmtId="43" fontId="21" fillId="0" borderId="0" xfId="2" applyFont="1" applyFill="1" applyBorder="1" applyAlignment="1">
      <alignment horizontal="left" wrapText="1"/>
    </xf>
    <xf numFmtId="43" fontId="57" fillId="0" borderId="0" xfId="2" applyFont="1" applyAlignment="1" applyProtection="1">
      <alignment horizontal="center" wrapText="1"/>
      <protection locked="0"/>
    </xf>
    <xf numFmtId="168" fontId="117" fillId="28" borderId="1" xfId="0" applyNumberFormat="1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0" fontId="89" fillId="28" borderId="1" xfId="0" applyFont="1" applyFill="1" applyBorder="1" applyAlignment="1">
      <alignment horizontal="center"/>
    </xf>
    <xf numFmtId="0" fontId="83" fillId="28" borderId="1" xfId="0" applyFont="1" applyFill="1" applyBorder="1" applyAlignment="1">
      <alignment horizontal="center"/>
    </xf>
    <xf numFmtId="43" fontId="83" fillId="28" borderId="1" xfId="2" applyFont="1" applyFill="1" applyBorder="1" applyAlignment="1">
      <alignment horizontal="center"/>
    </xf>
    <xf numFmtId="0" fontId="83" fillId="25" borderId="1" xfId="0" applyFont="1" applyFill="1" applyBorder="1" applyAlignment="1">
      <alignment horizontal="left"/>
    </xf>
    <xf numFmtId="4" fontId="21" fillId="0" borderId="0" xfId="2" applyNumberFormat="1" applyFont="1" applyFill="1" applyBorder="1" applyAlignment="1"/>
    <xf numFmtId="0" fontId="20" fillId="25" borderId="5" xfId="7" applyFont="1" applyFill="1" applyBorder="1"/>
    <xf numFmtId="43" fontId="20" fillId="25" borderId="5" xfId="7" applyNumberFormat="1" applyFont="1" applyFill="1" applyBorder="1"/>
    <xf numFmtId="0" fontId="110" fillId="0" borderId="43" xfId="0" applyFont="1" applyBorder="1" applyAlignment="1">
      <alignment horizontal="left" vertical="center"/>
    </xf>
    <xf numFmtId="43" fontId="57" fillId="0" borderId="0" xfId="2" applyFont="1" applyBorder="1"/>
    <xf numFmtId="0" fontId="35" fillId="0" borderId="0" xfId="0" applyFont="1"/>
    <xf numFmtId="43" fontId="91" fillId="0" borderId="0" xfId="2" applyFont="1"/>
    <xf numFmtId="0" fontId="91" fillId="0" borderId="0" xfId="143" applyFont="1" applyAlignment="1">
      <alignment horizontal="center"/>
    </xf>
    <xf numFmtId="0" fontId="122" fillId="0" borderId="0" xfId="143" applyFont="1" applyAlignment="1">
      <alignment horizontal="center"/>
    </xf>
    <xf numFmtId="0" fontId="20" fillId="0" borderId="0" xfId="7" applyFont="1" applyAlignment="1">
      <alignment horizontal="center" wrapText="1"/>
    </xf>
    <xf numFmtId="43" fontId="94" fillId="0" borderId="0" xfId="0" applyNumberFormat="1" applyFont="1"/>
    <xf numFmtId="43" fontId="21" fillId="25" borderId="1" xfId="2" applyFont="1" applyFill="1" applyBorder="1" applyAlignment="1"/>
    <xf numFmtId="0" fontId="33" fillId="26" borderId="2" xfId="0" applyFont="1" applyFill="1" applyBorder="1" applyAlignment="1">
      <alignment horizontal="center"/>
    </xf>
    <xf numFmtId="43" fontId="87" fillId="0" borderId="7" xfId="2" applyFont="1" applyFill="1" applyBorder="1" applyAlignment="1"/>
    <xf numFmtId="43" fontId="57" fillId="0" borderId="0" xfId="2" applyFont="1" applyFill="1"/>
    <xf numFmtId="43" fontId="89" fillId="0" borderId="0" xfId="2" applyFont="1" applyFill="1" applyBorder="1"/>
    <xf numFmtId="43" fontId="123" fillId="0" borderId="0" xfId="2" applyFont="1" applyBorder="1"/>
    <xf numFmtId="43" fontId="124" fillId="0" borderId="0" xfId="2" applyFont="1" applyBorder="1"/>
    <xf numFmtId="43" fontId="21" fillId="25" borderId="31" xfId="2" applyFont="1" applyFill="1" applyBorder="1" applyAlignment="1"/>
    <xf numFmtId="0" fontId="35" fillId="0" borderId="1" xfId="7" applyFont="1" applyBorder="1"/>
    <xf numFmtId="0" fontId="20" fillId="0" borderId="1" xfId="7" applyFont="1" applyBorder="1"/>
    <xf numFmtId="43" fontId="35" fillId="0" borderId="1" xfId="2" applyFont="1" applyFill="1" applyBorder="1"/>
    <xf numFmtId="0" fontId="112" fillId="0" borderId="1" xfId="0" applyFont="1" applyBorder="1" applyAlignment="1">
      <alignment horizontal="left"/>
    </xf>
    <xf numFmtId="0" fontId="101" fillId="0" borderId="1" xfId="0" applyFont="1" applyBorder="1" applyAlignment="1">
      <alignment horizontal="left"/>
    </xf>
    <xf numFmtId="0" fontId="101" fillId="25" borderId="0" xfId="0" applyFont="1" applyFill="1" applyAlignment="1">
      <alignment horizontal="left"/>
    </xf>
    <xf numFmtId="43" fontId="101" fillId="25" borderId="5" xfId="2" applyFont="1" applyFill="1" applyBorder="1" applyAlignment="1">
      <alignment horizontal="left"/>
    </xf>
    <xf numFmtId="0" fontId="19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left" wrapText="1"/>
    </xf>
    <xf numFmtId="0" fontId="87" fillId="0" borderId="0" xfId="145" applyFont="1" applyAlignment="1">
      <alignment horizontal="left"/>
    </xf>
    <xf numFmtId="0" fontId="87" fillId="0" borderId="0" xfId="0" applyFont="1" applyAlignment="1">
      <alignment horizontal="left"/>
    </xf>
    <xf numFmtId="43" fontId="21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right"/>
    </xf>
    <xf numFmtId="43" fontId="87" fillId="0" borderId="0" xfId="2" applyFont="1" applyFill="1" applyBorder="1" applyAlignment="1">
      <alignment horizontal="center"/>
    </xf>
    <xf numFmtId="0" fontId="87" fillId="0" borderId="0" xfId="0" applyFont="1" applyAlignment="1">
      <alignment horizontal="left" wrapText="1"/>
    </xf>
    <xf numFmtId="43" fontId="87" fillId="0" borderId="0" xfId="2" applyFont="1"/>
    <xf numFmtId="17" fontId="21" fillId="0" borderId="0" xfId="145" applyNumberFormat="1" applyFont="1" applyAlignment="1">
      <alignment horizontal="left"/>
    </xf>
    <xf numFmtId="49" fontId="21" fillId="0" borderId="0" xfId="145" applyNumberFormat="1" applyFont="1" applyAlignment="1">
      <alignment horizontal="center"/>
    </xf>
    <xf numFmtId="43" fontId="87" fillId="0" borderId="0" xfId="2" applyFont="1" applyAlignment="1">
      <alignment horizontal="left" wrapText="1"/>
    </xf>
    <xf numFmtId="43" fontId="57" fillId="0" borderId="0" xfId="2" applyFont="1" applyFill="1" applyBorder="1" applyAlignment="1">
      <alignment horizontal="center"/>
    </xf>
    <xf numFmtId="43" fontId="57" fillId="0" borderId="0" xfId="2" applyFont="1" applyFill="1" applyAlignment="1" applyProtection="1">
      <protection locked="0"/>
    </xf>
    <xf numFmtId="43" fontId="31" fillId="0" borderId="0" xfId="2" applyFont="1" applyBorder="1" applyAlignment="1" applyProtection="1">
      <alignment horizontal="center" wrapText="1"/>
      <protection locked="0"/>
    </xf>
    <xf numFmtId="43" fontId="57" fillId="0" borderId="0" xfId="2" applyFont="1" applyBorder="1" applyAlignment="1" applyProtection="1">
      <alignment horizontal="center" wrapText="1"/>
      <protection locked="0"/>
    </xf>
    <xf numFmtId="0" fontId="21" fillId="25" borderId="1" xfId="7" applyFont="1" applyFill="1" applyBorder="1" applyAlignment="1">
      <alignment horizontal="center"/>
    </xf>
    <xf numFmtId="43" fontId="36" fillId="25" borderId="1" xfId="2" applyFont="1" applyFill="1" applyBorder="1" applyAlignment="1">
      <alignment horizontal="left"/>
    </xf>
    <xf numFmtId="43" fontId="21" fillId="0" borderId="0" xfId="2" applyFont="1" applyFill="1" applyAlignment="1">
      <alignment horizontal="left"/>
    </xf>
    <xf numFmtId="0" fontId="20" fillId="0" borderId="0" xfId="0" applyFont="1" applyAlignment="1">
      <alignment horizontal="center" vertical="center" wrapText="1"/>
    </xf>
    <xf numFmtId="43" fontId="21" fillId="0" borderId="1" xfId="2" applyFont="1" applyBorder="1" applyAlignment="1">
      <alignment horizontal="left"/>
    </xf>
    <xf numFmtId="43" fontId="87" fillId="0" borderId="1" xfId="2" applyFont="1" applyFill="1" applyBorder="1" applyAlignment="1">
      <alignment horizontal="center"/>
    </xf>
    <xf numFmtId="0" fontId="19" fillId="0" borderId="1" xfId="131" applyFont="1" applyBorder="1" applyAlignment="1">
      <alignment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0" fontId="127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29" fillId="0" borderId="0" xfId="0" applyFont="1" applyAlignment="1">
      <alignment horizontal="center"/>
    </xf>
    <xf numFmtId="0" fontId="132" fillId="0" borderId="0" xfId="0" applyFont="1"/>
    <xf numFmtId="0" fontId="133" fillId="0" borderId="0" xfId="0" applyFont="1"/>
    <xf numFmtId="16" fontId="134" fillId="0" borderId="0" xfId="0" applyNumberFormat="1" applyFont="1"/>
    <xf numFmtId="0" fontId="135" fillId="0" borderId="0" xfId="0" applyFont="1"/>
    <xf numFmtId="4" fontId="37" fillId="0" borderId="0" xfId="0" applyNumberFormat="1" applyFont="1" applyAlignment="1">
      <alignment horizontal="right"/>
    </xf>
    <xf numFmtId="43" fontId="126" fillId="0" borderId="0" xfId="2" applyFont="1" applyFill="1"/>
    <xf numFmtId="164" fontId="136" fillId="0" borderId="40" xfId="0" applyNumberFormat="1" applyFont="1" applyBorder="1"/>
    <xf numFmtId="0" fontId="126" fillId="0" borderId="0" xfId="0" applyFont="1"/>
    <xf numFmtId="0" fontId="136" fillId="0" borderId="0" xfId="0" applyFont="1"/>
    <xf numFmtId="43" fontId="136" fillId="0" borderId="0" xfId="2" applyFont="1" applyFill="1"/>
    <xf numFmtId="0" fontId="62" fillId="0" borderId="0" xfId="0" applyFont="1"/>
    <xf numFmtId="4" fontId="137" fillId="2" borderId="0" xfId="0" applyNumberFormat="1" applyFont="1" applyFill="1" applyAlignment="1">
      <alignment horizontal="right"/>
    </xf>
    <xf numFmtId="43" fontId="136" fillId="0" borderId="0" xfId="2" applyFont="1" applyFill="1" applyBorder="1"/>
    <xf numFmtId="43" fontId="126" fillId="0" borderId="0" xfId="2" applyFont="1" applyFill="1" applyBorder="1"/>
    <xf numFmtId="164" fontId="136" fillId="0" borderId="0" xfId="0" applyNumberFormat="1" applyFont="1"/>
    <xf numFmtId="43" fontId="61" fillId="0" borderId="0" xfId="2" applyFont="1"/>
    <xf numFmtId="164" fontId="135" fillId="0" borderId="0" xfId="0" applyNumberFormat="1" applyFont="1"/>
    <xf numFmtId="43" fontId="136" fillId="0" borderId="40" xfId="2" applyFont="1" applyFill="1" applyBorder="1"/>
    <xf numFmtId="0" fontId="17" fillId="0" borderId="0" xfId="0" applyFont="1"/>
    <xf numFmtId="0" fontId="16" fillId="0" borderId="33" xfId="0" applyFont="1" applyBorder="1"/>
    <xf numFmtId="4" fontId="21" fillId="0" borderId="1" xfId="2" applyNumberFormat="1" applyFont="1" applyFill="1" applyBorder="1" applyAlignment="1">
      <alignment wrapText="1"/>
    </xf>
    <xf numFmtId="0" fontId="121" fillId="0" borderId="0" xfId="0" applyFont="1"/>
    <xf numFmtId="43" fontId="121" fillId="0" borderId="0" xfId="0" applyNumberFormat="1" applyFont="1"/>
    <xf numFmtId="49" fontId="31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wrapText="1"/>
      <protection locked="0"/>
    </xf>
    <xf numFmtId="43" fontId="20" fillId="0" borderId="0" xfId="7" applyNumberFormat="1" applyFont="1"/>
    <xf numFmtId="43" fontId="26" fillId="0" borderId="0" xfId="0" applyNumberFormat="1" applyFont="1" applyAlignment="1">
      <alignment horizontal="center"/>
    </xf>
    <xf numFmtId="168" fontId="19" fillId="2" borderId="1" xfId="0" applyNumberFormat="1" applyFont="1" applyFill="1" applyBorder="1" applyAlignment="1">
      <alignment horizontal="left" wrapText="1"/>
    </xf>
    <xf numFmtId="43" fontId="19" fillId="2" borderId="1" xfId="2" applyFont="1" applyFill="1" applyBorder="1" applyAlignment="1">
      <alignment wrapText="1"/>
    </xf>
    <xf numFmtId="0" fontId="19" fillId="2" borderId="1" xfId="0" applyFont="1" applyFill="1" applyBorder="1" applyAlignment="1">
      <alignment horizontal="left"/>
    </xf>
    <xf numFmtId="4" fontId="79" fillId="0" borderId="1" xfId="0" applyNumberFormat="1" applyFont="1" applyBorder="1" applyAlignment="1">
      <alignment horizontal="right"/>
    </xf>
    <xf numFmtId="43" fontId="61" fillId="0" borderId="0" xfId="2" applyFont="1" applyFill="1"/>
    <xf numFmtId="43" fontId="61" fillId="0" borderId="0" xfId="0" applyNumberFormat="1" applyFont="1"/>
    <xf numFmtId="43" fontId="61" fillId="0" borderId="0" xfId="2" applyFont="1" applyFill="1" applyBorder="1"/>
    <xf numFmtId="43" fontId="89" fillId="28" borderId="1" xfId="2" applyFont="1" applyFill="1" applyBorder="1" applyAlignment="1">
      <alignment horizontal="center"/>
    </xf>
    <xf numFmtId="43" fontId="62" fillId="0" borderId="5" xfId="2" applyFont="1" applyFill="1" applyBorder="1"/>
    <xf numFmtId="43" fontId="136" fillId="0" borderId="5" xfId="2" applyFont="1" applyFill="1" applyBorder="1"/>
    <xf numFmtId="43" fontId="57" fillId="0" borderId="0" xfId="2" applyFont="1" applyFill="1" applyBorder="1" applyAlignment="1">
      <alignment horizontal="left"/>
    </xf>
    <xf numFmtId="43" fontId="57" fillId="0" borderId="0" xfId="2" applyFont="1" applyFill="1" applyAlignment="1" applyProtection="1">
      <alignment horizontal="left"/>
      <protection locked="0"/>
    </xf>
    <xf numFmtId="43" fontId="31" fillId="0" borderId="0" xfId="2" applyFont="1" applyFill="1" applyAlignment="1" applyProtection="1">
      <alignment horizontal="left"/>
      <protection locked="0"/>
    </xf>
    <xf numFmtId="169" fontId="21" fillId="0" borderId="0" xfId="2" applyNumberFormat="1" applyFont="1" applyFill="1" applyBorder="1" applyAlignment="1">
      <alignment wrapText="1"/>
    </xf>
    <xf numFmtId="0" fontId="21" fillId="0" borderId="0" xfId="131" applyFont="1" applyAlignment="1">
      <alignment wrapText="1"/>
    </xf>
    <xf numFmtId="0" fontId="36" fillId="0" borderId="0" xfId="145" applyFont="1" applyAlignment="1">
      <alignment horizontal="center"/>
    </xf>
    <xf numFmtId="0" fontId="80" fillId="0" borderId="1" xfId="7" applyFont="1" applyBorder="1" applyAlignment="1">
      <alignment horizontal="center"/>
    </xf>
    <xf numFmtId="168" fontId="19" fillId="0" borderId="1" xfId="0" applyNumberFormat="1" applyFont="1" applyBorder="1" applyAlignment="1">
      <alignment horizontal="left" wrapText="1"/>
    </xf>
    <xf numFmtId="0" fontId="19" fillId="0" borderId="1" xfId="0" applyFont="1" applyBorder="1" applyAlignment="1">
      <alignment horizontal="center"/>
    </xf>
    <xf numFmtId="169" fontId="19" fillId="0" borderId="1" xfId="2" applyNumberFormat="1" applyFont="1" applyFill="1" applyBorder="1" applyAlignment="1">
      <alignment wrapText="1"/>
    </xf>
    <xf numFmtId="43" fontId="19" fillId="0" borderId="1" xfId="2" applyFont="1" applyFill="1" applyBorder="1" applyAlignment="1">
      <alignment wrapText="1"/>
    </xf>
    <xf numFmtId="0" fontId="87" fillId="0" borderId="33" xfId="145" applyFont="1" applyBorder="1"/>
    <xf numFmtId="43" fontId="57" fillId="0" borderId="33" xfId="2" applyFont="1" applyFill="1" applyBorder="1" applyAlignment="1" applyProtection="1">
      <alignment horizontal="center"/>
      <protection locked="0"/>
    </xf>
    <xf numFmtId="0" fontId="87" fillId="0" borderId="0" xfId="145" applyFont="1" applyAlignment="1">
      <alignment horizontal="center" wrapText="1"/>
    </xf>
    <xf numFmtId="0" fontId="89" fillId="0" borderId="0" xfId="145" applyFont="1" applyAlignment="1">
      <alignment horizontal="center" wrapText="1"/>
    </xf>
    <xf numFmtId="0" fontId="87" fillId="0" borderId="0" xfId="0" applyFont="1" applyAlignment="1">
      <alignment horizontal="right"/>
    </xf>
    <xf numFmtId="168" fontId="21" fillId="0" borderId="0" xfId="0" applyNumberFormat="1" applyFont="1" applyAlignment="1">
      <alignment horizontal="right" wrapText="1"/>
    </xf>
    <xf numFmtId="4" fontId="103" fillId="0" borderId="0" xfId="0" applyNumberFormat="1" applyFont="1" applyAlignment="1">
      <alignment horizontal="right"/>
    </xf>
    <xf numFmtId="0" fontId="87" fillId="0" borderId="0" xfId="145" applyFont="1" applyAlignment="1">
      <alignment horizontal="right"/>
    </xf>
    <xf numFmtId="49" fontId="57" fillId="0" borderId="0" xfId="0" applyNumberFormat="1" applyFont="1" applyAlignment="1" applyProtection="1">
      <alignment horizontal="left"/>
      <protection locked="0"/>
    </xf>
    <xf numFmtId="0" fontId="19" fillId="0" borderId="1" xfId="0" applyFont="1" applyBorder="1" applyAlignment="1">
      <alignment wrapText="1"/>
    </xf>
    <xf numFmtId="39" fontId="19" fillId="0" borderId="1" xfId="2" applyNumberFormat="1" applyFont="1" applyFill="1" applyBorder="1" applyAlignment="1"/>
    <xf numFmtId="0" fontId="19" fillId="0" borderId="1" xfId="0" applyFont="1" applyBorder="1" applyAlignment="1">
      <alignment horizontal="left"/>
    </xf>
    <xf numFmtId="43" fontId="0" fillId="0" borderId="0" xfId="2" applyFont="1" applyFill="1"/>
    <xf numFmtId="43" fontId="19" fillId="0" borderId="0" xfId="2" applyFont="1" applyFill="1" applyAlignment="1">
      <alignment horizontal="left" vertical="center" wrapText="1"/>
    </xf>
    <xf numFmtId="0" fontId="19" fillId="0" borderId="0" xfId="7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43" fontId="19" fillId="0" borderId="0" xfId="2" applyFont="1" applyFill="1" applyAlignment="1">
      <alignment horizontal="center"/>
    </xf>
    <xf numFmtId="43" fontId="19" fillId="0" borderId="0" xfId="2" applyFont="1" applyFill="1" applyAlignment="1">
      <alignment horizontal="right"/>
    </xf>
    <xf numFmtId="0" fontId="19" fillId="0" borderId="0" xfId="7" applyFont="1" applyAlignment="1">
      <alignment horizontal="left" wrapText="1"/>
    </xf>
    <xf numFmtId="43" fontId="19" fillId="0" borderId="0" xfId="2" applyFont="1" applyAlignment="1">
      <alignment horizontal="center" wrapText="1"/>
    </xf>
    <xf numFmtId="43" fontId="19" fillId="0" borderId="0" xfId="2" applyFont="1" applyFill="1" applyAlignment="1">
      <alignment horizontal="center" wrapText="1"/>
    </xf>
    <xf numFmtId="17" fontId="19" fillId="0" borderId="0" xfId="0" applyNumberFormat="1" applyFont="1" applyAlignment="1">
      <alignment horizontal="left"/>
    </xf>
    <xf numFmtId="4" fontId="19" fillId="2" borderId="1" xfId="2" applyNumberFormat="1" applyFont="1" applyFill="1" applyBorder="1"/>
    <xf numFmtId="43" fontId="19" fillId="2" borderId="1" xfId="2" applyFont="1" applyFill="1" applyBorder="1"/>
    <xf numFmtId="43" fontId="19" fillId="0" borderId="0" xfId="2" applyFont="1" applyFill="1" applyAlignment="1">
      <alignment wrapText="1"/>
    </xf>
    <xf numFmtId="49" fontId="24" fillId="0" borderId="0" xfId="0" applyNumberFormat="1" applyFont="1" applyAlignment="1" applyProtection="1">
      <alignment horizontal="center" vertical="center"/>
      <protection locked="0"/>
    </xf>
    <xf numFmtId="0" fontId="61" fillId="0" borderId="0" xfId="145" applyFont="1" applyAlignment="1">
      <alignment horizontal="left" vertical="center" wrapText="1"/>
    </xf>
    <xf numFmtId="43" fontId="24" fillId="0" borderId="33" xfId="2" applyFont="1" applyFill="1" applyBorder="1" applyAlignment="1" applyProtection="1">
      <alignment horizontal="center"/>
      <protection locked="0"/>
    </xf>
    <xf numFmtId="43" fontId="24" fillId="0" borderId="0" xfId="2" applyFont="1" applyFill="1" applyAlignment="1" applyProtection="1">
      <alignment horizontal="center" wrapText="1"/>
      <protection locked="0"/>
    </xf>
    <xf numFmtId="0" fontId="61" fillId="0" borderId="33" xfId="145" applyFont="1" applyBorder="1" applyAlignment="1">
      <alignment vertical="center"/>
    </xf>
    <xf numFmtId="0" fontId="62" fillId="0" borderId="0" xfId="145" applyFont="1" applyAlignment="1">
      <alignment horizontal="center" vertical="center" wrapText="1"/>
    </xf>
    <xf numFmtId="43" fontId="19" fillId="0" borderId="0" xfId="2" applyFont="1" applyFill="1" applyBorder="1" applyAlignment="1">
      <alignment horizontal="left" wrapText="1"/>
    </xf>
    <xf numFmtId="0" fontId="61" fillId="0" borderId="0" xfId="145" applyFont="1" applyAlignment="1">
      <alignment horizontal="center" vertical="center" wrapText="1"/>
    </xf>
    <xf numFmtId="43" fontId="24" fillId="0" borderId="0" xfId="2" applyFont="1" applyFill="1" applyBorder="1" applyAlignment="1" applyProtection="1">
      <alignment horizontal="center"/>
      <protection locked="0"/>
    </xf>
    <xf numFmtId="43" fontId="33" fillId="0" borderId="0" xfId="2" applyFont="1" applyFill="1" applyBorder="1" applyAlignment="1" applyProtection="1">
      <alignment horizontal="center" wrapText="1"/>
      <protection locked="0"/>
    </xf>
    <xf numFmtId="0" fontId="61" fillId="0" borderId="0" xfId="145" applyFont="1" applyAlignment="1">
      <alignment vertical="center"/>
    </xf>
    <xf numFmtId="0" fontId="19" fillId="2" borderId="1" xfId="0" applyFont="1" applyFill="1" applyBorder="1"/>
    <xf numFmtId="0" fontId="61" fillId="0" borderId="0" xfId="145" applyFont="1" applyAlignment="1">
      <alignment horizontal="left"/>
    </xf>
    <xf numFmtId="49" fontId="24" fillId="0" borderId="0" xfId="0" applyNumberFormat="1" applyFont="1" applyAlignment="1" applyProtection="1">
      <alignment horizontal="left"/>
      <protection locked="0"/>
    </xf>
    <xf numFmtId="0" fontId="87" fillId="0" borderId="0" xfId="0" applyFont="1" applyAlignment="1">
      <alignment wrapText="1"/>
    </xf>
    <xf numFmtId="0" fontId="36" fillId="25" borderId="1" xfId="7" applyFont="1" applyFill="1" applyBorder="1" applyAlignment="1">
      <alignment horizontal="center" wrapText="1"/>
    </xf>
    <xf numFmtId="0" fontId="87" fillId="0" borderId="0" xfId="145" applyFont="1" applyAlignment="1">
      <alignment wrapText="1"/>
    </xf>
    <xf numFmtId="0" fontId="36" fillId="25" borderId="5" xfId="131" applyFont="1" applyFill="1" applyBorder="1" applyAlignment="1">
      <alignment wrapText="1"/>
    </xf>
    <xf numFmtId="4" fontId="83" fillId="25" borderId="5" xfId="0" applyNumberFormat="1" applyFont="1" applyFill="1" applyBorder="1" applyAlignment="1">
      <alignment horizontal="right"/>
    </xf>
    <xf numFmtId="4" fontId="36" fillId="25" borderId="5" xfId="2" applyNumberFormat="1" applyFont="1" applyFill="1" applyBorder="1" applyAlignment="1"/>
    <xf numFmtId="43" fontId="0" fillId="0" borderId="0" xfId="2" applyFont="1" applyFill="1" applyBorder="1"/>
    <xf numFmtId="43" fontId="0" fillId="0" borderId="0" xfId="0" applyNumberFormat="1" applyAlignment="1">
      <alignment vertical="center"/>
    </xf>
    <xf numFmtId="0" fontId="129" fillId="0" borderId="0" xfId="0" applyFont="1"/>
    <xf numFmtId="43" fontId="129" fillId="0" borderId="0" xfId="2" applyFont="1" applyAlignment="1">
      <alignment horizontal="center"/>
    </xf>
    <xf numFmtId="0" fontId="80" fillId="0" borderId="0" xfId="7" applyFont="1"/>
    <xf numFmtId="0" fontId="102" fillId="0" borderId="0" xfId="145" applyFont="1"/>
    <xf numFmtId="0" fontId="35" fillId="0" borderId="0" xfId="7" applyFont="1"/>
    <xf numFmtId="43" fontId="35" fillId="0" borderId="0" xfId="2" applyFont="1" applyFill="1" applyAlignment="1"/>
    <xf numFmtId="0" fontId="37" fillId="0" borderId="0" xfId="131" applyFont="1" applyAlignment="1">
      <alignment horizontal="right" wrapText="1"/>
    </xf>
    <xf numFmtId="49" fontId="140" fillId="25" borderId="1" xfId="0" applyNumberFormat="1" applyFont="1" applyFill="1" applyBorder="1" applyAlignment="1">
      <alignment horizontal="left"/>
    </xf>
    <xf numFmtId="0" fontId="125" fillId="25" borderId="2" xfId="0" applyFont="1" applyFill="1" applyBorder="1" applyAlignment="1">
      <alignment wrapText="1"/>
    </xf>
    <xf numFmtId="43" fontId="123" fillId="0" borderId="0" xfId="2" applyFont="1"/>
    <xf numFmtId="43" fontId="21" fillId="0" borderId="8" xfId="2" applyFont="1" applyFill="1" applyBorder="1" applyAlignment="1"/>
    <xf numFmtId="0" fontId="24" fillId="0" borderId="0" xfId="0" applyFont="1"/>
    <xf numFmtId="43" fontId="77" fillId="0" borderId="0" xfId="0" applyNumberFormat="1" applyFont="1"/>
    <xf numFmtId="43" fontId="33" fillId="0" borderId="0" xfId="0" applyNumberFormat="1" applyFont="1"/>
    <xf numFmtId="43" fontId="37" fillId="0" borderId="31" xfId="0" applyNumberFormat="1" applyFont="1" applyBorder="1"/>
    <xf numFmtId="43" fontId="21" fillId="0" borderId="1" xfId="2" applyFont="1" applyBorder="1" applyAlignment="1"/>
    <xf numFmtId="43" fontId="19" fillId="0" borderId="0" xfId="0" applyNumberFormat="1" applyFont="1"/>
    <xf numFmtId="0" fontId="33" fillId="0" borderId="0" xfId="7" applyFont="1"/>
    <xf numFmtId="49" fontId="37" fillId="0" borderId="0" xfId="0" applyNumberFormat="1" applyFont="1" applyProtection="1">
      <protection locked="0"/>
    </xf>
    <xf numFmtId="49" fontId="114" fillId="0" borderId="1" xfId="0" applyNumberFormat="1" applyFont="1" applyBorder="1" applyAlignment="1">
      <alignment wrapText="1"/>
    </xf>
    <xf numFmtId="49" fontId="114" fillId="0" borderId="1" xfId="0" applyNumberFormat="1" applyFont="1" applyBorder="1" applyAlignment="1">
      <alignment horizontal="left" wrapText="1"/>
    </xf>
    <xf numFmtId="0" fontId="113" fillId="0" borderId="1" xfId="0" applyFont="1" applyBorder="1" applyAlignment="1">
      <alignment wrapText="1"/>
    </xf>
    <xf numFmtId="43" fontId="23" fillId="0" borderId="0" xfId="2" applyFont="1"/>
    <xf numFmtId="49" fontId="89" fillId="0" borderId="1" xfId="0" applyNumberFormat="1" applyFont="1" applyBorder="1" applyAlignment="1">
      <alignment wrapText="1"/>
    </xf>
    <xf numFmtId="43" fontId="62" fillId="0" borderId="40" xfId="2" applyFont="1" applyFill="1" applyBorder="1"/>
    <xf numFmtId="168" fontId="36" fillId="25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43" fontId="21" fillId="2" borderId="1" xfId="2" applyFont="1" applyFill="1" applyBorder="1"/>
    <xf numFmtId="0" fontId="19" fillId="0" borderId="1" xfId="0" applyFont="1" applyBorder="1"/>
    <xf numFmtId="0" fontId="61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87" fillId="2" borderId="0" xfId="0" applyFont="1" applyFill="1"/>
    <xf numFmtId="43" fontId="19" fillId="0" borderId="1" xfId="2" applyFont="1" applyBorder="1"/>
    <xf numFmtId="0" fontId="61" fillId="0" borderId="1" xfId="0" applyFont="1" applyBorder="1" applyAlignment="1">
      <alignment wrapText="1"/>
    </xf>
    <xf numFmtId="0" fontId="87" fillId="2" borderId="1" xfId="131" applyFont="1" applyFill="1" applyBorder="1" applyAlignment="1">
      <alignment wrapText="1"/>
    </xf>
    <xf numFmtId="169" fontId="21" fillId="0" borderId="1" xfId="2" applyNumberFormat="1" applyFont="1" applyFill="1" applyBorder="1" applyAlignment="1">
      <alignment wrapText="1"/>
    </xf>
    <xf numFmtId="0" fontId="21" fillId="2" borderId="1" xfId="131" applyFont="1" applyFill="1" applyBorder="1" applyAlignment="1">
      <alignment horizontal="left"/>
    </xf>
    <xf numFmtId="0" fontId="31" fillId="0" borderId="0" xfId="7" applyFont="1" applyAlignment="1">
      <alignment horizontal="center" wrapText="1"/>
    </xf>
    <xf numFmtId="0" fontId="36" fillId="26" borderId="30" xfId="0" applyFont="1" applyFill="1" applyBorder="1" applyAlignment="1">
      <alignment horizontal="center"/>
    </xf>
    <xf numFmtId="0" fontId="36" fillId="26" borderId="30" xfId="0" applyFont="1" applyFill="1" applyBorder="1" applyAlignment="1">
      <alignment horizontal="left"/>
    </xf>
    <xf numFmtId="43" fontId="36" fillId="26" borderId="1" xfId="2" applyFont="1" applyFill="1" applyBorder="1" applyAlignment="1">
      <alignment horizontal="center" wrapText="1"/>
    </xf>
    <xf numFmtId="43" fontId="36" fillId="26" borderId="1" xfId="2" applyFont="1" applyFill="1" applyBorder="1" applyAlignment="1">
      <alignment horizontal="center"/>
    </xf>
    <xf numFmtId="43" fontId="21" fillId="26" borderId="1" xfId="2" applyFont="1" applyFill="1" applyBorder="1" applyAlignment="1">
      <alignment horizontal="center"/>
    </xf>
    <xf numFmtId="43" fontId="21" fillId="26" borderId="1" xfId="2" applyFont="1" applyFill="1" applyBorder="1" applyAlignment="1">
      <alignment horizontal="left"/>
    </xf>
    <xf numFmtId="168" fontId="79" fillId="28" borderId="1" xfId="0" applyNumberFormat="1" applyFont="1" applyFill="1" applyBorder="1" applyAlignment="1">
      <alignment horizontal="left"/>
    </xf>
    <xf numFmtId="0" fontId="142" fillId="28" borderId="1" xfId="0" applyFont="1" applyFill="1" applyBorder="1"/>
    <xf numFmtId="0" fontId="79" fillId="28" borderId="1" xfId="0" applyFont="1" applyFill="1" applyBorder="1" applyAlignment="1">
      <alignment horizontal="right"/>
    </xf>
    <xf numFmtId="43" fontId="62" fillId="28" borderId="1" xfId="2" applyFont="1" applyFill="1" applyBorder="1" applyAlignment="1">
      <alignment horizontal="right"/>
    </xf>
    <xf numFmtId="4" fontId="19" fillId="0" borderId="1" xfId="0" applyNumberFormat="1" applyFont="1" applyBorder="1"/>
    <xf numFmtId="43" fontId="62" fillId="2" borderId="1" xfId="2" applyFont="1" applyFill="1" applyBorder="1" applyAlignment="1">
      <alignment horizontal="right"/>
    </xf>
    <xf numFmtId="4" fontId="19" fillId="0" borderId="1" xfId="2" applyNumberFormat="1" applyFont="1" applyFill="1" applyBorder="1" applyAlignment="1">
      <alignment wrapText="1"/>
    </xf>
    <xf numFmtId="168" fontId="19" fillId="26" borderId="1" xfId="0" applyNumberFormat="1" applyFont="1" applyFill="1" applyBorder="1" applyAlignment="1">
      <alignment horizontal="left" wrapText="1"/>
    </xf>
    <xf numFmtId="0" fontId="19" fillId="26" borderId="33" xfId="0" applyFont="1" applyFill="1" applyBorder="1"/>
    <xf numFmtId="0" fontId="37" fillId="26" borderId="1" xfId="131" applyFont="1" applyFill="1" applyBorder="1" applyAlignment="1">
      <alignment wrapText="1"/>
    </xf>
    <xf numFmtId="43" fontId="62" fillId="26" borderId="1" xfId="2" applyFont="1" applyFill="1" applyBorder="1" applyAlignment="1"/>
    <xf numFmtId="43" fontId="62" fillId="26" borderId="1" xfId="2" applyFont="1" applyFill="1" applyBorder="1" applyAlignment="1">
      <alignment horizontal="right"/>
    </xf>
    <xf numFmtId="0" fontId="36" fillId="2" borderId="0" xfId="131" applyFont="1" applyFill="1" applyAlignment="1">
      <alignment wrapText="1"/>
    </xf>
    <xf numFmtId="43" fontId="62" fillId="0" borderId="5" xfId="0" applyNumberFormat="1" applyFont="1" applyBorder="1"/>
    <xf numFmtId="2" fontId="62" fillId="0" borderId="5" xfId="0" applyNumberFormat="1" applyFont="1" applyBorder="1"/>
    <xf numFmtId="168" fontId="19" fillId="2" borderId="0" xfId="0" applyNumberFormat="1" applyFont="1" applyFill="1" applyAlignment="1">
      <alignment horizontal="left" wrapText="1"/>
    </xf>
    <xf numFmtId="0" fontId="19" fillId="2" borderId="0" xfId="0" applyFont="1" applyFill="1"/>
    <xf numFmtId="0" fontId="37" fillId="2" borderId="0" xfId="131" applyFont="1" applyFill="1" applyAlignment="1">
      <alignment wrapText="1"/>
    </xf>
    <xf numFmtId="43" fontId="62" fillId="2" borderId="0" xfId="2" applyFont="1" applyFill="1" applyBorder="1" applyAlignment="1"/>
    <xf numFmtId="43" fontId="62" fillId="2" borderId="0" xfId="2" applyFont="1" applyFill="1" applyBorder="1" applyAlignment="1">
      <alignment horizontal="right"/>
    </xf>
    <xf numFmtId="49" fontId="111" fillId="0" borderId="1" xfId="143" applyNumberFormat="1" applyFont="1" applyBorder="1" applyAlignment="1">
      <alignment horizontal="left" vertical="center"/>
    </xf>
    <xf numFmtId="49" fontId="111" fillId="0" borderId="1" xfId="143" applyNumberFormat="1" applyFont="1" applyBorder="1" applyAlignment="1">
      <alignment horizontal="left" vertical="center" wrapText="1"/>
    </xf>
    <xf numFmtId="43" fontId="111" fillId="0" borderId="1" xfId="144" applyFont="1" applyBorder="1" applyAlignment="1">
      <alignment horizontal="right" vertical="center"/>
    </xf>
    <xf numFmtId="0" fontId="58" fillId="0" borderId="1" xfId="143" applyBorder="1"/>
    <xf numFmtId="0" fontId="143" fillId="0" borderId="1" xfId="143" applyFont="1" applyBorder="1" applyAlignment="1">
      <alignment horizontal="center" wrapText="1"/>
    </xf>
    <xf numFmtId="43" fontId="143" fillId="0" borderId="1" xfId="144" applyFont="1" applyBorder="1" applyAlignment="1">
      <alignment horizontal="right"/>
    </xf>
    <xf numFmtId="43" fontId="94" fillId="2" borderId="0" xfId="7" applyNumberFormat="1" applyFont="1" applyFill="1"/>
    <xf numFmtId="169" fontId="21" fillId="2" borderId="1" xfId="2" applyNumberFormat="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0" fontId="137" fillId="2" borderId="1" xfId="0" applyFont="1" applyFill="1" applyBorder="1" applyAlignment="1">
      <alignment horizontal="left"/>
    </xf>
    <xf numFmtId="0" fontId="16" fillId="2" borderId="1" xfId="131" applyFill="1" applyBorder="1" applyAlignment="1">
      <alignment wrapText="1"/>
    </xf>
    <xf numFmtId="43" fontId="144" fillId="25" borderId="1" xfId="2" applyFont="1" applyFill="1" applyBorder="1" applyAlignment="1"/>
    <xf numFmtId="0" fontId="90" fillId="0" borderId="1" xfId="0" applyFont="1" applyBorder="1"/>
    <xf numFmtId="43" fontId="90" fillId="0" borderId="1" xfId="2" applyFont="1" applyBorder="1"/>
    <xf numFmtId="0" fontId="90" fillId="0" borderId="0" xfId="145" applyFont="1" applyAlignment="1">
      <alignment horizontal="left"/>
    </xf>
    <xf numFmtId="0" fontId="145" fillId="0" borderId="0" xfId="145" applyFont="1"/>
    <xf numFmtId="0" fontId="90" fillId="0" borderId="0" xfId="7" applyFont="1" applyAlignment="1">
      <alignment horizontal="center"/>
    </xf>
    <xf numFmtId="0" fontId="144" fillId="25" borderId="1" xfId="7" applyFont="1" applyFill="1" applyBorder="1" applyAlignment="1">
      <alignment horizontal="center"/>
    </xf>
    <xf numFmtId="0" fontId="144" fillId="0" borderId="0" xfId="7" applyFont="1" applyAlignment="1">
      <alignment horizontal="center"/>
    </xf>
    <xf numFmtId="0" fontId="144" fillId="0" borderId="0" xfId="2" applyNumberFormat="1" applyFont="1" applyFill="1" applyBorder="1" applyAlignment="1"/>
    <xf numFmtId="43" fontId="144" fillId="0" borderId="0" xfId="2" applyFont="1" applyFill="1" applyBorder="1" applyAlignment="1"/>
    <xf numFmtId="43" fontId="36" fillId="25" borderId="5" xfId="2" applyFont="1" applyFill="1" applyBorder="1" applyAlignment="1">
      <alignment horizontal="center"/>
    </xf>
    <xf numFmtId="43" fontId="36" fillId="25" borderId="1" xfId="7" applyNumberFormat="1" applyFont="1" applyFill="1" applyBorder="1"/>
    <xf numFmtId="0" fontId="93" fillId="25" borderId="30" xfId="2" applyNumberFormat="1" applyFont="1" applyFill="1" applyBorder="1" applyAlignment="1">
      <alignment horizontal="center"/>
    </xf>
    <xf numFmtId="0" fontId="96" fillId="25" borderId="30" xfId="0" applyFont="1" applyFill="1" applyBorder="1"/>
    <xf numFmtId="43" fontId="37" fillId="25" borderId="30" xfId="2" applyFont="1" applyFill="1" applyBorder="1" applyAlignment="1"/>
    <xf numFmtId="0" fontId="16" fillId="2" borderId="1" xfId="131" applyFill="1" applyBorder="1" applyAlignment="1">
      <alignment horizontal="left" wrapText="1"/>
    </xf>
    <xf numFmtId="0" fontId="126" fillId="2" borderId="1" xfId="13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168" fontId="16" fillId="2" borderId="1" xfId="0" applyNumberFormat="1" applyFont="1" applyFill="1" applyBorder="1" applyAlignment="1">
      <alignment horizontal="left" wrapText="1"/>
    </xf>
    <xf numFmtId="0" fontId="16" fillId="2" borderId="1" xfId="0" applyFont="1" applyFill="1" applyBorder="1" applyAlignment="1">
      <alignment horizontal="left"/>
    </xf>
    <xf numFmtId="43" fontId="16" fillId="2" borderId="1" xfId="2" applyFont="1" applyFill="1" applyBorder="1" applyAlignment="1">
      <alignment wrapText="1"/>
    </xf>
    <xf numFmtId="170" fontId="16" fillId="2" borderId="1" xfId="2" applyNumberFormat="1" applyFont="1" applyFill="1" applyBorder="1" applyAlignment="1">
      <alignment horizontal="right" wrapText="1"/>
    </xf>
    <xf numFmtId="43" fontId="126" fillId="0" borderId="1" xfId="2" applyFont="1" applyFill="1" applyBorder="1"/>
    <xf numFmtId="43" fontId="16" fillId="2" borderId="1" xfId="2" applyFont="1" applyFill="1" applyBorder="1" applyAlignment="1">
      <alignment horizontal="right" wrapText="1"/>
    </xf>
    <xf numFmtId="4" fontId="137" fillId="2" borderId="1" xfId="0" applyNumberFormat="1" applyFont="1" applyFill="1" applyBorder="1" applyAlignment="1">
      <alignment horizontal="right"/>
    </xf>
    <xf numFmtId="43" fontId="126" fillId="2" borderId="1" xfId="2" applyFont="1" applyFill="1" applyBorder="1"/>
    <xf numFmtId="0" fontId="16" fillId="2" borderId="1" xfId="0" applyFont="1" applyFill="1" applyBorder="1" applyAlignment="1">
      <alignment horizontal="left" wrapText="1"/>
    </xf>
    <xf numFmtId="168" fontId="16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43" fontId="16" fillId="0" borderId="1" xfId="2" applyFont="1" applyFill="1" applyBorder="1" applyAlignment="1">
      <alignment wrapText="1"/>
    </xf>
    <xf numFmtId="0" fontId="16" fillId="2" borderId="0" xfId="131" applyFill="1" applyAlignment="1">
      <alignment wrapText="1"/>
    </xf>
    <xf numFmtId="2" fontId="16" fillId="2" borderId="1" xfId="2" applyNumberFormat="1" applyFont="1" applyFill="1" applyBorder="1" applyAlignment="1">
      <alignment horizontal="right" wrapText="1"/>
    </xf>
    <xf numFmtId="0" fontId="16" fillId="2" borderId="1" xfId="131" applyFill="1" applyBorder="1" applyAlignment="1">
      <alignment horizontal="left"/>
    </xf>
    <xf numFmtId="0" fontId="16" fillId="2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2" borderId="1" xfId="2" applyNumberFormat="1" applyFont="1" applyFill="1" applyBorder="1" applyAlignment="1">
      <alignment horizontal="right" wrapText="1"/>
    </xf>
    <xf numFmtId="49" fontId="16" fillId="2" borderId="1" xfId="2" applyNumberFormat="1" applyFont="1" applyFill="1" applyBorder="1" applyAlignment="1">
      <alignment horizontal="right" wrapText="1"/>
    </xf>
    <xf numFmtId="4" fontId="137" fillId="0" borderId="1" xfId="0" applyNumberFormat="1" applyFont="1" applyBorder="1" applyAlignment="1">
      <alignment horizontal="right"/>
    </xf>
    <xf numFmtId="168" fontId="16" fillId="28" borderId="1" xfId="0" applyNumberFormat="1" applyFont="1" applyFill="1" applyBorder="1" applyAlignment="1">
      <alignment horizontal="left" wrapText="1"/>
    </xf>
    <xf numFmtId="0" fontId="16" fillId="28" borderId="1" xfId="0" applyFont="1" applyFill="1" applyBorder="1" applyAlignment="1">
      <alignment horizontal="left"/>
    </xf>
    <xf numFmtId="0" fontId="146" fillId="28" borderId="1" xfId="0" applyFont="1" applyFill="1" applyBorder="1" applyAlignment="1">
      <alignment horizontal="left"/>
    </xf>
    <xf numFmtId="49" fontId="137" fillId="28" borderId="1" xfId="0" applyNumberFormat="1" applyFont="1" applyFill="1" applyBorder="1" applyAlignment="1">
      <alignment horizontal="center"/>
    </xf>
    <xf numFmtId="43" fontId="126" fillId="28" borderId="1" xfId="2" applyFont="1" applyFill="1" applyBorder="1"/>
    <xf numFmtId="43" fontId="37" fillId="25" borderId="1" xfId="2" applyFont="1" applyFill="1" applyBorder="1" applyAlignment="1">
      <alignment horizontal="center" wrapText="1"/>
    </xf>
    <xf numFmtId="43" fontId="37" fillId="25" borderId="1" xfId="2" applyFont="1" applyFill="1" applyBorder="1" applyAlignment="1">
      <alignment horizontal="center"/>
    </xf>
    <xf numFmtId="43" fontId="21" fillId="0" borderId="0" xfId="4" applyFont="1" applyFill="1" applyAlignment="1"/>
    <xf numFmtId="0" fontId="21" fillId="0" borderId="0" xfId="7" applyFont="1" applyAlignment="1">
      <alignment wrapText="1"/>
    </xf>
    <xf numFmtId="17" fontId="21" fillId="0" borderId="0" xfId="0" applyNumberFormat="1" applyFont="1"/>
    <xf numFmtId="0" fontId="83" fillId="28" borderId="1" xfId="0" applyFont="1" applyFill="1" applyBorder="1"/>
    <xf numFmtId="0" fontId="36" fillId="25" borderId="1" xfId="0" applyFont="1" applyFill="1" applyBorder="1"/>
    <xf numFmtId="43" fontId="57" fillId="0" borderId="0" xfId="2" applyFont="1" applyFill="1" applyBorder="1" applyAlignment="1"/>
    <xf numFmtId="174" fontId="19" fillId="2" borderId="1" xfId="2" applyNumberFormat="1" applyFont="1" applyFill="1" applyBorder="1" applyAlignment="1">
      <alignment wrapText="1"/>
    </xf>
    <xf numFmtId="0" fontId="61" fillId="2" borderId="1" xfId="0" applyFont="1" applyFill="1" applyBorder="1" applyAlignment="1">
      <alignment horizontal="left" wrapText="1"/>
    </xf>
    <xf numFmtId="0" fontId="19" fillId="2" borderId="1" xfId="131" applyFont="1" applyFill="1" applyBorder="1" applyAlignment="1">
      <alignment horizontal="left" wrapText="1"/>
    </xf>
    <xf numFmtId="0" fontId="61" fillId="2" borderId="1" xfId="131" applyFont="1" applyFill="1" applyBorder="1" applyAlignment="1">
      <alignment horizontal="left" wrapText="1"/>
    </xf>
    <xf numFmtId="168" fontId="19" fillId="2" borderId="7" xfId="0" applyNumberFormat="1" applyFont="1" applyFill="1" applyBorder="1" applyAlignment="1">
      <alignment horizontal="left" wrapText="1"/>
    </xf>
    <xf numFmtId="168" fontId="19" fillId="0" borderId="7" xfId="0" applyNumberFormat="1" applyFont="1" applyBorder="1" applyAlignment="1">
      <alignment horizontal="left" wrapText="1"/>
    </xf>
    <xf numFmtId="0" fontId="19" fillId="0" borderId="1" xfId="0" applyFont="1" applyBorder="1" applyAlignment="1">
      <alignment horizontal="left" wrapText="1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49" fontId="103" fillId="25" borderId="1" xfId="0" applyNumberFormat="1" applyFont="1" applyFill="1" applyBorder="1" applyAlignment="1">
      <alignment horizontal="center"/>
    </xf>
    <xf numFmtId="4" fontId="83" fillId="25" borderId="1" xfId="0" applyNumberFormat="1" applyFont="1" applyFill="1" applyBorder="1" applyAlignment="1">
      <alignment horizontal="right"/>
    </xf>
    <xf numFmtId="168" fontId="79" fillId="2" borderId="1" xfId="0" applyNumberFormat="1" applyFont="1" applyFill="1" applyBorder="1" applyAlignment="1">
      <alignment horizontal="left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0" fontId="36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0" fontId="30" fillId="0" borderId="0" xfId="7" applyFont="1" applyAlignment="1">
      <alignment horizontal="center"/>
    </xf>
    <xf numFmtId="0" fontId="70" fillId="0" borderId="0" xfId="7" applyFont="1"/>
    <xf numFmtId="43" fontId="19" fillId="0" borderId="0" xfId="2" applyFont="1" applyFill="1" applyBorder="1" applyAlignment="1">
      <alignment horizontal="right"/>
    </xf>
    <xf numFmtId="43" fontId="37" fillId="0" borderId="0" xfId="2" applyFont="1" applyFill="1" applyBorder="1" applyAlignment="1">
      <alignment horizontal="right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26" fillId="0" borderId="0" xfId="0" applyFont="1" applyAlignment="1">
      <alignment horizontal="center"/>
    </xf>
    <xf numFmtId="0" fontId="33" fillId="0" borderId="0" xfId="7" applyFont="1" applyAlignment="1">
      <alignment horizontal="center"/>
    </xf>
    <xf numFmtId="0" fontId="33" fillId="0" borderId="3" xfId="7" applyFont="1" applyBorder="1"/>
    <xf numFmtId="0" fontId="33" fillId="0" borderId="0" xfId="7" applyFont="1"/>
    <xf numFmtId="0" fontId="31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center" wrapText="1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36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5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4" xfId="2" applyFont="1" applyFill="1" applyBorder="1" applyAlignment="1">
      <alignment horizontal="center"/>
    </xf>
    <xf numFmtId="0" fontId="21" fillId="0" borderId="0" xfId="7" applyFont="1" applyAlignment="1">
      <alignment horizontal="center" wrapText="1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17" fontId="21" fillId="0" borderId="0" xfId="7" applyNumberFormat="1" applyFont="1" applyAlignment="1">
      <alignment horizontal="center" wrapText="1"/>
    </xf>
    <xf numFmtId="17" fontId="20" fillId="0" borderId="0" xfId="7" applyNumberFormat="1" applyFont="1" applyAlignment="1">
      <alignment horizontal="center" wrapText="1"/>
    </xf>
    <xf numFmtId="0" fontId="36" fillId="0" borderId="1" xfId="7" applyFont="1" applyBorder="1" applyAlignment="1">
      <alignment horizontal="left" wrapText="1"/>
    </xf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17" fontId="36" fillId="0" borderId="0" xfId="7" applyNumberFormat="1" applyFont="1" applyAlignment="1">
      <alignment horizontal="center" wrapText="1"/>
    </xf>
    <xf numFmtId="0" fontId="19" fillId="0" borderId="0" xfId="7" applyFont="1" applyAlignment="1">
      <alignment horizontal="center" wrapText="1"/>
    </xf>
    <xf numFmtId="0" fontId="105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22" fillId="0" borderId="0" xfId="143" applyFont="1" applyAlignment="1">
      <alignment horizontal="center"/>
    </xf>
    <xf numFmtId="0" fontId="57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0" fontId="119" fillId="0" borderId="0" xfId="7" applyFont="1" applyAlignment="1">
      <alignment horizontal="center"/>
    </xf>
    <xf numFmtId="43" fontId="33" fillId="0" borderId="4" xfId="2" applyFont="1" applyFill="1" applyBorder="1" applyAlignment="1">
      <alignment horizontal="center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3" xfId="2" applyFont="1" applyFill="1" applyBorder="1" applyAlignment="1">
      <alignment horizontal="center"/>
    </xf>
    <xf numFmtId="17" fontId="20" fillId="0" borderId="0" xfId="7" applyNumberFormat="1" applyFont="1" applyAlignment="1">
      <alignment horizontal="center"/>
    </xf>
    <xf numFmtId="17" fontId="35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00CC"/>
      <color rgb="FFFF00FF"/>
      <color rgb="FF666633"/>
      <color rgb="FF996600"/>
      <color rgb="FFFF6600"/>
      <color rgb="FF00FFFF"/>
      <color rgb="FF0000FF"/>
      <color rgb="FFF17388"/>
      <color rgb="FF00C491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413289</xdr:colOff>
      <xdr:row>0</xdr:row>
      <xdr:rowOff>190501</xdr:rowOff>
    </xdr:from>
    <xdr:to>
      <xdr:col>4</xdr:col>
      <xdr:colOff>1171575</xdr:colOff>
      <xdr:row>2</xdr:row>
      <xdr:rowOff>171450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7664" y="19050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2219325</xdr:colOff>
      <xdr:row>0</xdr:row>
      <xdr:rowOff>114300</xdr:rowOff>
    </xdr:from>
    <xdr:to>
      <xdr:col>3</xdr:col>
      <xdr:colOff>333375</xdr:colOff>
      <xdr:row>2</xdr:row>
      <xdr:rowOff>257175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24200" y="114300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0</xdr:rowOff>
    </xdr:from>
    <xdr:ext cx="1587500" cy="109220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0"/>
          <a:ext cx="1587500" cy="10922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742950</xdr:colOff>
      <xdr:row>0</xdr:row>
      <xdr:rowOff>85726</xdr:rowOff>
    </xdr:from>
    <xdr:to>
      <xdr:col>3</xdr:col>
      <xdr:colOff>1428750</xdr:colOff>
      <xdr:row>3</xdr:row>
      <xdr:rowOff>103158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62550" y="85726"/>
          <a:ext cx="685800" cy="531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2</xdr:col>
      <xdr:colOff>0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2781298</xdr:colOff>
      <xdr:row>0</xdr:row>
      <xdr:rowOff>38099</xdr:rowOff>
    </xdr:from>
    <xdr:to>
      <xdr:col>2</xdr:col>
      <xdr:colOff>476248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133723" y="380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3420951</xdr:colOff>
      <xdr:row>0</xdr:row>
      <xdr:rowOff>148594</xdr:rowOff>
    </xdr:from>
    <xdr:to>
      <xdr:col>0</xdr:col>
      <xdr:colOff>4628343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420951" y="148594"/>
          <a:ext cx="1207392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995794</xdr:colOff>
      <xdr:row>0</xdr:row>
      <xdr:rowOff>106857</xdr:rowOff>
    </xdr:from>
    <xdr:to>
      <xdr:col>3</xdr:col>
      <xdr:colOff>389657</xdr:colOff>
      <xdr:row>2</xdr:row>
      <xdr:rowOff>317499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550226" y="106857"/>
          <a:ext cx="1168976" cy="845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707158</xdr:colOff>
      <xdr:row>0</xdr:row>
      <xdr:rowOff>173183</xdr:rowOff>
    </xdr:from>
    <xdr:to>
      <xdr:col>5</xdr:col>
      <xdr:colOff>447384</xdr:colOff>
      <xdr:row>2</xdr:row>
      <xdr:rowOff>303068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43749" y="173183"/>
          <a:ext cx="1168976" cy="764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158749</xdr:rowOff>
    </xdr:from>
    <xdr:to>
      <xdr:col>2</xdr:col>
      <xdr:colOff>129884</xdr:colOff>
      <xdr:row>3</xdr:row>
      <xdr:rowOff>173181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6592" y="158749"/>
          <a:ext cx="1977157" cy="966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865910</xdr:colOff>
      <xdr:row>0</xdr:row>
      <xdr:rowOff>0</xdr:rowOff>
    </xdr:from>
    <xdr:to>
      <xdr:col>4</xdr:col>
      <xdr:colOff>764886</xdr:colOff>
      <xdr:row>2</xdr:row>
      <xdr:rowOff>108238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479887" y="0"/>
          <a:ext cx="1356590" cy="916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1005897</xdr:colOff>
      <xdr:row>0</xdr:row>
      <xdr:rowOff>50512</xdr:rowOff>
    </xdr:from>
    <xdr:to>
      <xdr:col>6</xdr:col>
      <xdr:colOff>2362490</xdr:colOff>
      <xdr:row>2</xdr:row>
      <xdr:rowOff>17429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897" y="368012"/>
          <a:ext cx="1356593" cy="76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575829</xdr:colOff>
      <xdr:row>0</xdr:row>
      <xdr:rowOff>11546</xdr:rowOff>
    </xdr:from>
    <xdr:to>
      <xdr:col>2</xdr:col>
      <xdr:colOff>1398442</xdr:colOff>
      <xdr:row>2</xdr:row>
      <xdr:rowOff>311782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6454" y="329046"/>
          <a:ext cx="1858818" cy="10939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427799</xdr:colOff>
      <xdr:row>0</xdr:row>
      <xdr:rowOff>215080</xdr:rowOff>
    </xdr:from>
    <xdr:to>
      <xdr:col>4</xdr:col>
      <xdr:colOff>568429</xdr:colOff>
      <xdr:row>3</xdr:row>
      <xdr:rowOff>30725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33565" y="215080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553065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180226</xdr:colOff>
      <xdr:row>0</xdr:row>
      <xdr:rowOff>119062</xdr:rowOff>
    </xdr:from>
    <xdr:to>
      <xdr:col>7</xdr:col>
      <xdr:colOff>43396</xdr:colOff>
      <xdr:row>2</xdr:row>
      <xdr:rowOff>204234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90851" y="119062"/>
          <a:ext cx="1024312" cy="609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0</xdr:row>
      <xdr:rowOff>54995</xdr:rowOff>
    </xdr:from>
    <xdr:to>
      <xdr:col>3</xdr:col>
      <xdr:colOff>730815</xdr:colOff>
      <xdr:row>3</xdr:row>
      <xdr:rowOff>11905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38688" y="54995"/>
          <a:ext cx="1005793" cy="742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938311</xdr:colOff>
      <xdr:row>0</xdr:row>
      <xdr:rowOff>83343</xdr:rowOff>
    </xdr:from>
    <xdr:to>
      <xdr:col>1</xdr:col>
      <xdr:colOff>1414575</xdr:colOff>
      <xdr:row>3</xdr:row>
      <xdr:rowOff>190499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311" y="83343"/>
          <a:ext cx="1476389" cy="8929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584959</xdr:colOff>
      <xdr:row>0</xdr:row>
      <xdr:rowOff>112058</xdr:rowOff>
    </xdr:from>
    <xdr:to>
      <xdr:col>4</xdr:col>
      <xdr:colOff>476251</xdr:colOff>
      <xdr:row>2</xdr:row>
      <xdr:rowOff>294154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6246" y="112058"/>
          <a:ext cx="1151954" cy="826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986484</xdr:colOff>
      <xdr:row>0</xdr:row>
      <xdr:rowOff>14008</xdr:rowOff>
    </xdr:from>
    <xdr:to>
      <xdr:col>6</xdr:col>
      <xdr:colOff>2050590</xdr:colOff>
      <xdr:row>2</xdr:row>
      <xdr:rowOff>154081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56190" y="14008"/>
          <a:ext cx="1064106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826433</xdr:colOff>
      <xdr:row>0</xdr:row>
      <xdr:rowOff>98050</xdr:rowOff>
    </xdr:from>
    <xdr:to>
      <xdr:col>2</xdr:col>
      <xdr:colOff>1470772</xdr:colOff>
      <xdr:row>3</xdr:row>
      <xdr:rowOff>224116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3051" y="98050"/>
          <a:ext cx="1820956" cy="1106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625478</xdr:colOff>
      <xdr:row>0</xdr:row>
      <xdr:rowOff>199640</xdr:rowOff>
    </xdr:from>
    <xdr:to>
      <xdr:col>4</xdr:col>
      <xdr:colOff>568854</xdr:colOff>
      <xdr:row>3</xdr:row>
      <xdr:rowOff>217678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57561" y="199640"/>
          <a:ext cx="1358897" cy="930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158750</xdr:rowOff>
    </xdr:from>
    <xdr:to>
      <xdr:col>6</xdr:col>
      <xdr:colOff>1753589</xdr:colOff>
      <xdr:row>3</xdr:row>
      <xdr:rowOff>79761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4905" y="158750"/>
          <a:ext cx="1248476" cy="83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40877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515936</xdr:colOff>
      <xdr:row>0</xdr:row>
      <xdr:rowOff>171979</xdr:rowOff>
    </xdr:from>
    <xdr:to>
      <xdr:col>2</xdr:col>
      <xdr:colOff>868253</xdr:colOff>
      <xdr:row>3</xdr:row>
      <xdr:rowOff>245826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457" y="171979"/>
          <a:ext cx="2072109" cy="986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317500</xdr:colOff>
      <xdr:row>1</xdr:row>
      <xdr:rowOff>14432</xdr:rowOff>
    </xdr:from>
    <xdr:to>
      <xdr:col>4</xdr:col>
      <xdr:colOff>115454</xdr:colOff>
      <xdr:row>3</xdr:row>
      <xdr:rowOff>110017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964545" y="418523"/>
          <a:ext cx="1298863" cy="903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216478</xdr:colOff>
      <xdr:row>0</xdr:row>
      <xdr:rowOff>331933</xdr:rowOff>
    </xdr:from>
    <xdr:to>
      <xdr:col>6</xdr:col>
      <xdr:colOff>202045</xdr:colOff>
      <xdr:row>3</xdr:row>
      <xdr:rowOff>57727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58069" y="331933"/>
          <a:ext cx="1371021" cy="93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28864</xdr:colOff>
      <xdr:row>0</xdr:row>
      <xdr:rowOff>187614</xdr:rowOff>
    </xdr:from>
    <xdr:to>
      <xdr:col>2</xdr:col>
      <xdr:colOff>274206</xdr:colOff>
      <xdr:row>3</xdr:row>
      <xdr:rowOff>278795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9091" y="187614"/>
          <a:ext cx="1890569" cy="13034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1</xdr:row>
      <xdr:rowOff>35213</xdr:rowOff>
    </xdr:from>
    <xdr:to>
      <xdr:col>4</xdr:col>
      <xdr:colOff>663782</xdr:colOff>
      <xdr:row>3</xdr:row>
      <xdr:rowOff>385835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8356600" y="35213"/>
          <a:ext cx="1154370" cy="1074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1763879</xdr:colOff>
      <xdr:row>1</xdr:row>
      <xdr:rowOff>155287</xdr:rowOff>
    </xdr:from>
    <xdr:to>
      <xdr:col>6</xdr:col>
      <xdr:colOff>3304887</xdr:colOff>
      <xdr:row>3</xdr:row>
      <xdr:rowOff>254001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82879" y="155287"/>
          <a:ext cx="1541008" cy="822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329715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342126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532755</xdr:colOff>
      <xdr:row>1</xdr:row>
      <xdr:rowOff>109682</xdr:rowOff>
    </xdr:from>
    <xdr:to>
      <xdr:col>2</xdr:col>
      <xdr:colOff>888803</xdr:colOff>
      <xdr:row>4</xdr:row>
      <xdr:rowOff>199737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2458" y="109682"/>
          <a:ext cx="2115752" cy="12326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281121</xdr:colOff>
      <xdr:row>0</xdr:row>
      <xdr:rowOff>168993</xdr:rowOff>
    </xdr:from>
    <xdr:to>
      <xdr:col>4</xdr:col>
      <xdr:colOff>184354</xdr:colOff>
      <xdr:row>2</xdr:row>
      <xdr:rowOff>342741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948621" y="168993"/>
          <a:ext cx="1378072" cy="109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653284</xdr:colOff>
      <xdr:row>0</xdr:row>
      <xdr:rowOff>138267</xdr:rowOff>
    </xdr:from>
    <xdr:to>
      <xdr:col>6</xdr:col>
      <xdr:colOff>1782096</xdr:colOff>
      <xdr:row>2</xdr:row>
      <xdr:rowOff>199719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75744" y="138267"/>
          <a:ext cx="1128812" cy="983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737420</xdr:colOff>
      <xdr:row>0</xdr:row>
      <xdr:rowOff>199717</xdr:rowOff>
    </xdr:from>
    <xdr:to>
      <xdr:col>2</xdr:col>
      <xdr:colOff>1121491</xdr:colOff>
      <xdr:row>3</xdr:row>
      <xdr:rowOff>199718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5444" y="199717"/>
          <a:ext cx="1812821" cy="1290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619126</xdr:colOff>
      <xdr:row>1</xdr:row>
      <xdr:rowOff>152400</xdr:rowOff>
    </xdr:from>
    <xdr:to>
      <xdr:col>6</xdr:col>
      <xdr:colOff>828609</xdr:colOff>
      <xdr:row>3</xdr:row>
      <xdr:rowOff>57150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1" y="409575"/>
          <a:ext cx="847658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333376</xdr:colOff>
      <xdr:row>1</xdr:row>
      <xdr:rowOff>0</xdr:rowOff>
    </xdr:from>
    <xdr:to>
      <xdr:col>1</xdr:col>
      <xdr:colOff>314325</xdr:colOff>
      <xdr:row>3</xdr:row>
      <xdr:rowOff>85725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6" y="0"/>
          <a:ext cx="1343024" cy="695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</xdr:row>
          <xdr:rowOff>0</xdr:rowOff>
        </xdr:from>
        <xdr:to>
          <xdr:col>4</xdr:col>
          <xdr:colOff>19050</xdr:colOff>
          <xdr:row>4</xdr:row>
          <xdr:rowOff>66675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828675</xdr:colOff>
          <xdr:row>1</xdr:row>
          <xdr:rowOff>47625</xdr:rowOff>
        </xdr:from>
        <xdr:to>
          <xdr:col>3</xdr:col>
          <xdr:colOff>857250</xdr:colOff>
          <xdr:row>3</xdr:row>
          <xdr:rowOff>57150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9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92D050"/>
    <pageSetUpPr fitToPage="1"/>
  </sheetPr>
  <dimension ref="A1:G221"/>
  <sheetViews>
    <sheetView topLeftCell="A208" zoomScaleNormal="100" workbookViewId="0">
      <selection activeCell="F219" sqref="F219"/>
    </sheetView>
  </sheetViews>
  <sheetFormatPr baseColWidth="10" defaultColWidth="11.42578125" defaultRowHeight="14.25" x14ac:dyDescent="0.2"/>
  <cols>
    <col min="1" max="1" width="5" style="52" customWidth="1"/>
    <col min="2" max="2" width="8.5703125" style="29" customWidth="1"/>
    <col min="3" max="3" width="39.7109375" style="52" customWidth="1"/>
    <col min="4" max="4" width="14.5703125" style="52" customWidth="1"/>
    <col min="5" max="5" width="22.140625" style="229" customWidth="1"/>
    <col min="6" max="6" width="24.5703125" style="52" customWidth="1"/>
    <col min="7" max="7" width="20.140625" style="52" customWidth="1"/>
    <col min="8" max="215" width="11.42578125" style="52"/>
    <col min="216" max="216" width="59" style="52" customWidth="1"/>
    <col min="217" max="217" width="21" style="52" customWidth="1"/>
    <col min="218" max="218" width="19.28515625" style="52" customWidth="1"/>
    <col min="219" max="226" width="0" style="52" hidden="1" customWidth="1"/>
    <col min="227" max="227" width="13.7109375" style="52" bestFit="1" customWidth="1"/>
    <col min="228" max="228" width="14.7109375" style="52" customWidth="1"/>
    <col min="229" max="471" width="11.42578125" style="52"/>
    <col min="472" max="472" width="59" style="52" customWidth="1"/>
    <col min="473" max="473" width="21" style="52" customWidth="1"/>
    <col min="474" max="474" width="19.28515625" style="52" customWidth="1"/>
    <col min="475" max="482" width="0" style="52" hidden="1" customWidth="1"/>
    <col min="483" max="483" width="13.7109375" style="52" bestFit="1" customWidth="1"/>
    <col min="484" max="484" width="14.7109375" style="52" customWidth="1"/>
    <col min="485" max="727" width="11.42578125" style="52"/>
    <col min="728" max="728" width="59" style="52" customWidth="1"/>
    <col min="729" max="729" width="21" style="52" customWidth="1"/>
    <col min="730" max="730" width="19.28515625" style="52" customWidth="1"/>
    <col min="731" max="738" width="0" style="52" hidden="1" customWidth="1"/>
    <col min="739" max="739" width="13.7109375" style="52" bestFit="1" customWidth="1"/>
    <col min="740" max="740" width="14.7109375" style="52" customWidth="1"/>
    <col min="741" max="983" width="11.42578125" style="52"/>
    <col min="984" max="984" width="59" style="52" customWidth="1"/>
    <col min="985" max="985" width="21" style="52" customWidth="1"/>
    <col min="986" max="986" width="19.28515625" style="52" customWidth="1"/>
    <col min="987" max="994" width="0" style="52" hidden="1" customWidth="1"/>
    <col min="995" max="995" width="13.7109375" style="52" bestFit="1" customWidth="1"/>
    <col min="996" max="996" width="14.7109375" style="52" customWidth="1"/>
    <col min="997" max="1239" width="11.42578125" style="52"/>
    <col min="1240" max="1240" width="59" style="52" customWidth="1"/>
    <col min="1241" max="1241" width="21" style="52" customWidth="1"/>
    <col min="1242" max="1242" width="19.28515625" style="52" customWidth="1"/>
    <col min="1243" max="1250" width="0" style="52" hidden="1" customWidth="1"/>
    <col min="1251" max="1251" width="13.7109375" style="52" bestFit="1" customWidth="1"/>
    <col min="1252" max="1252" width="14.7109375" style="52" customWidth="1"/>
    <col min="1253" max="1495" width="11.42578125" style="52"/>
    <col min="1496" max="1496" width="59" style="52" customWidth="1"/>
    <col min="1497" max="1497" width="21" style="52" customWidth="1"/>
    <col min="1498" max="1498" width="19.28515625" style="52" customWidth="1"/>
    <col min="1499" max="1506" width="0" style="52" hidden="1" customWidth="1"/>
    <col min="1507" max="1507" width="13.7109375" style="52" bestFit="1" customWidth="1"/>
    <col min="1508" max="1508" width="14.7109375" style="52" customWidth="1"/>
    <col min="1509" max="1751" width="11.42578125" style="52"/>
    <col min="1752" max="1752" width="59" style="52" customWidth="1"/>
    <col min="1753" max="1753" width="21" style="52" customWidth="1"/>
    <col min="1754" max="1754" width="19.28515625" style="52" customWidth="1"/>
    <col min="1755" max="1762" width="0" style="52" hidden="1" customWidth="1"/>
    <col min="1763" max="1763" width="13.7109375" style="52" bestFit="1" customWidth="1"/>
    <col min="1764" max="1764" width="14.7109375" style="52" customWidth="1"/>
    <col min="1765" max="2007" width="11.42578125" style="52"/>
    <col min="2008" max="2008" width="59" style="52" customWidth="1"/>
    <col min="2009" max="2009" width="21" style="52" customWidth="1"/>
    <col min="2010" max="2010" width="19.28515625" style="52" customWidth="1"/>
    <col min="2011" max="2018" width="0" style="52" hidden="1" customWidth="1"/>
    <col min="2019" max="2019" width="13.7109375" style="52" bestFit="1" customWidth="1"/>
    <col min="2020" max="2020" width="14.7109375" style="52" customWidth="1"/>
    <col min="2021" max="2263" width="11.42578125" style="52"/>
    <col min="2264" max="2264" width="59" style="52" customWidth="1"/>
    <col min="2265" max="2265" width="21" style="52" customWidth="1"/>
    <col min="2266" max="2266" width="19.28515625" style="52" customWidth="1"/>
    <col min="2267" max="2274" width="0" style="52" hidden="1" customWidth="1"/>
    <col min="2275" max="2275" width="13.7109375" style="52" bestFit="1" customWidth="1"/>
    <col min="2276" max="2276" width="14.7109375" style="52" customWidth="1"/>
    <col min="2277" max="2519" width="11.42578125" style="52"/>
    <col min="2520" max="2520" width="59" style="52" customWidth="1"/>
    <col min="2521" max="2521" width="21" style="52" customWidth="1"/>
    <col min="2522" max="2522" width="19.28515625" style="52" customWidth="1"/>
    <col min="2523" max="2530" width="0" style="52" hidden="1" customWidth="1"/>
    <col min="2531" max="2531" width="13.7109375" style="52" bestFit="1" customWidth="1"/>
    <col min="2532" max="2532" width="14.7109375" style="52" customWidth="1"/>
    <col min="2533" max="2775" width="11.42578125" style="52"/>
    <col min="2776" max="2776" width="59" style="52" customWidth="1"/>
    <col min="2777" max="2777" width="21" style="52" customWidth="1"/>
    <col min="2778" max="2778" width="19.28515625" style="52" customWidth="1"/>
    <col min="2779" max="2786" width="0" style="52" hidden="1" customWidth="1"/>
    <col min="2787" max="2787" width="13.7109375" style="52" bestFit="1" customWidth="1"/>
    <col min="2788" max="2788" width="14.7109375" style="52" customWidth="1"/>
    <col min="2789" max="3031" width="11.42578125" style="52"/>
    <col min="3032" max="3032" width="59" style="52" customWidth="1"/>
    <col min="3033" max="3033" width="21" style="52" customWidth="1"/>
    <col min="3034" max="3034" width="19.28515625" style="52" customWidth="1"/>
    <col min="3035" max="3042" width="0" style="52" hidden="1" customWidth="1"/>
    <col min="3043" max="3043" width="13.7109375" style="52" bestFit="1" customWidth="1"/>
    <col min="3044" max="3044" width="14.7109375" style="52" customWidth="1"/>
    <col min="3045" max="3287" width="11.42578125" style="52"/>
    <col min="3288" max="3288" width="59" style="52" customWidth="1"/>
    <col min="3289" max="3289" width="21" style="52" customWidth="1"/>
    <col min="3290" max="3290" width="19.28515625" style="52" customWidth="1"/>
    <col min="3291" max="3298" width="0" style="52" hidden="1" customWidth="1"/>
    <col min="3299" max="3299" width="13.7109375" style="52" bestFit="1" customWidth="1"/>
    <col min="3300" max="3300" width="14.7109375" style="52" customWidth="1"/>
    <col min="3301" max="3543" width="11.42578125" style="52"/>
    <col min="3544" max="3544" width="59" style="52" customWidth="1"/>
    <col min="3545" max="3545" width="21" style="52" customWidth="1"/>
    <col min="3546" max="3546" width="19.28515625" style="52" customWidth="1"/>
    <col min="3547" max="3554" width="0" style="52" hidden="1" customWidth="1"/>
    <col min="3555" max="3555" width="13.7109375" style="52" bestFit="1" customWidth="1"/>
    <col min="3556" max="3556" width="14.7109375" style="52" customWidth="1"/>
    <col min="3557" max="3799" width="11.42578125" style="52"/>
    <col min="3800" max="3800" width="59" style="52" customWidth="1"/>
    <col min="3801" max="3801" width="21" style="52" customWidth="1"/>
    <col min="3802" max="3802" width="19.28515625" style="52" customWidth="1"/>
    <col min="3803" max="3810" width="0" style="52" hidden="1" customWidth="1"/>
    <col min="3811" max="3811" width="13.7109375" style="52" bestFit="1" customWidth="1"/>
    <col min="3812" max="3812" width="14.7109375" style="52" customWidth="1"/>
    <col min="3813" max="4055" width="11.42578125" style="52"/>
    <col min="4056" max="4056" width="59" style="52" customWidth="1"/>
    <col min="4057" max="4057" width="21" style="52" customWidth="1"/>
    <col min="4058" max="4058" width="19.28515625" style="52" customWidth="1"/>
    <col min="4059" max="4066" width="0" style="52" hidden="1" customWidth="1"/>
    <col min="4067" max="4067" width="13.7109375" style="52" bestFit="1" customWidth="1"/>
    <col min="4068" max="4068" width="14.7109375" style="52" customWidth="1"/>
    <col min="4069" max="4311" width="11.42578125" style="52"/>
    <col min="4312" max="4312" width="59" style="52" customWidth="1"/>
    <col min="4313" max="4313" width="21" style="52" customWidth="1"/>
    <col min="4314" max="4314" width="19.28515625" style="52" customWidth="1"/>
    <col min="4315" max="4322" width="0" style="52" hidden="1" customWidth="1"/>
    <col min="4323" max="4323" width="13.7109375" style="52" bestFit="1" customWidth="1"/>
    <col min="4324" max="4324" width="14.7109375" style="52" customWidth="1"/>
    <col min="4325" max="4567" width="11.42578125" style="52"/>
    <col min="4568" max="4568" width="59" style="52" customWidth="1"/>
    <col min="4569" max="4569" width="21" style="52" customWidth="1"/>
    <col min="4570" max="4570" width="19.28515625" style="52" customWidth="1"/>
    <col min="4571" max="4578" width="0" style="52" hidden="1" customWidth="1"/>
    <col min="4579" max="4579" width="13.7109375" style="52" bestFit="1" customWidth="1"/>
    <col min="4580" max="4580" width="14.7109375" style="52" customWidth="1"/>
    <col min="4581" max="4823" width="11.42578125" style="52"/>
    <col min="4824" max="4824" width="59" style="52" customWidth="1"/>
    <col min="4825" max="4825" width="21" style="52" customWidth="1"/>
    <col min="4826" max="4826" width="19.28515625" style="52" customWidth="1"/>
    <col min="4827" max="4834" width="0" style="52" hidden="1" customWidth="1"/>
    <col min="4835" max="4835" width="13.7109375" style="52" bestFit="1" customWidth="1"/>
    <col min="4836" max="4836" width="14.7109375" style="52" customWidth="1"/>
    <col min="4837" max="5079" width="11.42578125" style="52"/>
    <col min="5080" max="5080" width="59" style="52" customWidth="1"/>
    <col min="5081" max="5081" width="21" style="52" customWidth="1"/>
    <col min="5082" max="5082" width="19.28515625" style="52" customWidth="1"/>
    <col min="5083" max="5090" width="0" style="52" hidden="1" customWidth="1"/>
    <col min="5091" max="5091" width="13.7109375" style="52" bestFit="1" customWidth="1"/>
    <col min="5092" max="5092" width="14.7109375" style="52" customWidth="1"/>
    <col min="5093" max="5335" width="11.42578125" style="52"/>
    <col min="5336" max="5336" width="59" style="52" customWidth="1"/>
    <col min="5337" max="5337" width="21" style="52" customWidth="1"/>
    <col min="5338" max="5338" width="19.28515625" style="52" customWidth="1"/>
    <col min="5339" max="5346" width="0" style="52" hidden="1" customWidth="1"/>
    <col min="5347" max="5347" width="13.7109375" style="52" bestFit="1" customWidth="1"/>
    <col min="5348" max="5348" width="14.7109375" style="52" customWidth="1"/>
    <col min="5349" max="5591" width="11.42578125" style="52"/>
    <col min="5592" max="5592" width="59" style="52" customWidth="1"/>
    <col min="5593" max="5593" width="21" style="52" customWidth="1"/>
    <col min="5594" max="5594" width="19.28515625" style="52" customWidth="1"/>
    <col min="5595" max="5602" width="0" style="52" hidden="1" customWidth="1"/>
    <col min="5603" max="5603" width="13.7109375" style="52" bestFit="1" customWidth="1"/>
    <col min="5604" max="5604" width="14.7109375" style="52" customWidth="1"/>
    <col min="5605" max="5847" width="11.42578125" style="52"/>
    <col min="5848" max="5848" width="59" style="52" customWidth="1"/>
    <col min="5849" max="5849" width="21" style="52" customWidth="1"/>
    <col min="5850" max="5850" width="19.28515625" style="52" customWidth="1"/>
    <col min="5851" max="5858" width="0" style="52" hidden="1" customWidth="1"/>
    <col min="5859" max="5859" width="13.7109375" style="52" bestFit="1" customWidth="1"/>
    <col min="5860" max="5860" width="14.7109375" style="52" customWidth="1"/>
    <col min="5861" max="6103" width="11.42578125" style="52"/>
    <col min="6104" max="6104" width="59" style="52" customWidth="1"/>
    <col min="6105" max="6105" width="21" style="52" customWidth="1"/>
    <col min="6106" max="6106" width="19.28515625" style="52" customWidth="1"/>
    <col min="6107" max="6114" width="0" style="52" hidden="1" customWidth="1"/>
    <col min="6115" max="6115" width="13.7109375" style="52" bestFit="1" customWidth="1"/>
    <col min="6116" max="6116" width="14.7109375" style="52" customWidth="1"/>
    <col min="6117" max="6359" width="11.42578125" style="52"/>
    <col min="6360" max="6360" width="59" style="52" customWidth="1"/>
    <col min="6361" max="6361" width="21" style="52" customWidth="1"/>
    <col min="6362" max="6362" width="19.28515625" style="52" customWidth="1"/>
    <col min="6363" max="6370" width="0" style="52" hidden="1" customWidth="1"/>
    <col min="6371" max="6371" width="13.7109375" style="52" bestFit="1" customWidth="1"/>
    <col min="6372" max="6372" width="14.7109375" style="52" customWidth="1"/>
    <col min="6373" max="6615" width="11.42578125" style="52"/>
    <col min="6616" max="6616" width="59" style="52" customWidth="1"/>
    <col min="6617" max="6617" width="21" style="52" customWidth="1"/>
    <col min="6618" max="6618" width="19.28515625" style="52" customWidth="1"/>
    <col min="6619" max="6626" width="0" style="52" hidden="1" customWidth="1"/>
    <col min="6627" max="6627" width="13.7109375" style="52" bestFit="1" customWidth="1"/>
    <col min="6628" max="6628" width="14.7109375" style="52" customWidth="1"/>
    <col min="6629" max="6871" width="11.42578125" style="52"/>
    <col min="6872" max="6872" width="59" style="52" customWidth="1"/>
    <col min="6873" max="6873" width="21" style="52" customWidth="1"/>
    <col min="6874" max="6874" width="19.28515625" style="52" customWidth="1"/>
    <col min="6875" max="6882" width="0" style="52" hidden="1" customWidth="1"/>
    <col min="6883" max="6883" width="13.7109375" style="52" bestFit="1" customWidth="1"/>
    <col min="6884" max="6884" width="14.7109375" style="52" customWidth="1"/>
    <col min="6885" max="7127" width="11.42578125" style="52"/>
    <col min="7128" max="7128" width="59" style="52" customWidth="1"/>
    <col min="7129" max="7129" width="21" style="52" customWidth="1"/>
    <col min="7130" max="7130" width="19.28515625" style="52" customWidth="1"/>
    <col min="7131" max="7138" width="0" style="52" hidden="1" customWidth="1"/>
    <col min="7139" max="7139" width="13.7109375" style="52" bestFit="1" customWidth="1"/>
    <col min="7140" max="7140" width="14.7109375" style="52" customWidth="1"/>
    <col min="7141" max="7383" width="11.42578125" style="52"/>
    <col min="7384" max="7384" width="59" style="52" customWidth="1"/>
    <col min="7385" max="7385" width="21" style="52" customWidth="1"/>
    <col min="7386" max="7386" width="19.28515625" style="52" customWidth="1"/>
    <col min="7387" max="7394" width="0" style="52" hidden="1" customWidth="1"/>
    <col min="7395" max="7395" width="13.7109375" style="52" bestFit="1" customWidth="1"/>
    <col min="7396" max="7396" width="14.7109375" style="52" customWidth="1"/>
    <col min="7397" max="7639" width="11.42578125" style="52"/>
    <col min="7640" max="7640" width="59" style="52" customWidth="1"/>
    <col min="7641" max="7641" width="21" style="52" customWidth="1"/>
    <col min="7642" max="7642" width="19.28515625" style="52" customWidth="1"/>
    <col min="7643" max="7650" width="0" style="52" hidden="1" customWidth="1"/>
    <col min="7651" max="7651" width="13.7109375" style="52" bestFit="1" customWidth="1"/>
    <col min="7652" max="7652" width="14.7109375" style="52" customWidth="1"/>
    <col min="7653" max="7895" width="11.42578125" style="52"/>
    <col min="7896" max="7896" width="59" style="52" customWidth="1"/>
    <col min="7897" max="7897" width="21" style="52" customWidth="1"/>
    <col min="7898" max="7898" width="19.28515625" style="52" customWidth="1"/>
    <col min="7899" max="7906" width="0" style="52" hidden="1" customWidth="1"/>
    <col min="7907" max="7907" width="13.7109375" style="52" bestFit="1" customWidth="1"/>
    <col min="7908" max="7908" width="14.7109375" style="52" customWidth="1"/>
    <col min="7909" max="8151" width="11.42578125" style="52"/>
    <col min="8152" max="8152" width="59" style="52" customWidth="1"/>
    <col min="8153" max="8153" width="21" style="52" customWidth="1"/>
    <col min="8154" max="8154" width="19.28515625" style="52" customWidth="1"/>
    <col min="8155" max="8162" width="0" style="52" hidden="1" customWidth="1"/>
    <col min="8163" max="8163" width="13.7109375" style="52" bestFit="1" customWidth="1"/>
    <col min="8164" max="8164" width="14.7109375" style="52" customWidth="1"/>
    <col min="8165" max="8407" width="11.42578125" style="52"/>
    <col min="8408" max="8408" width="59" style="52" customWidth="1"/>
    <col min="8409" max="8409" width="21" style="52" customWidth="1"/>
    <col min="8410" max="8410" width="19.28515625" style="52" customWidth="1"/>
    <col min="8411" max="8418" width="0" style="52" hidden="1" customWidth="1"/>
    <col min="8419" max="8419" width="13.7109375" style="52" bestFit="1" customWidth="1"/>
    <col min="8420" max="8420" width="14.7109375" style="52" customWidth="1"/>
    <col min="8421" max="8663" width="11.42578125" style="52"/>
    <col min="8664" max="8664" width="59" style="52" customWidth="1"/>
    <col min="8665" max="8665" width="21" style="52" customWidth="1"/>
    <col min="8666" max="8666" width="19.28515625" style="52" customWidth="1"/>
    <col min="8667" max="8674" width="0" style="52" hidden="1" customWidth="1"/>
    <col min="8675" max="8675" width="13.7109375" style="52" bestFit="1" customWidth="1"/>
    <col min="8676" max="8676" width="14.7109375" style="52" customWidth="1"/>
    <col min="8677" max="8919" width="11.42578125" style="52"/>
    <col min="8920" max="8920" width="59" style="52" customWidth="1"/>
    <col min="8921" max="8921" width="21" style="52" customWidth="1"/>
    <col min="8922" max="8922" width="19.28515625" style="52" customWidth="1"/>
    <col min="8923" max="8930" width="0" style="52" hidden="1" customWidth="1"/>
    <col min="8931" max="8931" width="13.7109375" style="52" bestFit="1" customWidth="1"/>
    <col min="8932" max="8932" width="14.7109375" style="52" customWidth="1"/>
    <col min="8933" max="9175" width="11.42578125" style="52"/>
    <col min="9176" max="9176" width="59" style="52" customWidth="1"/>
    <col min="9177" max="9177" width="21" style="52" customWidth="1"/>
    <col min="9178" max="9178" width="19.28515625" style="52" customWidth="1"/>
    <col min="9179" max="9186" width="0" style="52" hidden="1" customWidth="1"/>
    <col min="9187" max="9187" width="13.7109375" style="52" bestFit="1" customWidth="1"/>
    <col min="9188" max="9188" width="14.7109375" style="52" customWidth="1"/>
    <col min="9189" max="9431" width="11.42578125" style="52"/>
    <col min="9432" max="9432" width="59" style="52" customWidth="1"/>
    <col min="9433" max="9433" width="21" style="52" customWidth="1"/>
    <col min="9434" max="9434" width="19.28515625" style="52" customWidth="1"/>
    <col min="9435" max="9442" width="0" style="52" hidden="1" customWidth="1"/>
    <col min="9443" max="9443" width="13.7109375" style="52" bestFit="1" customWidth="1"/>
    <col min="9444" max="9444" width="14.7109375" style="52" customWidth="1"/>
    <col min="9445" max="9687" width="11.42578125" style="52"/>
    <col min="9688" max="9688" width="59" style="52" customWidth="1"/>
    <col min="9689" max="9689" width="21" style="52" customWidth="1"/>
    <col min="9690" max="9690" width="19.28515625" style="52" customWidth="1"/>
    <col min="9691" max="9698" width="0" style="52" hidden="1" customWidth="1"/>
    <col min="9699" max="9699" width="13.7109375" style="52" bestFit="1" customWidth="1"/>
    <col min="9700" max="9700" width="14.7109375" style="52" customWidth="1"/>
    <col min="9701" max="9943" width="11.42578125" style="52"/>
    <col min="9944" max="9944" width="59" style="52" customWidth="1"/>
    <col min="9945" max="9945" width="21" style="52" customWidth="1"/>
    <col min="9946" max="9946" width="19.28515625" style="52" customWidth="1"/>
    <col min="9947" max="9954" width="0" style="52" hidden="1" customWidth="1"/>
    <col min="9955" max="9955" width="13.7109375" style="52" bestFit="1" customWidth="1"/>
    <col min="9956" max="9956" width="14.7109375" style="52" customWidth="1"/>
    <col min="9957" max="10199" width="11.42578125" style="52"/>
    <col min="10200" max="10200" width="59" style="52" customWidth="1"/>
    <col min="10201" max="10201" width="21" style="52" customWidth="1"/>
    <col min="10202" max="10202" width="19.28515625" style="52" customWidth="1"/>
    <col min="10203" max="10210" width="0" style="52" hidden="1" customWidth="1"/>
    <col min="10211" max="10211" width="13.7109375" style="52" bestFit="1" customWidth="1"/>
    <col min="10212" max="10212" width="14.7109375" style="52" customWidth="1"/>
    <col min="10213" max="10455" width="11.42578125" style="52"/>
    <col min="10456" max="10456" width="59" style="52" customWidth="1"/>
    <col min="10457" max="10457" width="21" style="52" customWidth="1"/>
    <col min="10458" max="10458" width="19.28515625" style="52" customWidth="1"/>
    <col min="10459" max="10466" width="0" style="52" hidden="1" customWidth="1"/>
    <col min="10467" max="10467" width="13.7109375" style="52" bestFit="1" customWidth="1"/>
    <col min="10468" max="10468" width="14.7109375" style="52" customWidth="1"/>
    <col min="10469" max="10711" width="11.42578125" style="52"/>
    <col min="10712" max="10712" width="59" style="52" customWidth="1"/>
    <col min="10713" max="10713" width="21" style="52" customWidth="1"/>
    <col min="10714" max="10714" width="19.28515625" style="52" customWidth="1"/>
    <col min="10715" max="10722" width="0" style="52" hidden="1" customWidth="1"/>
    <col min="10723" max="10723" width="13.7109375" style="52" bestFit="1" customWidth="1"/>
    <col min="10724" max="10724" width="14.7109375" style="52" customWidth="1"/>
    <col min="10725" max="10967" width="11.42578125" style="52"/>
    <col min="10968" max="10968" width="59" style="52" customWidth="1"/>
    <col min="10969" max="10969" width="21" style="52" customWidth="1"/>
    <col min="10970" max="10970" width="19.28515625" style="52" customWidth="1"/>
    <col min="10971" max="10978" width="0" style="52" hidden="1" customWidth="1"/>
    <col min="10979" max="10979" width="13.7109375" style="52" bestFit="1" customWidth="1"/>
    <col min="10980" max="10980" width="14.7109375" style="52" customWidth="1"/>
    <col min="10981" max="11223" width="11.42578125" style="52"/>
    <col min="11224" max="11224" width="59" style="52" customWidth="1"/>
    <col min="11225" max="11225" width="21" style="52" customWidth="1"/>
    <col min="11226" max="11226" width="19.28515625" style="52" customWidth="1"/>
    <col min="11227" max="11234" width="0" style="52" hidden="1" customWidth="1"/>
    <col min="11235" max="11235" width="13.7109375" style="52" bestFit="1" customWidth="1"/>
    <col min="11236" max="11236" width="14.7109375" style="52" customWidth="1"/>
    <col min="11237" max="11479" width="11.42578125" style="52"/>
    <col min="11480" max="11480" width="59" style="52" customWidth="1"/>
    <col min="11481" max="11481" width="21" style="52" customWidth="1"/>
    <col min="11482" max="11482" width="19.28515625" style="52" customWidth="1"/>
    <col min="11483" max="11490" width="0" style="52" hidden="1" customWidth="1"/>
    <col min="11491" max="11491" width="13.7109375" style="52" bestFit="1" customWidth="1"/>
    <col min="11492" max="11492" width="14.7109375" style="52" customWidth="1"/>
    <col min="11493" max="11735" width="11.42578125" style="52"/>
    <col min="11736" max="11736" width="59" style="52" customWidth="1"/>
    <col min="11737" max="11737" width="21" style="52" customWidth="1"/>
    <col min="11738" max="11738" width="19.28515625" style="52" customWidth="1"/>
    <col min="11739" max="11746" width="0" style="52" hidden="1" customWidth="1"/>
    <col min="11747" max="11747" width="13.7109375" style="52" bestFit="1" customWidth="1"/>
    <col min="11748" max="11748" width="14.7109375" style="52" customWidth="1"/>
    <col min="11749" max="11991" width="11.42578125" style="52"/>
    <col min="11992" max="11992" width="59" style="52" customWidth="1"/>
    <col min="11993" max="11993" width="21" style="52" customWidth="1"/>
    <col min="11994" max="11994" width="19.28515625" style="52" customWidth="1"/>
    <col min="11995" max="12002" width="0" style="52" hidden="1" customWidth="1"/>
    <col min="12003" max="12003" width="13.7109375" style="52" bestFit="1" customWidth="1"/>
    <col min="12004" max="12004" width="14.7109375" style="52" customWidth="1"/>
    <col min="12005" max="12247" width="11.42578125" style="52"/>
    <col min="12248" max="12248" width="59" style="52" customWidth="1"/>
    <col min="12249" max="12249" width="21" style="52" customWidth="1"/>
    <col min="12250" max="12250" width="19.28515625" style="52" customWidth="1"/>
    <col min="12251" max="12258" width="0" style="52" hidden="1" customWidth="1"/>
    <col min="12259" max="12259" width="13.7109375" style="52" bestFit="1" customWidth="1"/>
    <col min="12260" max="12260" width="14.7109375" style="52" customWidth="1"/>
    <col min="12261" max="12503" width="11.42578125" style="52"/>
    <col min="12504" max="12504" width="59" style="52" customWidth="1"/>
    <col min="12505" max="12505" width="21" style="52" customWidth="1"/>
    <col min="12506" max="12506" width="19.28515625" style="52" customWidth="1"/>
    <col min="12507" max="12514" width="0" style="52" hidden="1" customWidth="1"/>
    <col min="12515" max="12515" width="13.7109375" style="52" bestFit="1" customWidth="1"/>
    <col min="12516" max="12516" width="14.7109375" style="52" customWidth="1"/>
    <col min="12517" max="12759" width="11.42578125" style="52"/>
    <col min="12760" max="12760" width="59" style="52" customWidth="1"/>
    <col min="12761" max="12761" width="21" style="52" customWidth="1"/>
    <col min="12762" max="12762" width="19.28515625" style="52" customWidth="1"/>
    <col min="12763" max="12770" width="0" style="52" hidden="1" customWidth="1"/>
    <col min="12771" max="12771" width="13.7109375" style="52" bestFit="1" customWidth="1"/>
    <col min="12772" max="12772" width="14.7109375" style="52" customWidth="1"/>
    <col min="12773" max="13015" width="11.42578125" style="52"/>
    <col min="13016" max="13016" width="59" style="52" customWidth="1"/>
    <col min="13017" max="13017" width="21" style="52" customWidth="1"/>
    <col min="13018" max="13018" width="19.28515625" style="52" customWidth="1"/>
    <col min="13019" max="13026" width="0" style="52" hidden="1" customWidth="1"/>
    <col min="13027" max="13027" width="13.7109375" style="52" bestFit="1" customWidth="1"/>
    <col min="13028" max="13028" width="14.7109375" style="52" customWidth="1"/>
    <col min="13029" max="13271" width="11.42578125" style="52"/>
    <col min="13272" max="13272" width="59" style="52" customWidth="1"/>
    <col min="13273" max="13273" width="21" style="52" customWidth="1"/>
    <col min="13274" max="13274" width="19.28515625" style="52" customWidth="1"/>
    <col min="13275" max="13282" width="0" style="52" hidden="1" customWidth="1"/>
    <col min="13283" max="13283" width="13.7109375" style="52" bestFit="1" customWidth="1"/>
    <col min="13284" max="13284" width="14.7109375" style="52" customWidth="1"/>
    <col min="13285" max="13527" width="11.42578125" style="52"/>
    <col min="13528" max="13528" width="59" style="52" customWidth="1"/>
    <col min="13529" max="13529" width="21" style="52" customWidth="1"/>
    <col min="13530" max="13530" width="19.28515625" style="52" customWidth="1"/>
    <col min="13531" max="13538" width="0" style="52" hidden="1" customWidth="1"/>
    <col min="13539" max="13539" width="13.7109375" style="52" bestFit="1" customWidth="1"/>
    <col min="13540" max="13540" width="14.7109375" style="52" customWidth="1"/>
    <col min="13541" max="13783" width="11.42578125" style="52"/>
    <col min="13784" max="13784" width="59" style="52" customWidth="1"/>
    <col min="13785" max="13785" width="21" style="52" customWidth="1"/>
    <col min="13786" max="13786" width="19.28515625" style="52" customWidth="1"/>
    <col min="13787" max="13794" width="0" style="52" hidden="1" customWidth="1"/>
    <col min="13795" max="13795" width="13.7109375" style="52" bestFit="1" customWidth="1"/>
    <col min="13796" max="13796" width="14.7109375" style="52" customWidth="1"/>
    <col min="13797" max="14039" width="11.42578125" style="52"/>
    <col min="14040" max="14040" width="59" style="52" customWidth="1"/>
    <col min="14041" max="14041" width="21" style="52" customWidth="1"/>
    <col min="14042" max="14042" width="19.28515625" style="52" customWidth="1"/>
    <col min="14043" max="14050" width="0" style="52" hidden="1" customWidth="1"/>
    <col min="14051" max="14051" width="13.7109375" style="52" bestFit="1" customWidth="1"/>
    <col min="14052" max="14052" width="14.7109375" style="52" customWidth="1"/>
    <col min="14053" max="14295" width="11.42578125" style="52"/>
    <col min="14296" max="14296" width="59" style="52" customWidth="1"/>
    <col min="14297" max="14297" width="21" style="52" customWidth="1"/>
    <col min="14298" max="14298" width="19.28515625" style="52" customWidth="1"/>
    <col min="14299" max="14306" width="0" style="52" hidden="1" customWidth="1"/>
    <col min="14307" max="14307" width="13.7109375" style="52" bestFit="1" customWidth="1"/>
    <col min="14308" max="14308" width="14.7109375" style="52" customWidth="1"/>
    <col min="14309" max="14551" width="11.42578125" style="52"/>
    <col min="14552" max="14552" width="59" style="52" customWidth="1"/>
    <col min="14553" max="14553" width="21" style="52" customWidth="1"/>
    <col min="14554" max="14554" width="19.28515625" style="52" customWidth="1"/>
    <col min="14555" max="14562" width="0" style="52" hidden="1" customWidth="1"/>
    <col min="14563" max="14563" width="13.7109375" style="52" bestFit="1" customWidth="1"/>
    <col min="14564" max="14564" width="14.7109375" style="52" customWidth="1"/>
    <col min="14565" max="14807" width="11.42578125" style="52"/>
    <col min="14808" max="14808" width="59" style="52" customWidth="1"/>
    <col min="14809" max="14809" width="21" style="52" customWidth="1"/>
    <col min="14810" max="14810" width="19.28515625" style="52" customWidth="1"/>
    <col min="14811" max="14818" width="0" style="52" hidden="1" customWidth="1"/>
    <col min="14819" max="14819" width="13.7109375" style="52" bestFit="1" customWidth="1"/>
    <col min="14820" max="14820" width="14.7109375" style="52" customWidth="1"/>
    <col min="14821" max="15063" width="11.42578125" style="52"/>
    <col min="15064" max="15064" width="59" style="52" customWidth="1"/>
    <col min="15065" max="15065" width="21" style="52" customWidth="1"/>
    <col min="15066" max="15066" width="19.28515625" style="52" customWidth="1"/>
    <col min="15067" max="15074" width="0" style="52" hidden="1" customWidth="1"/>
    <col min="15075" max="15075" width="13.7109375" style="52" bestFit="1" customWidth="1"/>
    <col min="15076" max="15076" width="14.7109375" style="52" customWidth="1"/>
    <col min="15077" max="15319" width="11.42578125" style="52"/>
    <col min="15320" max="15320" width="59" style="52" customWidth="1"/>
    <col min="15321" max="15321" width="21" style="52" customWidth="1"/>
    <col min="15322" max="15322" width="19.28515625" style="52" customWidth="1"/>
    <col min="15323" max="15330" width="0" style="52" hidden="1" customWidth="1"/>
    <col min="15331" max="15331" width="13.7109375" style="52" bestFit="1" customWidth="1"/>
    <col min="15332" max="15332" width="14.7109375" style="52" customWidth="1"/>
    <col min="15333" max="15575" width="11.42578125" style="52"/>
    <col min="15576" max="15576" width="59" style="52" customWidth="1"/>
    <col min="15577" max="15577" width="21" style="52" customWidth="1"/>
    <col min="15578" max="15578" width="19.28515625" style="52" customWidth="1"/>
    <col min="15579" max="15586" width="0" style="52" hidden="1" customWidth="1"/>
    <col min="15587" max="15587" width="13.7109375" style="52" bestFit="1" customWidth="1"/>
    <col min="15588" max="15588" width="14.7109375" style="52" customWidth="1"/>
    <col min="15589" max="15831" width="11.42578125" style="52"/>
    <col min="15832" max="15832" width="59" style="52" customWidth="1"/>
    <col min="15833" max="15833" width="21" style="52" customWidth="1"/>
    <col min="15834" max="15834" width="19.28515625" style="52" customWidth="1"/>
    <col min="15835" max="15842" width="0" style="52" hidden="1" customWidth="1"/>
    <col min="15843" max="15843" width="13.7109375" style="52" bestFit="1" customWidth="1"/>
    <col min="15844" max="15844" width="14.7109375" style="52" customWidth="1"/>
    <col min="15845" max="16384" width="11.42578125" style="52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748" t="s">
        <v>9</v>
      </c>
      <c r="D4" s="748"/>
      <c r="E4" s="748"/>
    </row>
    <row r="5" spans="1:7" ht="20.25" x14ac:dyDescent="0.3">
      <c r="B5" s="7"/>
      <c r="C5" s="749" t="s">
        <v>10</v>
      </c>
      <c r="D5" s="749"/>
      <c r="E5" s="749"/>
    </row>
    <row r="6" spans="1:7" ht="16.5" x14ac:dyDescent="0.25">
      <c r="B6" s="7"/>
      <c r="C6" s="750" t="s">
        <v>11</v>
      </c>
      <c r="D6" s="750"/>
      <c r="E6" s="750"/>
    </row>
    <row r="7" spans="1:7" ht="16.5" x14ac:dyDescent="0.25">
      <c r="B7" s="7"/>
      <c r="C7" s="751" t="s">
        <v>12</v>
      </c>
      <c r="D7" s="751"/>
      <c r="E7" s="751"/>
    </row>
    <row r="8" spans="1:7" ht="18" x14ac:dyDescent="0.25">
      <c r="B8" s="7"/>
      <c r="C8" s="752" t="s">
        <v>462</v>
      </c>
      <c r="D8" s="752"/>
      <c r="E8" s="752"/>
    </row>
    <row r="9" spans="1:7" ht="14.25" customHeight="1" x14ac:dyDescent="0.25">
      <c r="A9" s="747" t="s">
        <v>621</v>
      </c>
      <c r="B9" s="747"/>
      <c r="C9" s="747"/>
      <c r="D9" s="747"/>
      <c r="E9" s="747"/>
      <c r="F9" s="110"/>
      <c r="G9" s="110"/>
    </row>
    <row r="10" spans="1:7" ht="12.75" x14ac:dyDescent="0.2">
      <c r="C10" s="743" t="s">
        <v>43</v>
      </c>
      <c r="D10" s="743"/>
      <c r="E10" s="743"/>
    </row>
    <row r="11" spans="1:7" ht="17.25" customHeight="1" x14ac:dyDescent="0.2">
      <c r="C11" s="53" t="s">
        <v>37</v>
      </c>
      <c r="D11" s="53"/>
      <c r="E11" s="230"/>
    </row>
    <row r="12" spans="1:7" ht="16.5" customHeight="1" x14ac:dyDescent="0.2">
      <c r="C12" s="52" t="s">
        <v>38</v>
      </c>
      <c r="E12" s="229">
        <v>93034932.920000002</v>
      </c>
      <c r="F12" s="55"/>
    </row>
    <row r="13" spans="1:7" ht="21.75" customHeight="1" x14ac:dyDescent="0.2">
      <c r="C13" s="52" t="s">
        <v>39</v>
      </c>
      <c r="E13" s="229">
        <v>2547949.7999999998</v>
      </c>
      <c r="F13" s="55"/>
    </row>
    <row r="14" spans="1:7" ht="18" customHeight="1" x14ac:dyDescent="0.2">
      <c r="C14" s="52" t="s">
        <v>476</v>
      </c>
      <c r="E14" s="229">
        <v>3234745</v>
      </c>
      <c r="F14" s="55"/>
    </row>
    <row r="15" spans="1:7" ht="21.75" customHeight="1" thickBot="1" x14ac:dyDescent="0.25">
      <c r="C15" s="52" t="s">
        <v>475</v>
      </c>
      <c r="E15" s="229">
        <v>0</v>
      </c>
    </row>
    <row r="16" spans="1:7" ht="19.5" customHeight="1" thickBot="1" x14ac:dyDescent="0.25">
      <c r="C16" s="54" t="s">
        <v>40</v>
      </c>
      <c r="D16" s="54"/>
      <c r="E16" s="339">
        <f>SUM(E12:E15)</f>
        <v>98817627.719999999</v>
      </c>
      <c r="F16" s="55"/>
    </row>
    <row r="17" spans="2:7" ht="18" customHeight="1" thickTop="1" x14ac:dyDescent="0.2">
      <c r="C17" s="56"/>
      <c r="D17" s="56"/>
      <c r="E17" s="231"/>
    </row>
    <row r="18" spans="2:7" ht="18" customHeight="1" x14ac:dyDescent="0.2">
      <c r="C18" s="56"/>
      <c r="D18" s="56"/>
      <c r="E18" s="231"/>
    </row>
    <row r="19" spans="2:7" ht="19.5" customHeight="1" x14ac:dyDescent="0.2">
      <c r="B19" s="60" t="s">
        <v>127</v>
      </c>
      <c r="C19" s="61" t="s">
        <v>128</v>
      </c>
      <c r="D19" s="61"/>
      <c r="E19" s="326">
        <f>E20+E39+E83+E125+E136+E155+E191</f>
        <v>104239033.72999999</v>
      </c>
      <c r="F19" s="55"/>
      <c r="G19" s="55"/>
    </row>
    <row r="20" spans="2:7" ht="19.5" customHeight="1" thickBot="1" x14ac:dyDescent="0.3">
      <c r="B20" s="57" t="s">
        <v>129</v>
      </c>
      <c r="C20" s="58" t="s">
        <v>130</v>
      </c>
      <c r="D20" s="58"/>
      <c r="E20" s="232">
        <f>E21+E28+E30+E35</f>
        <v>88587668.109999999</v>
      </c>
      <c r="F20" s="59"/>
      <c r="G20" s="242"/>
    </row>
    <row r="21" spans="2:7" ht="19.5" customHeight="1" x14ac:dyDescent="0.25">
      <c r="B21" s="58" t="s">
        <v>248</v>
      </c>
      <c r="C21" s="109" t="s">
        <v>249</v>
      </c>
      <c r="D21" s="109"/>
      <c r="E21" s="233">
        <f>E22+E23+E24+E25+E26+E27</f>
        <v>79187131.670000002</v>
      </c>
      <c r="F21" s="55"/>
    </row>
    <row r="22" spans="2:7" ht="17.25" customHeight="1" x14ac:dyDescent="0.2">
      <c r="B22" s="62" t="s">
        <v>35</v>
      </c>
      <c r="C22" s="62" t="s">
        <v>36</v>
      </c>
      <c r="D22" s="62"/>
      <c r="E22" s="229">
        <v>28419395.84</v>
      </c>
    </row>
    <row r="23" spans="2:7" ht="17.25" customHeight="1" x14ac:dyDescent="0.2">
      <c r="B23" s="62" t="s">
        <v>24</v>
      </c>
      <c r="C23" s="62" t="s">
        <v>25</v>
      </c>
      <c r="D23" s="62"/>
      <c r="E23" s="229">
        <v>12432700</v>
      </c>
      <c r="F23" s="55"/>
    </row>
    <row r="24" spans="2:7" ht="17.25" customHeight="1" x14ac:dyDescent="0.2">
      <c r="B24" s="62" t="s">
        <v>29</v>
      </c>
      <c r="C24" s="62" t="s">
        <v>30</v>
      </c>
      <c r="D24" s="62"/>
      <c r="E24" s="229">
        <v>211250</v>
      </c>
    </row>
    <row r="25" spans="2:7" ht="17.25" customHeight="1" x14ac:dyDescent="0.2">
      <c r="B25" s="62" t="s">
        <v>372</v>
      </c>
      <c r="C25" s="62" t="s">
        <v>377</v>
      </c>
      <c r="D25" s="62"/>
      <c r="E25" s="229">
        <v>38123785.829999998</v>
      </c>
    </row>
    <row r="26" spans="2:7" ht="17.25" customHeight="1" x14ac:dyDescent="0.2">
      <c r="B26" s="63" t="s">
        <v>274</v>
      </c>
      <c r="C26" s="62" t="s">
        <v>275</v>
      </c>
      <c r="D26" s="62"/>
      <c r="E26" s="229">
        <v>0</v>
      </c>
      <c r="F26" s="55"/>
    </row>
    <row r="27" spans="2:7" s="3" customFormat="1" ht="17.25" customHeight="1" x14ac:dyDescent="0.2">
      <c r="B27" s="62" t="s">
        <v>276</v>
      </c>
      <c r="C27" s="62" t="s">
        <v>277</v>
      </c>
      <c r="D27" s="62"/>
      <c r="E27" s="229">
        <v>0</v>
      </c>
      <c r="F27" s="52"/>
    </row>
    <row r="28" spans="2:7" ht="17.25" customHeight="1" thickBot="1" x14ac:dyDescent="0.3">
      <c r="B28" s="64" t="s">
        <v>316</v>
      </c>
      <c r="C28" s="64" t="s">
        <v>328</v>
      </c>
      <c r="D28" s="62"/>
      <c r="E28" s="232">
        <f>SUM(E29)</f>
        <v>3064518.61</v>
      </c>
    </row>
    <row r="29" spans="2:7" ht="17.25" customHeight="1" x14ac:dyDescent="0.2">
      <c r="B29" s="62" t="s">
        <v>62</v>
      </c>
      <c r="C29" s="62" t="s">
        <v>63</v>
      </c>
      <c r="D29" s="62"/>
      <c r="E29" s="229">
        <v>3064518.61</v>
      </c>
    </row>
    <row r="30" spans="2:7" ht="21" customHeight="1" thickBot="1" x14ac:dyDescent="0.3">
      <c r="B30" s="57" t="s">
        <v>355</v>
      </c>
      <c r="C30" s="64" t="s">
        <v>441</v>
      </c>
      <c r="D30" s="62"/>
      <c r="E30" s="232">
        <f>E31+E32</f>
        <v>32100</v>
      </c>
    </row>
    <row r="31" spans="2:7" ht="17.25" customHeight="1" x14ac:dyDescent="0.2">
      <c r="B31" s="65" t="s">
        <v>390</v>
      </c>
      <c r="C31" s="62" t="s">
        <v>367</v>
      </c>
      <c r="D31" s="62"/>
      <c r="E31" s="229">
        <v>32100</v>
      </c>
    </row>
    <row r="32" spans="2:7" ht="17.25" customHeight="1" x14ac:dyDescent="0.2">
      <c r="B32" s="65" t="s">
        <v>311</v>
      </c>
      <c r="C32" s="62" t="s">
        <v>391</v>
      </c>
      <c r="D32" s="62"/>
      <c r="E32" s="229">
        <v>0</v>
      </c>
    </row>
    <row r="33" spans="2:7" ht="17.25" customHeight="1" x14ac:dyDescent="0.2">
      <c r="B33" s="66" t="s">
        <v>132</v>
      </c>
      <c r="C33" s="62" t="s">
        <v>131</v>
      </c>
      <c r="D33" s="62"/>
      <c r="E33" s="229">
        <v>0</v>
      </c>
    </row>
    <row r="34" spans="2:7" ht="17.25" customHeight="1" x14ac:dyDescent="0.2">
      <c r="B34" s="3" t="s">
        <v>270</v>
      </c>
      <c r="C34" s="62" t="s">
        <v>271</v>
      </c>
      <c r="D34" s="62"/>
      <c r="E34" s="16" t="s">
        <v>412</v>
      </c>
    </row>
    <row r="35" spans="2:7" ht="17.25" customHeight="1" thickBot="1" x14ac:dyDescent="0.3">
      <c r="B35" s="58" t="s">
        <v>133</v>
      </c>
      <c r="C35" s="64" t="s">
        <v>134</v>
      </c>
      <c r="D35" s="62"/>
      <c r="E35" s="232">
        <f>SUM(E36:E38)</f>
        <v>6303917.8299999991</v>
      </c>
    </row>
    <row r="36" spans="2:7" ht="19.5" customHeight="1" x14ac:dyDescent="0.2">
      <c r="B36" s="62" t="s">
        <v>31</v>
      </c>
      <c r="C36" s="62" t="s">
        <v>32</v>
      </c>
      <c r="D36" s="62"/>
      <c r="E36" s="229">
        <v>2909743.31</v>
      </c>
    </row>
    <row r="37" spans="2:7" ht="19.5" customHeight="1" x14ac:dyDescent="0.2">
      <c r="B37" s="62" t="s">
        <v>33</v>
      </c>
      <c r="C37" s="62" t="s">
        <v>34</v>
      </c>
      <c r="D37" s="62"/>
      <c r="E37" s="229">
        <v>2915497.55</v>
      </c>
    </row>
    <row r="38" spans="2:7" ht="19.5" customHeight="1" x14ac:dyDescent="0.2">
      <c r="B38" s="62" t="s">
        <v>27</v>
      </c>
      <c r="C38" s="62" t="s">
        <v>28</v>
      </c>
      <c r="D38" s="62"/>
      <c r="E38" s="229">
        <v>478676.97</v>
      </c>
    </row>
    <row r="39" spans="2:7" ht="24" customHeight="1" thickBot="1" x14ac:dyDescent="0.3">
      <c r="B39" s="116">
        <v>2.2000000000000002</v>
      </c>
      <c r="C39" s="58" t="s">
        <v>94</v>
      </c>
      <c r="D39" s="58"/>
      <c r="E39" s="232">
        <f>E40+E48+E51+E54+E58+E68+E71+E80+E63</f>
        <v>13296570.800000001</v>
      </c>
      <c r="F39" s="107"/>
      <c r="G39" s="55"/>
    </row>
    <row r="40" spans="2:7" ht="17.25" customHeight="1" x14ac:dyDescent="0.2">
      <c r="B40" s="58" t="s">
        <v>135</v>
      </c>
      <c r="C40" s="58" t="s">
        <v>136</v>
      </c>
      <c r="D40" s="58"/>
      <c r="E40" s="233">
        <f>E41+E42+E43+E44+E45+E46+E47</f>
        <v>360059.44</v>
      </c>
      <c r="F40" s="55"/>
    </row>
    <row r="41" spans="2:7" ht="17.25" customHeight="1" x14ac:dyDescent="0.2">
      <c r="B41" s="62" t="s">
        <v>374</v>
      </c>
      <c r="C41" s="62" t="s">
        <v>429</v>
      </c>
      <c r="D41" s="58"/>
      <c r="E41" s="229">
        <v>0</v>
      </c>
    </row>
    <row r="42" spans="2:7" ht="17.25" customHeight="1" x14ac:dyDescent="0.2">
      <c r="B42" s="62" t="s">
        <v>26</v>
      </c>
      <c r="C42" s="62" t="s">
        <v>20</v>
      </c>
      <c r="D42" s="62"/>
      <c r="E42" s="229">
        <v>0</v>
      </c>
    </row>
    <row r="43" spans="2:7" ht="17.25" customHeight="1" x14ac:dyDescent="0.2">
      <c r="B43" s="62" t="s">
        <v>361</v>
      </c>
      <c r="C43" s="62" t="s">
        <v>363</v>
      </c>
      <c r="D43" s="62"/>
      <c r="E43" s="229">
        <v>0</v>
      </c>
    </row>
    <row r="44" spans="2:7" ht="17.25" customHeight="1" x14ac:dyDescent="0.2">
      <c r="B44" s="62" t="s">
        <v>47</v>
      </c>
      <c r="C44" s="62" t="s">
        <v>48</v>
      </c>
      <c r="D44" s="62"/>
      <c r="E44" s="229">
        <v>67704.5</v>
      </c>
    </row>
    <row r="45" spans="2:7" ht="17.25" customHeight="1" x14ac:dyDescent="0.2">
      <c r="B45" s="62" t="s">
        <v>68</v>
      </c>
      <c r="C45" s="62" t="s">
        <v>67</v>
      </c>
      <c r="D45" s="62"/>
      <c r="E45" s="229">
        <v>279612.94</v>
      </c>
    </row>
    <row r="46" spans="2:7" ht="17.25" customHeight="1" x14ac:dyDescent="0.2">
      <c r="B46" s="62" t="s">
        <v>305</v>
      </c>
      <c r="C46" s="62" t="s">
        <v>306</v>
      </c>
      <c r="D46" s="62"/>
      <c r="E46" s="229">
        <v>4174</v>
      </c>
    </row>
    <row r="47" spans="2:7" ht="17.25" customHeight="1" x14ac:dyDescent="0.2">
      <c r="B47" s="62" t="s">
        <v>97</v>
      </c>
      <c r="C47" s="62" t="s">
        <v>125</v>
      </c>
      <c r="D47" s="62"/>
      <c r="E47" s="229">
        <v>8568</v>
      </c>
    </row>
    <row r="48" spans="2:7" ht="18.75" customHeight="1" thickBot="1" x14ac:dyDescent="0.25">
      <c r="B48" s="67" t="s">
        <v>137</v>
      </c>
      <c r="C48" s="64" t="s">
        <v>138</v>
      </c>
      <c r="D48" s="62"/>
      <c r="E48" s="234">
        <f>SUM(E49:E50)</f>
        <v>0</v>
      </c>
    </row>
    <row r="49" spans="2:6" ht="17.25" customHeight="1" x14ac:dyDescent="0.2">
      <c r="B49" s="63" t="s">
        <v>78</v>
      </c>
      <c r="C49" s="62" t="s">
        <v>95</v>
      </c>
      <c r="D49" s="62"/>
      <c r="E49" s="229">
        <v>0</v>
      </c>
    </row>
    <row r="50" spans="2:6" ht="17.25" customHeight="1" x14ac:dyDescent="0.2">
      <c r="B50" s="63" t="s">
        <v>101</v>
      </c>
      <c r="C50" s="62" t="s">
        <v>124</v>
      </c>
      <c r="D50" s="62"/>
      <c r="E50" s="229">
        <v>0</v>
      </c>
    </row>
    <row r="51" spans="2:6" ht="17.25" customHeight="1" thickBot="1" x14ac:dyDescent="0.25">
      <c r="B51" s="67" t="s">
        <v>140</v>
      </c>
      <c r="C51" s="68" t="s">
        <v>139</v>
      </c>
      <c r="D51" s="62"/>
      <c r="E51" s="234">
        <f>SUM(E52:E53)</f>
        <v>1234618.1000000001</v>
      </c>
    </row>
    <row r="52" spans="2:6" ht="19.5" customHeight="1" x14ac:dyDescent="0.2">
      <c r="B52" s="62" t="s">
        <v>85</v>
      </c>
      <c r="C52" s="62" t="s">
        <v>266</v>
      </c>
      <c r="D52" s="62"/>
      <c r="E52" s="229">
        <v>1114146.8</v>
      </c>
    </row>
    <row r="53" spans="2:6" ht="19.5" customHeight="1" x14ac:dyDescent="0.2">
      <c r="B53" s="62" t="s">
        <v>443</v>
      </c>
      <c r="C53" s="62" t="s">
        <v>445</v>
      </c>
      <c r="D53" s="62"/>
      <c r="E53" s="229">
        <v>120471.3</v>
      </c>
    </row>
    <row r="54" spans="2:6" ht="19.5" customHeight="1" thickBot="1" x14ac:dyDescent="0.3">
      <c r="B54" s="58" t="s">
        <v>141</v>
      </c>
      <c r="C54" s="64" t="s">
        <v>142</v>
      </c>
      <c r="D54" s="62"/>
      <c r="E54" s="232">
        <f>E55+E56+E57</f>
        <v>150800</v>
      </c>
      <c r="F54" s="55"/>
    </row>
    <row r="55" spans="2:6" ht="17.25" customHeight="1" x14ac:dyDescent="0.2">
      <c r="B55" s="69" t="s">
        <v>79</v>
      </c>
      <c r="C55" s="62" t="s">
        <v>93</v>
      </c>
      <c r="D55" s="62"/>
      <c r="E55" s="229">
        <v>0</v>
      </c>
    </row>
    <row r="56" spans="2:6" ht="17.25" customHeight="1" x14ac:dyDescent="0.2">
      <c r="B56" s="62" t="s">
        <v>308</v>
      </c>
      <c r="C56" s="62" t="s">
        <v>309</v>
      </c>
      <c r="D56" s="62"/>
      <c r="E56" s="229">
        <v>0</v>
      </c>
    </row>
    <row r="57" spans="2:6" ht="17.25" customHeight="1" x14ac:dyDescent="0.2">
      <c r="B57" s="62" t="s">
        <v>75</v>
      </c>
      <c r="C57" s="62" t="s">
        <v>77</v>
      </c>
      <c r="D57" s="62"/>
      <c r="E57" s="229">
        <v>150800</v>
      </c>
    </row>
    <row r="58" spans="2:6" ht="15.75" customHeight="1" thickBot="1" x14ac:dyDescent="0.25">
      <c r="B58" s="67" t="s">
        <v>144</v>
      </c>
      <c r="C58" s="64" t="s">
        <v>143</v>
      </c>
      <c r="D58" s="62"/>
      <c r="E58" s="234">
        <f>E59+E60+E61+E62</f>
        <v>-22600</v>
      </c>
    </row>
    <row r="59" spans="2:6" ht="17.25" customHeight="1" x14ac:dyDescent="0.2">
      <c r="B59" s="65" t="s">
        <v>340</v>
      </c>
      <c r="C59" s="62" t="s">
        <v>423</v>
      </c>
      <c r="D59" s="62"/>
      <c r="E59" s="229">
        <v>0</v>
      </c>
    </row>
    <row r="60" spans="2:6" ht="24.75" customHeight="1" x14ac:dyDescent="0.2">
      <c r="B60" s="65" t="s">
        <v>452</v>
      </c>
      <c r="C60" s="70" t="s">
        <v>454</v>
      </c>
      <c r="D60" s="62"/>
      <c r="E60" s="229">
        <v>0</v>
      </c>
    </row>
    <row r="61" spans="2:6" ht="17.25" customHeight="1" x14ac:dyDescent="0.2">
      <c r="B61" s="65" t="s">
        <v>257</v>
      </c>
      <c r="C61" s="62" t="s">
        <v>312</v>
      </c>
      <c r="D61" s="62"/>
      <c r="E61" s="229">
        <v>-59000</v>
      </c>
    </row>
    <row r="62" spans="2:6" ht="17.25" customHeight="1" x14ac:dyDescent="0.2">
      <c r="B62" s="65" t="s">
        <v>369</v>
      </c>
      <c r="C62" s="62" t="s">
        <v>370</v>
      </c>
      <c r="D62" s="62"/>
      <c r="E62" s="229">
        <v>36400</v>
      </c>
    </row>
    <row r="63" spans="2:6" ht="17.25" customHeight="1" x14ac:dyDescent="0.2">
      <c r="B63" s="67" t="s">
        <v>145</v>
      </c>
      <c r="C63" s="64" t="s">
        <v>146</v>
      </c>
      <c r="D63" s="62"/>
      <c r="E63" s="233">
        <f>E64+E65+E66+E67</f>
        <v>26100</v>
      </c>
    </row>
    <row r="64" spans="2:6" ht="18" customHeight="1" x14ac:dyDescent="0.2">
      <c r="B64" s="71" t="s">
        <v>105</v>
      </c>
      <c r="C64" s="62" t="s">
        <v>106</v>
      </c>
      <c r="D64" s="62"/>
      <c r="E64" s="229">
        <v>0</v>
      </c>
    </row>
    <row r="65" spans="2:5" ht="18" customHeight="1" x14ac:dyDescent="0.2">
      <c r="B65" s="65" t="s">
        <v>107</v>
      </c>
      <c r="C65" s="62" t="s">
        <v>108</v>
      </c>
      <c r="D65" s="62"/>
      <c r="E65" s="229">
        <v>26100</v>
      </c>
    </row>
    <row r="66" spans="2:5" ht="18" customHeight="1" x14ac:dyDescent="0.2">
      <c r="B66" s="65" t="s">
        <v>392</v>
      </c>
      <c r="C66" s="62" t="s">
        <v>430</v>
      </c>
      <c r="D66" s="62"/>
      <c r="E66" s="229">
        <v>0</v>
      </c>
    </row>
    <row r="67" spans="2:5" ht="18" customHeight="1" x14ac:dyDescent="0.2">
      <c r="B67" s="65" t="s">
        <v>393</v>
      </c>
      <c r="C67" s="62" t="s">
        <v>426</v>
      </c>
      <c r="D67" s="62"/>
      <c r="E67" s="229">
        <v>0</v>
      </c>
    </row>
    <row r="68" spans="2:5" ht="39.75" customHeight="1" x14ac:dyDescent="0.2">
      <c r="B68" s="67" t="s">
        <v>147</v>
      </c>
      <c r="C68" s="34" t="s">
        <v>148</v>
      </c>
      <c r="D68" s="62"/>
      <c r="E68" s="233">
        <f>E69+E70</f>
        <v>630763.76</v>
      </c>
    </row>
    <row r="69" spans="2:5" ht="25.5" customHeight="1" x14ac:dyDescent="0.2">
      <c r="B69" s="63" t="s">
        <v>109</v>
      </c>
      <c r="C69" s="70" t="s">
        <v>304</v>
      </c>
      <c r="D69" s="62"/>
      <c r="E69" s="229">
        <v>562263.63</v>
      </c>
    </row>
    <row r="70" spans="2:5" ht="18.75" customHeight="1" x14ac:dyDescent="0.2">
      <c r="B70" s="62" t="s">
        <v>54</v>
      </c>
      <c r="C70" s="62" t="s">
        <v>491</v>
      </c>
      <c r="D70" s="62"/>
      <c r="E70" s="229">
        <v>68500.13</v>
      </c>
    </row>
    <row r="71" spans="2:5" ht="29.25" customHeight="1" x14ac:dyDescent="0.2">
      <c r="B71" s="58" t="s">
        <v>150</v>
      </c>
      <c r="C71" s="34" t="s">
        <v>149</v>
      </c>
      <c r="D71" s="62"/>
      <c r="E71" s="233">
        <f>E72+E73+E74+E75+E76+E77+E78+E79</f>
        <v>10804080.5</v>
      </c>
    </row>
    <row r="72" spans="2:5" s="6" customFormat="1" ht="14.25" customHeight="1" x14ac:dyDescent="0.2">
      <c r="B72" s="62" t="s">
        <v>354</v>
      </c>
      <c r="C72" s="62" t="s">
        <v>356</v>
      </c>
      <c r="D72" s="72"/>
      <c r="E72" s="235">
        <v>0</v>
      </c>
    </row>
    <row r="73" spans="2:5" ht="17.25" customHeight="1" x14ac:dyDescent="0.2">
      <c r="B73" s="62" t="s">
        <v>64</v>
      </c>
      <c r="C73" s="62" t="s">
        <v>21</v>
      </c>
      <c r="D73" s="62"/>
      <c r="E73" s="229">
        <v>21080.5</v>
      </c>
    </row>
    <row r="74" spans="2:5" ht="17.25" customHeight="1" x14ac:dyDescent="0.2">
      <c r="B74" s="62" t="s">
        <v>258</v>
      </c>
      <c r="C74" s="62" t="s">
        <v>278</v>
      </c>
      <c r="D74" s="62"/>
      <c r="E74" s="229">
        <v>0</v>
      </c>
    </row>
    <row r="75" spans="2:5" ht="17.25" customHeight="1" x14ac:dyDescent="0.2">
      <c r="B75" s="62" t="s">
        <v>368</v>
      </c>
      <c r="C75" s="62" t="s">
        <v>424</v>
      </c>
      <c r="D75" s="62"/>
      <c r="E75" s="229">
        <v>0</v>
      </c>
    </row>
    <row r="76" spans="2:5" ht="17.25" customHeight="1" x14ac:dyDescent="0.2">
      <c r="B76" s="62" t="s">
        <v>336</v>
      </c>
      <c r="C76" s="62" t="s">
        <v>413</v>
      </c>
      <c r="D76" s="62"/>
      <c r="E76" s="229">
        <v>0</v>
      </c>
    </row>
    <row r="77" spans="2:5" ht="17.25" customHeight="1" x14ac:dyDescent="0.2">
      <c r="B77" s="63" t="s">
        <v>72</v>
      </c>
      <c r="C77" s="62" t="s">
        <v>73</v>
      </c>
      <c r="D77" s="62"/>
      <c r="E77" s="229">
        <v>0</v>
      </c>
    </row>
    <row r="78" spans="2:5" ht="17.25" customHeight="1" x14ac:dyDescent="0.2">
      <c r="B78" s="62" t="s">
        <v>65</v>
      </c>
      <c r="C78" s="62" t="s">
        <v>66</v>
      </c>
      <c r="D78" s="62"/>
      <c r="E78" s="229">
        <v>0</v>
      </c>
    </row>
    <row r="79" spans="2:5" ht="17.25" customHeight="1" x14ac:dyDescent="0.2">
      <c r="B79" s="62" t="s">
        <v>378</v>
      </c>
      <c r="C79" s="62" t="s">
        <v>379</v>
      </c>
      <c r="D79" s="62"/>
      <c r="E79" s="229">
        <v>10783000</v>
      </c>
    </row>
    <row r="80" spans="2:5" ht="21" customHeight="1" x14ac:dyDescent="0.2">
      <c r="B80" s="58" t="s">
        <v>151</v>
      </c>
      <c r="C80" s="58" t="s">
        <v>152</v>
      </c>
      <c r="D80" s="62"/>
      <c r="E80" s="233">
        <f>E81+E82</f>
        <v>112749</v>
      </c>
    </row>
    <row r="81" spans="2:7" ht="17.25" customHeight="1" x14ac:dyDescent="0.2">
      <c r="B81" s="62" t="s">
        <v>362</v>
      </c>
      <c r="C81" s="71" t="s">
        <v>364</v>
      </c>
      <c r="D81" s="62"/>
      <c r="E81" s="229">
        <v>0</v>
      </c>
    </row>
    <row r="82" spans="2:7" ht="17.25" customHeight="1" x14ac:dyDescent="0.25">
      <c r="B82" s="62" t="s">
        <v>99</v>
      </c>
      <c r="C82" s="62" t="s">
        <v>267</v>
      </c>
      <c r="D82" s="58"/>
      <c r="E82" s="229">
        <v>112749</v>
      </c>
      <c r="F82" s="59"/>
    </row>
    <row r="83" spans="2:7" ht="22.5" customHeight="1" x14ac:dyDescent="0.25">
      <c r="B83" s="57">
        <v>2.2999999999999998</v>
      </c>
      <c r="C83" s="58" t="s">
        <v>153</v>
      </c>
      <c r="D83" s="62"/>
      <c r="E83" s="233">
        <f>E84+E89+E94+E100+E103+E107+E112+E116</f>
        <v>497394.82</v>
      </c>
      <c r="F83" s="211"/>
      <c r="G83" s="55"/>
    </row>
    <row r="84" spans="2:7" ht="23.25" customHeight="1" x14ac:dyDescent="0.2">
      <c r="B84" s="67" t="s">
        <v>154</v>
      </c>
      <c r="C84" s="58" t="s">
        <v>155</v>
      </c>
      <c r="D84" s="62"/>
      <c r="E84" s="233">
        <f>E85+E86+E87+E88</f>
        <v>115746.61</v>
      </c>
      <c r="F84" s="55"/>
    </row>
    <row r="85" spans="2:7" ht="17.25" customHeight="1" x14ac:dyDescent="0.2">
      <c r="B85" s="62" t="s">
        <v>49</v>
      </c>
      <c r="C85" s="62" t="s">
        <v>50</v>
      </c>
      <c r="D85" s="62"/>
      <c r="E85" s="229">
        <v>64746.61</v>
      </c>
    </row>
    <row r="86" spans="2:7" ht="17.25" customHeight="1" x14ac:dyDescent="0.2">
      <c r="B86" s="62" t="s">
        <v>71</v>
      </c>
      <c r="C86" s="62" t="s">
        <v>279</v>
      </c>
      <c r="D86" s="62"/>
      <c r="E86" s="229">
        <v>51000</v>
      </c>
    </row>
    <row r="87" spans="2:7" ht="17.25" customHeight="1" x14ac:dyDescent="0.2">
      <c r="B87" s="69" t="s">
        <v>80</v>
      </c>
      <c r="C87" s="62" t="s">
        <v>269</v>
      </c>
      <c r="D87" s="62"/>
      <c r="E87" s="229">
        <v>0</v>
      </c>
    </row>
    <row r="88" spans="2:7" ht="17.25" customHeight="1" x14ac:dyDescent="0.2">
      <c r="B88" s="62" t="s">
        <v>103</v>
      </c>
      <c r="C88" s="62" t="s">
        <v>307</v>
      </c>
      <c r="D88" s="62"/>
      <c r="E88" s="229">
        <v>0</v>
      </c>
    </row>
    <row r="89" spans="2:7" ht="17.25" customHeight="1" x14ac:dyDescent="0.2">
      <c r="B89" s="58" t="s">
        <v>156</v>
      </c>
      <c r="C89" s="58" t="s">
        <v>157</v>
      </c>
      <c r="D89" s="62"/>
      <c r="E89" s="233">
        <f>+E90+E91+E92+E93</f>
        <v>2785.89</v>
      </c>
      <c r="F89" s="55"/>
    </row>
    <row r="90" spans="2:7" ht="17.25" customHeight="1" x14ac:dyDescent="0.2">
      <c r="B90" s="71" t="s">
        <v>357</v>
      </c>
      <c r="C90" s="71" t="s">
        <v>360</v>
      </c>
      <c r="D90" s="62"/>
      <c r="E90" s="229">
        <v>0</v>
      </c>
    </row>
    <row r="91" spans="2:7" ht="17.25" customHeight="1" x14ac:dyDescent="0.2">
      <c r="B91" s="63" t="s">
        <v>81</v>
      </c>
      <c r="C91" s="62" t="s">
        <v>288</v>
      </c>
      <c r="D91" s="62"/>
      <c r="E91" s="229">
        <v>2785.89</v>
      </c>
    </row>
    <row r="92" spans="2:7" ht="17.25" customHeight="1" x14ac:dyDescent="0.2">
      <c r="B92" s="66" t="s">
        <v>84</v>
      </c>
      <c r="C92" s="71" t="s">
        <v>91</v>
      </c>
      <c r="D92" s="62"/>
      <c r="E92" s="229">
        <v>0</v>
      </c>
    </row>
    <row r="93" spans="2:7" ht="18.75" customHeight="1" thickBot="1" x14ac:dyDescent="0.25">
      <c r="B93" s="62" t="s">
        <v>41</v>
      </c>
      <c r="C93" s="62" t="s">
        <v>42</v>
      </c>
      <c r="D93" s="62"/>
      <c r="E93" s="135">
        <v>0</v>
      </c>
    </row>
    <row r="94" spans="2:7" ht="17.25" customHeight="1" x14ac:dyDescent="0.2">
      <c r="B94" s="58" t="s">
        <v>158</v>
      </c>
      <c r="C94" s="58" t="s">
        <v>159</v>
      </c>
      <c r="D94" s="62"/>
      <c r="E94" s="233">
        <f>E95+E96+E97+E98+E99</f>
        <v>0</v>
      </c>
    </row>
    <row r="95" spans="2:7" ht="17.25" customHeight="1" x14ac:dyDescent="0.2">
      <c r="B95" s="65" t="s">
        <v>280</v>
      </c>
      <c r="C95" s="66" t="s">
        <v>303</v>
      </c>
      <c r="D95" s="62"/>
      <c r="E95" s="229">
        <v>0</v>
      </c>
    </row>
    <row r="96" spans="2:7" ht="17.25" customHeight="1" x14ac:dyDescent="0.2">
      <c r="B96" s="62" t="s">
        <v>55</v>
      </c>
      <c r="C96" s="62" t="s">
        <v>56</v>
      </c>
      <c r="D96" s="62"/>
      <c r="E96" s="229">
        <v>0</v>
      </c>
    </row>
    <row r="97" spans="2:6" ht="17.25" customHeight="1" x14ac:dyDescent="0.2">
      <c r="B97" s="62" t="s">
        <v>98</v>
      </c>
      <c r="C97" s="62" t="s">
        <v>110</v>
      </c>
      <c r="D97" s="62"/>
      <c r="E97" s="229">
        <v>0</v>
      </c>
    </row>
    <row r="98" spans="2:6" ht="17.25" customHeight="1" x14ac:dyDescent="0.2">
      <c r="B98" s="69" t="s">
        <v>301</v>
      </c>
      <c r="C98" s="62" t="s">
        <v>302</v>
      </c>
      <c r="D98" s="62"/>
      <c r="E98" s="229">
        <v>0</v>
      </c>
    </row>
    <row r="99" spans="2:6" ht="17.25" customHeight="1" thickBot="1" x14ac:dyDescent="0.3">
      <c r="B99" s="62" t="s">
        <v>251</v>
      </c>
      <c r="C99" s="62" t="s">
        <v>252</v>
      </c>
      <c r="D99" s="62"/>
      <c r="E99" s="232">
        <v>0</v>
      </c>
    </row>
    <row r="100" spans="2:6" ht="17.25" customHeight="1" x14ac:dyDescent="0.2">
      <c r="B100" s="58" t="s">
        <v>160</v>
      </c>
      <c r="C100" s="58" t="s">
        <v>161</v>
      </c>
      <c r="D100" s="62"/>
      <c r="E100" s="233">
        <f>E101+E102</f>
        <v>1820</v>
      </c>
    </row>
    <row r="101" spans="2:6" ht="18.75" customHeight="1" x14ac:dyDescent="0.2">
      <c r="B101" s="62" t="s">
        <v>86</v>
      </c>
      <c r="C101" s="66" t="s">
        <v>310</v>
      </c>
      <c r="D101" s="62"/>
      <c r="E101" s="229">
        <v>0</v>
      </c>
    </row>
    <row r="102" spans="2:6" ht="17.25" customHeight="1" x14ac:dyDescent="0.2">
      <c r="B102" s="62" t="s">
        <v>74</v>
      </c>
      <c r="C102" s="62" t="s">
        <v>272</v>
      </c>
      <c r="D102" s="62"/>
      <c r="E102" s="229">
        <v>1820</v>
      </c>
    </row>
    <row r="103" spans="2:6" ht="19.5" customHeight="1" x14ac:dyDescent="0.2">
      <c r="B103" s="58" t="s">
        <v>162</v>
      </c>
      <c r="C103" s="58" t="s">
        <v>163</v>
      </c>
      <c r="D103" s="62"/>
      <c r="E103" s="233">
        <f>E104+E105+E106</f>
        <v>149</v>
      </c>
    </row>
    <row r="104" spans="2:6" ht="21" customHeight="1" x14ac:dyDescent="0.2">
      <c r="B104" s="62" t="s">
        <v>102</v>
      </c>
      <c r="C104" s="62" t="s">
        <v>263</v>
      </c>
      <c r="D104" s="62"/>
      <c r="E104" s="231">
        <v>0</v>
      </c>
    </row>
    <row r="105" spans="2:6" ht="18.75" customHeight="1" x14ac:dyDescent="0.2">
      <c r="B105" s="62" t="s">
        <v>82</v>
      </c>
      <c r="C105" s="62" t="s">
        <v>92</v>
      </c>
      <c r="D105" s="62"/>
      <c r="E105" s="231">
        <v>0</v>
      </c>
    </row>
    <row r="106" spans="2:6" ht="18.75" customHeight="1" x14ac:dyDescent="0.2">
      <c r="B106" s="62" t="s">
        <v>57</v>
      </c>
      <c r="C106" s="62" t="s">
        <v>58</v>
      </c>
      <c r="D106" s="62"/>
      <c r="E106" s="229">
        <v>149</v>
      </c>
    </row>
    <row r="107" spans="2:6" ht="28.5" customHeight="1" x14ac:dyDescent="0.2">
      <c r="B107" s="58" t="s">
        <v>165</v>
      </c>
      <c r="C107" s="34" t="s">
        <v>164</v>
      </c>
      <c r="D107" s="62"/>
      <c r="E107" s="233">
        <f>E108+E109+E110+E111</f>
        <v>10796.44</v>
      </c>
      <c r="F107" s="55"/>
    </row>
    <row r="108" spans="2:6" ht="17.25" customHeight="1" x14ac:dyDescent="0.2">
      <c r="B108" s="65" t="s">
        <v>100</v>
      </c>
      <c r="C108" s="66" t="s">
        <v>126</v>
      </c>
      <c r="D108" s="62"/>
      <c r="E108" s="229">
        <v>0</v>
      </c>
    </row>
    <row r="109" spans="2:6" ht="18" customHeight="1" x14ac:dyDescent="0.2">
      <c r="B109" s="63" t="s">
        <v>259</v>
      </c>
      <c r="C109" s="62" t="s">
        <v>273</v>
      </c>
      <c r="D109" s="62"/>
      <c r="E109" s="229">
        <v>0</v>
      </c>
    </row>
    <row r="110" spans="2:6" ht="19.5" customHeight="1" x14ac:dyDescent="0.25">
      <c r="B110" s="62" t="s">
        <v>69</v>
      </c>
      <c r="C110" s="62" t="s">
        <v>87</v>
      </c>
      <c r="D110" s="62"/>
      <c r="E110" s="229">
        <v>10626.44</v>
      </c>
      <c r="F110" s="83"/>
    </row>
    <row r="111" spans="2:6" ht="16.5" customHeight="1" x14ac:dyDescent="0.25">
      <c r="B111" s="62" t="s">
        <v>405</v>
      </c>
      <c r="C111" s="62" t="s">
        <v>409</v>
      </c>
      <c r="D111" s="62"/>
      <c r="E111" s="229">
        <v>170</v>
      </c>
      <c r="F111" s="83"/>
    </row>
    <row r="112" spans="2:6" ht="33" customHeight="1" x14ac:dyDescent="0.25">
      <c r="B112" s="58" t="s">
        <v>166</v>
      </c>
      <c r="C112" s="34" t="s">
        <v>167</v>
      </c>
      <c r="D112" s="62"/>
      <c r="E112" s="233">
        <f>E113+E114+E10</f>
        <v>88126.89</v>
      </c>
      <c r="F112" s="83"/>
    </row>
    <row r="113" spans="2:7" ht="17.25" customHeight="1" x14ac:dyDescent="0.2">
      <c r="B113" s="62" t="s">
        <v>53</v>
      </c>
      <c r="C113" s="62" t="s">
        <v>22</v>
      </c>
      <c r="D113" s="62"/>
      <c r="E113" s="229">
        <v>13388.2</v>
      </c>
    </row>
    <row r="114" spans="2:7" ht="16.5" customHeight="1" x14ac:dyDescent="0.2">
      <c r="B114" s="62" t="s">
        <v>76</v>
      </c>
      <c r="C114" s="62" t="s">
        <v>111</v>
      </c>
      <c r="D114" s="62"/>
      <c r="E114" s="229">
        <v>74738.69</v>
      </c>
    </row>
    <row r="115" spans="2:7" ht="27" customHeight="1" x14ac:dyDescent="0.2">
      <c r="B115" s="58" t="s">
        <v>168</v>
      </c>
      <c r="C115" s="34" t="s">
        <v>169</v>
      </c>
      <c r="D115" s="62"/>
      <c r="E115" s="229">
        <v>0</v>
      </c>
    </row>
    <row r="116" spans="2:7" ht="19.5" customHeight="1" x14ac:dyDescent="0.2">
      <c r="B116" s="58" t="s">
        <v>170</v>
      </c>
      <c r="C116" s="58" t="s">
        <v>171</v>
      </c>
      <c r="D116" s="62"/>
      <c r="E116" s="230">
        <f>E117+E118+E119+E120+E121+E122+E123+E124</f>
        <v>277969.99</v>
      </c>
    </row>
    <row r="117" spans="2:7" ht="15.75" customHeight="1" x14ac:dyDescent="0.2">
      <c r="B117" s="62" t="s">
        <v>59</v>
      </c>
      <c r="C117" s="62" t="s">
        <v>380</v>
      </c>
      <c r="D117" s="62"/>
      <c r="E117" s="229">
        <v>0</v>
      </c>
    </row>
    <row r="118" spans="2:7" ht="27" customHeight="1" x14ac:dyDescent="0.2">
      <c r="B118" s="62" t="s">
        <v>83</v>
      </c>
      <c r="C118" s="70" t="s">
        <v>381</v>
      </c>
      <c r="D118" s="62"/>
      <c r="E118" s="229">
        <v>2636.94</v>
      </c>
    </row>
    <row r="119" spans="2:7" ht="17.25" customHeight="1" x14ac:dyDescent="0.2">
      <c r="B119" s="62" t="s">
        <v>260</v>
      </c>
      <c r="C119" s="62" t="s">
        <v>268</v>
      </c>
      <c r="D119" s="62"/>
      <c r="E119" s="229">
        <v>247997.62</v>
      </c>
    </row>
    <row r="120" spans="2:7" ht="17.25" customHeight="1" x14ac:dyDescent="0.2">
      <c r="B120" s="63" t="s">
        <v>261</v>
      </c>
      <c r="C120" s="62" t="s">
        <v>264</v>
      </c>
      <c r="D120" s="62"/>
      <c r="E120" s="229">
        <v>2950</v>
      </c>
    </row>
    <row r="121" spans="2:7" ht="17.25" customHeight="1" x14ac:dyDescent="0.2">
      <c r="B121" s="62" t="s">
        <v>70</v>
      </c>
      <c r="C121" s="62" t="s">
        <v>88</v>
      </c>
      <c r="D121" s="62"/>
      <c r="E121" s="229">
        <v>310</v>
      </c>
    </row>
    <row r="122" spans="2:7" ht="17.25" customHeight="1" x14ac:dyDescent="0.2">
      <c r="B122" s="63" t="s">
        <v>318</v>
      </c>
      <c r="C122" s="62" t="s">
        <v>319</v>
      </c>
      <c r="D122" s="62"/>
      <c r="E122" s="229">
        <v>0</v>
      </c>
    </row>
    <row r="123" spans="2:7" ht="16.5" customHeight="1" x14ac:dyDescent="0.2">
      <c r="B123" s="62" t="s">
        <v>51</v>
      </c>
      <c r="C123" s="62" t="s">
        <v>52</v>
      </c>
      <c r="D123" s="70"/>
      <c r="E123" s="229">
        <v>18657.52</v>
      </c>
    </row>
    <row r="124" spans="2:7" ht="26.25" customHeight="1" x14ac:dyDescent="0.2">
      <c r="B124" s="62" t="s">
        <v>60</v>
      </c>
      <c r="C124" s="70" t="s">
        <v>61</v>
      </c>
      <c r="D124" s="62"/>
      <c r="E124" s="229">
        <v>5417.91</v>
      </c>
    </row>
    <row r="125" spans="2:7" ht="20.25" customHeight="1" x14ac:dyDescent="0.2">
      <c r="B125" s="60">
        <v>2.4</v>
      </c>
      <c r="C125" s="61" t="s">
        <v>173</v>
      </c>
      <c r="D125" s="73"/>
      <c r="E125" s="352">
        <f>E126</f>
        <v>125000</v>
      </c>
    </row>
    <row r="126" spans="2:7" ht="21" customHeight="1" x14ac:dyDescent="0.2">
      <c r="B126" s="71" t="s">
        <v>174</v>
      </c>
      <c r="C126" s="74" t="s">
        <v>448</v>
      </c>
      <c r="D126" s="62"/>
      <c r="E126" s="233">
        <f>E127</f>
        <v>125000</v>
      </c>
    </row>
    <row r="127" spans="2:7" ht="32.25" customHeight="1" x14ac:dyDescent="0.2">
      <c r="B127" s="69" t="s">
        <v>292</v>
      </c>
      <c r="C127" s="70" t="s">
        <v>300</v>
      </c>
      <c r="D127" s="62"/>
      <c r="E127" s="16">
        <v>125000</v>
      </c>
      <c r="F127" s="55"/>
    </row>
    <row r="128" spans="2:7" ht="31.5" customHeight="1" x14ac:dyDescent="0.2">
      <c r="B128" s="71" t="s">
        <v>175</v>
      </c>
      <c r="C128" s="75" t="s">
        <v>295</v>
      </c>
      <c r="D128" s="62"/>
      <c r="E128" s="16">
        <v>0</v>
      </c>
      <c r="F128" s="76"/>
      <c r="G128" s="55"/>
    </row>
    <row r="129" spans="2:5" ht="26.25" customHeight="1" x14ac:dyDescent="0.25">
      <c r="B129" s="71" t="s">
        <v>438</v>
      </c>
      <c r="C129" s="75" t="s">
        <v>295</v>
      </c>
      <c r="D129" s="62"/>
      <c r="E129" s="224">
        <f>SUM(E132)</f>
        <v>0</v>
      </c>
    </row>
    <row r="130" spans="2:5" ht="32.25" customHeight="1" x14ac:dyDescent="0.25">
      <c r="B130" s="71" t="s">
        <v>176</v>
      </c>
      <c r="C130" s="75" t="s">
        <v>296</v>
      </c>
      <c r="D130" s="62"/>
      <c r="E130" s="237">
        <v>0</v>
      </c>
    </row>
    <row r="131" spans="2:5" ht="26.25" customHeight="1" x14ac:dyDescent="0.25">
      <c r="B131" s="71" t="s">
        <v>177</v>
      </c>
      <c r="C131" s="75" t="s">
        <v>297</v>
      </c>
      <c r="D131" s="62"/>
      <c r="E131" s="237">
        <v>0</v>
      </c>
    </row>
    <row r="132" spans="2:5" ht="28.5" customHeight="1" x14ac:dyDescent="0.2">
      <c r="B132" s="71" t="s">
        <v>178</v>
      </c>
      <c r="C132" s="75" t="s">
        <v>298</v>
      </c>
      <c r="D132" s="62"/>
      <c r="E132" s="16">
        <v>0</v>
      </c>
    </row>
    <row r="133" spans="2:5" ht="27" customHeight="1" x14ac:dyDescent="0.25">
      <c r="B133" s="71" t="s">
        <v>179</v>
      </c>
      <c r="C133" s="75" t="s">
        <v>299</v>
      </c>
      <c r="D133" s="62"/>
      <c r="E133" s="224">
        <f>E134</f>
        <v>0</v>
      </c>
    </row>
    <row r="134" spans="2:5" ht="26.25" customHeight="1" x14ac:dyDescent="0.2">
      <c r="B134" s="58" t="s">
        <v>255</v>
      </c>
      <c r="C134" s="77" t="s">
        <v>447</v>
      </c>
      <c r="D134" s="62"/>
      <c r="E134" s="16">
        <v>0</v>
      </c>
    </row>
    <row r="135" spans="2:5" ht="17.25" customHeight="1" thickBot="1" x14ac:dyDescent="0.3">
      <c r="B135" s="62" t="s">
        <v>253</v>
      </c>
      <c r="C135" s="62" t="s">
        <v>254</v>
      </c>
      <c r="D135" s="58"/>
      <c r="E135" s="232">
        <f>0</f>
        <v>0</v>
      </c>
    </row>
    <row r="136" spans="2:5" ht="17.25" customHeight="1" x14ac:dyDescent="0.2">
      <c r="B136" s="60">
        <v>2.5</v>
      </c>
      <c r="C136" s="61" t="s">
        <v>188</v>
      </c>
      <c r="D136" s="73"/>
      <c r="E136" s="352">
        <f>E138+E140+E144+E150</f>
        <v>608400</v>
      </c>
    </row>
    <row r="137" spans="2:5" ht="23.25" customHeight="1" x14ac:dyDescent="0.2">
      <c r="B137" s="744" t="s">
        <v>181</v>
      </c>
      <c r="C137" s="66" t="s">
        <v>415</v>
      </c>
      <c r="D137" s="62"/>
      <c r="E137" s="229">
        <v>0</v>
      </c>
    </row>
    <row r="138" spans="2:5" ht="21" customHeight="1" x14ac:dyDescent="0.2">
      <c r="B138" s="744"/>
      <c r="C138" s="67" t="s">
        <v>414</v>
      </c>
      <c r="D138" s="64"/>
      <c r="E138" s="233">
        <f>E139</f>
        <v>0</v>
      </c>
    </row>
    <row r="139" spans="2:5" ht="24" customHeight="1" x14ac:dyDescent="0.2">
      <c r="B139" s="63" t="s">
        <v>458</v>
      </c>
      <c r="C139" s="75" t="s">
        <v>589</v>
      </c>
      <c r="D139" s="62"/>
      <c r="E139" s="16">
        <v>0</v>
      </c>
    </row>
    <row r="140" spans="2:5" ht="31.5" customHeight="1" x14ac:dyDescent="0.2">
      <c r="B140" s="63" t="s">
        <v>588</v>
      </c>
      <c r="C140" s="75" t="s">
        <v>287</v>
      </c>
      <c r="D140" s="62"/>
      <c r="E140" s="16">
        <v>600000</v>
      </c>
    </row>
    <row r="141" spans="2:5" ht="17.25" customHeight="1" x14ac:dyDescent="0.25">
      <c r="B141" s="63" t="s">
        <v>588</v>
      </c>
      <c r="C141" s="66" t="s">
        <v>415</v>
      </c>
      <c r="D141" s="62"/>
      <c r="E141" s="224">
        <v>0</v>
      </c>
    </row>
    <row r="142" spans="2:5" ht="17.25" customHeight="1" x14ac:dyDescent="0.2">
      <c r="B142" s="71" t="s">
        <v>182</v>
      </c>
      <c r="C142" s="66" t="s">
        <v>416</v>
      </c>
      <c r="D142" s="62"/>
      <c r="E142" s="16">
        <v>0</v>
      </c>
    </row>
    <row r="143" spans="2:5" ht="17.25" customHeight="1" thickBot="1" x14ac:dyDescent="0.3">
      <c r="B143" s="744" t="s">
        <v>183</v>
      </c>
      <c r="C143" s="66" t="s">
        <v>417</v>
      </c>
      <c r="D143" s="62"/>
      <c r="E143" s="232">
        <v>0</v>
      </c>
    </row>
    <row r="144" spans="2:5" ht="17.25" customHeight="1" x14ac:dyDescent="0.2">
      <c r="B144" s="744"/>
      <c r="C144" s="66" t="s">
        <v>418</v>
      </c>
      <c r="D144" s="62"/>
      <c r="E144" s="16">
        <v>0</v>
      </c>
    </row>
    <row r="145" spans="2:5" ht="17.25" customHeight="1" x14ac:dyDescent="0.2">
      <c r="B145" s="744" t="s">
        <v>184</v>
      </c>
      <c r="C145" s="66" t="s">
        <v>419</v>
      </c>
      <c r="D145" s="62"/>
      <c r="E145" s="16">
        <v>0</v>
      </c>
    </row>
    <row r="146" spans="2:5" ht="17.25" customHeight="1" x14ac:dyDescent="0.2">
      <c r="B146" s="744"/>
      <c r="C146" s="66" t="s">
        <v>420</v>
      </c>
      <c r="D146" s="62"/>
      <c r="E146" s="16" t="s">
        <v>412</v>
      </c>
    </row>
    <row r="147" spans="2:5" ht="17.25" customHeight="1" x14ac:dyDescent="0.2">
      <c r="B147" s="744" t="s">
        <v>185</v>
      </c>
      <c r="C147" s="66" t="s">
        <v>417</v>
      </c>
      <c r="D147" s="62"/>
      <c r="E147" s="16" t="s">
        <v>412</v>
      </c>
    </row>
    <row r="148" spans="2:5" ht="17.25" customHeight="1" x14ac:dyDescent="0.2">
      <c r="B148" s="744"/>
      <c r="C148" s="66" t="s">
        <v>421</v>
      </c>
      <c r="D148" s="62"/>
      <c r="E148" s="16" t="s">
        <v>412</v>
      </c>
    </row>
    <row r="149" spans="2:5" ht="17.25" customHeight="1" x14ac:dyDescent="0.2">
      <c r="B149" s="744" t="s">
        <v>186</v>
      </c>
      <c r="C149" s="66" t="s">
        <v>415</v>
      </c>
      <c r="D149" s="62"/>
      <c r="E149" s="16" t="s">
        <v>412</v>
      </c>
    </row>
    <row r="150" spans="2:5" ht="17.25" customHeight="1" thickBot="1" x14ac:dyDescent="0.25">
      <c r="B150" s="744"/>
      <c r="C150" s="66" t="s">
        <v>732</v>
      </c>
      <c r="D150" s="62"/>
      <c r="E150" s="238">
        <f>+E152</f>
        <v>8400</v>
      </c>
    </row>
    <row r="151" spans="2:5" ht="17.25" customHeight="1" x14ac:dyDescent="0.2">
      <c r="B151" s="71" t="s">
        <v>721</v>
      </c>
      <c r="C151" s="66" t="s">
        <v>419</v>
      </c>
      <c r="D151" s="62"/>
      <c r="E151" s="16"/>
    </row>
    <row r="152" spans="2:5" ht="17.25" customHeight="1" x14ac:dyDescent="0.2">
      <c r="B152" s="71"/>
      <c r="C152" s="66" t="s">
        <v>734</v>
      </c>
      <c r="D152" s="62"/>
      <c r="E152" s="16">
        <v>8400</v>
      </c>
    </row>
    <row r="153" spans="2:5" ht="17.25" customHeight="1" x14ac:dyDescent="0.2">
      <c r="B153" s="744" t="s">
        <v>187</v>
      </c>
      <c r="C153" s="66" t="s">
        <v>417</v>
      </c>
      <c r="D153" s="62"/>
      <c r="E153" s="16" t="s">
        <v>412</v>
      </c>
    </row>
    <row r="154" spans="2:5" ht="17.25" customHeight="1" thickBot="1" x14ac:dyDescent="0.3">
      <c r="B154" s="744"/>
      <c r="C154" s="66" t="s">
        <v>256</v>
      </c>
      <c r="D154" s="58"/>
      <c r="E154" s="232"/>
    </row>
    <row r="155" spans="2:5" ht="21" customHeight="1" x14ac:dyDescent="0.2">
      <c r="B155" s="60">
        <v>2.6</v>
      </c>
      <c r="C155" s="61" t="s">
        <v>96</v>
      </c>
      <c r="D155" s="61"/>
      <c r="E155" s="352">
        <f>E156+E162+E166+E170+E173+E183+E186+E188</f>
        <v>1124000</v>
      </c>
    </row>
    <row r="156" spans="2:5" ht="20.25" customHeight="1" x14ac:dyDescent="0.2">
      <c r="B156" s="58" t="s">
        <v>191</v>
      </c>
      <c r="C156" s="58" t="s">
        <v>190</v>
      </c>
      <c r="D156" s="62"/>
      <c r="E156" s="229">
        <f>E157+E158+E160+E161+E159</f>
        <v>0</v>
      </c>
    </row>
    <row r="157" spans="2:5" ht="17.25" customHeight="1" x14ac:dyDescent="0.2">
      <c r="B157" s="62" t="s">
        <v>104</v>
      </c>
      <c r="C157" s="62" t="s">
        <v>112</v>
      </c>
      <c r="D157" s="62"/>
      <c r="E157" s="229">
        <v>0</v>
      </c>
    </row>
    <row r="158" spans="2:5" ht="17.25" customHeight="1" x14ac:dyDescent="0.2">
      <c r="B158" s="62" t="s">
        <v>293</v>
      </c>
      <c r="C158" s="62" t="s">
        <v>294</v>
      </c>
      <c r="D158" s="66"/>
      <c r="E158" s="229">
        <v>0</v>
      </c>
    </row>
    <row r="159" spans="2:5" ht="17.25" customHeight="1" x14ac:dyDescent="0.2">
      <c r="B159" s="63" t="s">
        <v>113</v>
      </c>
      <c r="C159" s="66" t="s">
        <v>313</v>
      </c>
      <c r="D159" s="62"/>
      <c r="E159" s="229">
        <v>0</v>
      </c>
    </row>
    <row r="160" spans="2:5" ht="17.25" customHeight="1" x14ac:dyDescent="0.2">
      <c r="B160" s="63" t="s">
        <v>262</v>
      </c>
      <c r="C160" s="62" t="s">
        <v>265</v>
      </c>
      <c r="D160" s="62"/>
      <c r="E160" s="229">
        <v>0</v>
      </c>
    </row>
    <row r="161" spans="2:5" ht="27.75" customHeight="1" x14ac:dyDescent="0.2">
      <c r="B161" s="63" t="s">
        <v>382</v>
      </c>
      <c r="C161" s="70" t="s">
        <v>383</v>
      </c>
      <c r="D161" s="62"/>
      <c r="E161" s="233">
        <v>0</v>
      </c>
    </row>
    <row r="162" spans="2:5" ht="27" customHeight="1" x14ac:dyDescent="0.2">
      <c r="B162" s="58" t="s">
        <v>192</v>
      </c>
      <c r="C162" s="34" t="s">
        <v>193</v>
      </c>
      <c r="D162" s="62"/>
      <c r="E162" s="233">
        <f>E163+E164</f>
        <v>0</v>
      </c>
    </row>
    <row r="163" spans="2:5" ht="22.5" customHeight="1" x14ac:dyDescent="0.2">
      <c r="B163" s="71" t="s">
        <v>402</v>
      </c>
      <c r="C163" s="71" t="s">
        <v>376</v>
      </c>
      <c r="D163" s="62"/>
      <c r="E163" s="229">
        <v>0</v>
      </c>
    </row>
    <row r="164" spans="2:5" ht="22.5" customHeight="1" x14ac:dyDescent="0.2">
      <c r="B164" s="71" t="s">
        <v>384</v>
      </c>
      <c r="C164" s="71" t="s">
        <v>385</v>
      </c>
      <c r="D164" s="62"/>
      <c r="E164" s="229">
        <v>0</v>
      </c>
    </row>
    <row r="165" spans="2:5" ht="19.5" customHeight="1" thickBot="1" x14ac:dyDescent="0.25">
      <c r="B165" s="71" t="s">
        <v>449</v>
      </c>
      <c r="C165" s="71" t="s">
        <v>450</v>
      </c>
      <c r="D165" s="62"/>
      <c r="E165" s="236">
        <v>0</v>
      </c>
    </row>
    <row r="166" spans="2:5" ht="28.5" customHeight="1" x14ac:dyDescent="0.2">
      <c r="B166" s="58" t="s">
        <v>194</v>
      </c>
      <c r="C166" s="34" t="s">
        <v>195</v>
      </c>
      <c r="D166" s="64"/>
      <c r="E166" s="233">
        <f>E167+E168+E169</f>
        <v>0</v>
      </c>
    </row>
    <row r="167" spans="2:5" ht="18" customHeight="1" x14ac:dyDescent="0.2">
      <c r="B167" s="71" t="s">
        <v>114</v>
      </c>
      <c r="C167" s="71" t="s">
        <v>115</v>
      </c>
      <c r="D167" s="62"/>
      <c r="E167" s="229">
        <v>0</v>
      </c>
    </row>
    <row r="168" spans="2:5" ht="18" customHeight="1" x14ac:dyDescent="0.2">
      <c r="B168" s="71" t="s">
        <v>349</v>
      </c>
      <c r="C168" s="71" t="s">
        <v>350</v>
      </c>
      <c r="D168" s="62"/>
      <c r="E168" s="229">
        <v>0</v>
      </c>
    </row>
    <row r="169" spans="2:5" ht="18" customHeight="1" x14ac:dyDescent="0.2">
      <c r="B169" s="71" t="s">
        <v>365</v>
      </c>
      <c r="C169" s="71" t="s">
        <v>366</v>
      </c>
      <c r="D169" s="62"/>
      <c r="E169" s="229">
        <v>0</v>
      </c>
    </row>
    <row r="170" spans="2:5" ht="30" customHeight="1" x14ac:dyDescent="0.25">
      <c r="B170" s="58" t="s">
        <v>196</v>
      </c>
      <c r="C170" s="34" t="s">
        <v>197</v>
      </c>
      <c r="D170" s="62"/>
      <c r="E170" s="224">
        <f>E171+E172</f>
        <v>0</v>
      </c>
    </row>
    <row r="171" spans="2:5" ht="17.25" customHeight="1" x14ac:dyDescent="0.2">
      <c r="B171" s="62" t="s">
        <v>281</v>
      </c>
      <c r="C171" s="62" t="s">
        <v>282</v>
      </c>
      <c r="D171" s="62"/>
      <c r="E171" s="16">
        <v>0</v>
      </c>
    </row>
    <row r="172" spans="2:5" ht="17.25" customHeight="1" x14ac:dyDescent="0.2">
      <c r="B172" s="62" t="s">
        <v>116</v>
      </c>
      <c r="C172" s="63" t="s">
        <v>117</v>
      </c>
      <c r="D172" s="62"/>
      <c r="E172" s="16">
        <v>0</v>
      </c>
    </row>
    <row r="173" spans="2:5" ht="18.75" customHeight="1" x14ac:dyDescent="0.2">
      <c r="B173" s="58" t="s">
        <v>198</v>
      </c>
      <c r="C173" s="58" t="s">
        <v>199</v>
      </c>
      <c r="D173" s="62"/>
      <c r="E173" s="233">
        <f>E174+E175+E176+E177+E178+E179+E180</f>
        <v>0</v>
      </c>
    </row>
    <row r="174" spans="2:5" ht="17.25" customHeight="1" x14ac:dyDescent="0.2">
      <c r="B174" s="71" t="s">
        <v>118</v>
      </c>
      <c r="C174" s="71" t="s">
        <v>119</v>
      </c>
      <c r="D174" s="62"/>
      <c r="E174" s="229">
        <v>0</v>
      </c>
    </row>
    <row r="175" spans="2:5" ht="17.25" customHeight="1" x14ac:dyDescent="0.2">
      <c r="B175" s="71" t="s">
        <v>89</v>
      </c>
      <c r="C175" s="71" t="s">
        <v>90</v>
      </c>
      <c r="D175" s="62"/>
      <c r="E175" s="229">
        <v>0</v>
      </c>
    </row>
    <row r="176" spans="2:5" ht="20.25" customHeight="1" x14ac:dyDescent="0.2">
      <c r="B176" s="65" t="s">
        <v>314</v>
      </c>
      <c r="C176" s="66" t="s">
        <v>315</v>
      </c>
      <c r="D176" s="62"/>
      <c r="E176" s="229">
        <v>0</v>
      </c>
    </row>
    <row r="177" spans="2:5" ht="29.25" customHeight="1" x14ac:dyDescent="0.2">
      <c r="B177" s="65" t="s">
        <v>400</v>
      </c>
      <c r="C177" s="75" t="s">
        <v>401</v>
      </c>
      <c r="D177" s="62"/>
      <c r="E177" s="16">
        <v>0</v>
      </c>
    </row>
    <row r="178" spans="2:5" ht="17.25" customHeight="1" x14ac:dyDescent="0.2">
      <c r="B178" s="69" t="s">
        <v>120</v>
      </c>
      <c r="C178" s="63" t="s">
        <v>121</v>
      </c>
      <c r="D178" s="62"/>
      <c r="E178" s="16">
        <v>0</v>
      </c>
    </row>
    <row r="179" spans="2:5" ht="17.25" customHeight="1" x14ac:dyDescent="0.2">
      <c r="B179" s="69" t="s">
        <v>351</v>
      </c>
      <c r="C179" s="63" t="s">
        <v>425</v>
      </c>
      <c r="D179" s="71"/>
      <c r="E179" s="16">
        <v>0</v>
      </c>
    </row>
    <row r="180" spans="2:5" ht="17.25" customHeight="1" x14ac:dyDescent="0.2">
      <c r="B180" s="71" t="s">
        <v>122</v>
      </c>
      <c r="C180" s="71" t="s">
        <v>123</v>
      </c>
      <c r="D180" s="62"/>
      <c r="E180" s="16">
        <v>0</v>
      </c>
    </row>
    <row r="181" spans="2:5" ht="17.25" customHeight="1" x14ac:dyDescent="0.2">
      <c r="B181" s="58" t="s">
        <v>200</v>
      </c>
      <c r="C181" s="58" t="s">
        <v>201</v>
      </c>
      <c r="D181" s="62"/>
      <c r="E181" s="16">
        <v>0</v>
      </c>
    </row>
    <row r="182" spans="2:5" ht="17.25" customHeight="1" thickBot="1" x14ac:dyDescent="0.3">
      <c r="B182" s="71" t="s">
        <v>440</v>
      </c>
      <c r="C182" s="71" t="s">
        <v>439</v>
      </c>
      <c r="D182" s="62"/>
      <c r="E182" s="232">
        <v>0</v>
      </c>
    </row>
    <row r="183" spans="2:5" ht="21" customHeight="1" x14ac:dyDescent="0.25">
      <c r="B183" s="71" t="s">
        <v>202</v>
      </c>
      <c r="C183" s="58" t="s">
        <v>206</v>
      </c>
      <c r="D183" s="62"/>
      <c r="E183" s="224">
        <f>SUM(E184:E185)</f>
        <v>1124000</v>
      </c>
    </row>
    <row r="184" spans="2:5" ht="18" customHeight="1" x14ac:dyDescent="0.2">
      <c r="B184" s="69" t="s">
        <v>283</v>
      </c>
      <c r="C184" s="63" t="s">
        <v>284</v>
      </c>
      <c r="D184" s="62"/>
      <c r="E184" s="16">
        <v>1124000</v>
      </c>
    </row>
    <row r="185" spans="2:5" ht="30.75" customHeight="1" thickBot="1" x14ac:dyDescent="0.25">
      <c r="B185" s="69" t="s">
        <v>406</v>
      </c>
      <c r="C185" s="63" t="s">
        <v>408</v>
      </c>
      <c r="D185" s="62"/>
      <c r="E185" s="238">
        <v>0</v>
      </c>
    </row>
    <row r="186" spans="2:5" ht="19.5" customHeight="1" x14ac:dyDescent="0.25">
      <c r="B186" s="71" t="s">
        <v>203</v>
      </c>
      <c r="C186" s="58" t="s">
        <v>205</v>
      </c>
      <c r="D186" s="62"/>
      <c r="E186" s="224">
        <f>E187</f>
        <v>0</v>
      </c>
    </row>
    <row r="187" spans="2:5" ht="27" customHeight="1" x14ac:dyDescent="0.2">
      <c r="B187" s="69" t="s">
        <v>285</v>
      </c>
      <c r="C187" s="63" t="s">
        <v>286</v>
      </c>
      <c r="D187" s="62"/>
      <c r="E187" s="16">
        <v>0</v>
      </c>
    </row>
    <row r="188" spans="2:5" ht="31.5" customHeight="1" thickBot="1" x14ac:dyDescent="0.3">
      <c r="B188" s="71" t="s">
        <v>204</v>
      </c>
      <c r="C188" s="78" t="s">
        <v>207</v>
      </c>
      <c r="D188" s="58"/>
      <c r="E188" s="232">
        <f>E189+E190</f>
        <v>0</v>
      </c>
    </row>
    <row r="189" spans="2:5" ht="21.75" customHeight="1" x14ac:dyDescent="0.2">
      <c r="B189" s="71" t="s">
        <v>501</v>
      </c>
      <c r="C189" s="78" t="s">
        <v>502</v>
      </c>
      <c r="D189" s="58"/>
      <c r="E189" s="16">
        <v>0</v>
      </c>
    </row>
    <row r="190" spans="2:5" ht="21.75" customHeight="1" x14ac:dyDescent="0.2">
      <c r="B190" s="71" t="s">
        <v>358</v>
      </c>
      <c r="C190" s="78" t="s">
        <v>359</v>
      </c>
      <c r="D190" s="58"/>
      <c r="E190" s="16">
        <v>0</v>
      </c>
    </row>
    <row r="191" spans="2:5" ht="20.25" customHeight="1" x14ac:dyDescent="0.25">
      <c r="B191" s="57">
        <v>2.7</v>
      </c>
      <c r="C191" s="58" t="s">
        <v>215</v>
      </c>
      <c r="D191" s="62"/>
      <c r="E191" s="224">
        <f>E192</f>
        <v>0</v>
      </c>
    </row>
    <row r="192" spans="2:5" ht="19.5" customHeight="1" x14ac:dyDescent="0.25">
      <c r="B192" s="58" t="s">
        <v>209</v>
      </c>
      <c r="C192" s="58" t="s">
        <v>216</v>
      </c>
      <c r="D192" s="64"/>
      <c r="E192" s="224">
        <f>E193</f>
        <v>0</v>
      </c>
    </row>
    <row r="193" spans="2:6" ht="19.5" customHeight="1" x14ac:dyDescent="0.2">
      <c r="B193" s="71" t="s">
        <v>467</v>
      </c>
      <c r="C193" s="71" t="s">
        <v>471</v>
      </c>
      <c r="D193" s="62"/>
      <c r="E193" s="16">
        <v>0</v>
      </c>
    </row>
    <row r="194" spans="2:6" ht="16.5" customHeight="1" x14ac:dyDescent="0.25">
      <c r="B194" s="71" t="s">
        <v>210</v>
      </c>
      <c r="C194" s="71" t="s">
        <v>217</v>
      </c>
      <c r="D194" s="62"/>
      <c r="E194" s="224">
        <v>0</v>
      </c>
    </row>
    <row r="195" spans="2:6" ht="16.5" customHeight="1" x14ac:dyDescent="0.2">
      <c r="B195" s="744" t="s">
        <v>211</v>
      </c>
      <c r="C195" s="71" t="s">
        <v>320</v>
      </c>
      <c r="D195" s="62"/>
      <c r="E195" s="16" t="s">
        <v>412</v>
      </c>
    </row>
    <row r="196" spans="2:6" ht="16.5" customHeight="1" x14ac:dyDescent="0.2">
      <c r="B196" s="744"/>
      <c r="C196" s="71" t="s">
        <v>321</v>
      </c>
      <c r="D196" s="62"/>
      <c r="E196" s="16" t="s">
        <v>412</v>
      </c>
    </row>
    <row r="197" spans="2:6" ht="27" customHeight="1" thickBot="1" x14ac:dyDescent="0.3">
      <c r="B197" s="71" t="s">
        <v>212</v>
      </c>
      <c r="C197" s="70" t="s">
        <v>387</v>
      </c>
      <c r="D197" s="58"/>
      <c r="E197" s="232">
        <v>0</v>
      </c>
    </row>
    <row r="198" spans="2:6" ht="29.25" customHeight="1" x14ac:dyDescent="0.2">
      <c r="B198" s="60">
        <v>2.8</v>
      </c>
      <c r="C198" s="84" t="s">
        <v>386</v>
      </c>
      <c r="D198" s="73"/>
      <c r="E198" s="239">
        <v>0</v>
      </c>
    </row>
    <row r="199" spans="2:6" ht="17.25" customHeight="1" x14ac:dyDescent="0.2">
      <c r="B199" s="71" t="s">
        <v>214</v>
      </c>
      <c r="C199" s="66" t="s">
        <v>229</v>
      </c>
      <c r="D199" s="62"/>
      <c r="E199" s="746">
        <v>0</v>
      </c>
    </row>
    <row r="200" spans="2:6" ht="17.25" customHeight="1" x14ac:dyDescent="0.2">
      <c r="B200" s="744" t="s">
        <v>220</v>
      </c>
      <c r="C200" s="66" t="s">
        <v>289</v>
      </c>
      <c r="D200" s="62"/>
      <c r="E200" s="746"/>
    </row>
    <row r="201" spans="2:6" ht="17.25" customHeight="1" x14ac:dyDescent="0.2">
      <c r="B201" s="744"/>
      <c r="C201" s="66" t="s">
        <v>290</v>
      </c>
      <c r="D201" s="62"/>
      <c r="E201" s="16" t="s">
        <v>412</v>
      </c>
    </row>
    <row r="202" spans="2:6" ht="16.5" customHeight="1" thickBot="1" x14ac:dyDescent="0.3">
      <c r="B202" s="71"/>
      <c r="C202" s="66"/>
      <c r="D202" s="58"/>
      <c r="E202" s="232">
        <v>0</v>
      </c>
    </row>
    <row r="203" spans="2:6" ht="17.25" customHeight="1" x14ac:dyDescent="0.2">
      <c r="B203" s="60">
        <v>2.9</v>
      </c>
      <c r="C203" s="61" t="s">
        <v>234</v>
      </c>
      <c r="D203" s="85"/>
      <c r="E203" s="239">
        <v>0</v>
      </c>
    </row>
    <row r="204" spans="2:6" ht="17.25" customHeight="1" x14ac:dyDescent="0.2">
      <c r="B204" s="744" t="s">
        <v>222</v>
      </c>
      <c r="C204" s="66" t="s">
        <v>322</v>
      </c>
      <c r="D204" s="66"/>
      <c r="E204" s="16"/>
    </row>
    <row r="205" spans="2:6" ht="17.25" customHeight="1" x14ac:dyDescent="0.2">
      <c r="B205" s="744"/>
      <c r="C205" s="66" t="s">
        <v>323</v>
      </c>
      <c r="D205" s="66"/>
      <c r="E205" s="16" t="s">
        <v>412</v>
      </c>
    </row>
    <row r="206" spans="2:6" ht="17.25" customHeight="1" x14ac:dyDescent="0.2">
      <c r="B206" s="744" t="s">
        <v>223</v>
      </c>
      <c r="C206" s="66" t="s">
        <v>324</v>
      </c>
      <c r="D206" s="66"/>
      <c r="E206" s="745" t="s">
        <v>412</v>
      </c>
    </row>
    <row r="207" spans="2:6" ht="17.25" customHeight="1" x14ac:dyDescent="0.2">
      <c r="B207" s="744"/>
      <c r="C207" s="66" t="s">
        <v>325</v>
      </c>
      <c r="D207" s="66"/>
      <c r="E207" s="745"/>
    </row>
    <row r="208" spans="2:6" ht="17.25" customHeight="1" x14ac:dyDescent="0.2">
      <c r="B208" s="744" t="s">
        <v>224</v>
      </c>
      <c r="C208" s="66" t="s">
        <v>326</v>
      </c>
      <c r="D208" s="66"/>
      <c r="E208" s="16" t="s">
        <v>412</v>
      </c>
      <c r="F208" s="76"/>
    </row>
    <row r="209" spans="2:7" ht="17.25" customHeight="1" x14ac:dyDescent="0.25">
      <c r="B209" s="744"/>
      <c r="C209" s="66" t="s">
        <v>327</v>
      </c>
      <c r="D209" s="67"/>
      <c r="E209" s="240">
        <v>0</v>
      </c>
      <c r="F209" s="79"/>
      <c r="G209" s="55"/>
    </row>
    <row r="210" spans="2:7" ht="21.75" customHeight="1" x14ac:dyDescent="0.25">
      <c r="B210" s="113" t="s">
        <v>291</v>
      </c>
      <c r="C210" s="113"/>
      <c r="D210" s="114"/>
      <c r="E210" s="327">
        <f>E20+E39+E83+E125+E136+E155+E191</f>
        <v>104239033.72999999</v>
      </c>
      <c r="F210" s="107"/>
      <c r="G210" s="55"/>
    </row>
    <row r="211" spans="2:7" ht="21" customHeight="1" x14ac:dyDescent="0.25">
      <c r="B211" s="80" t="s">
        <v>422</v>
      </c>
      <c r="C211" s="80"/>
      <c r="D211" s="86"/>
      <c r="E211" s="328">
        <f>E16-E210</f>
        <v>-5421406.0099999905</v>
      </c>
      <c r="F211" s="108"/>
    </row>
    <row r="212" spans="2:7" ht="19.5" customHeight="1" x14ac:dyDescent="0.2">
      <c r="B212" s="27"/>
      <c r="C212" s="32"/>
      <c r="D212" s="81"/>
      <c r="F212" s="55"/>
    </row>
    <row r="213" spans="2:7" ht="19.5" customHeight="1" x14ac:dyDescent="0.2">
      <c r="B213" s="28"/>
      <c r="C213" s="115" t="s">
        <v>7</v>
      </c>
      <c r="D213" s="742" t="s">
        <v>8</v>
      </c>
      <c r="E213" s="742"/>
      <c r="F213" s="621"/>
    </row>
    <row r="214" spans="2:7" ht="15.75" customHeight="1" x14ac:dyDescent="0.2">
      <c r="B214" s="28"/>
      <c r="C214" s="28"/>
      <c r="D214" s="28"/>
      <c r="E214" s="241"/>
    </row>
    <row r="215" spans="2:7" ht="15" customHeight="1" x14ac:dyDescent="0.2">
      <c r="B215" s="28"/>
      <c r="C215" s="28"/>
      <c r="D215" s="28"/>
      <c r="E215" s="241"/>
    </row>
    <row r="216" spans="2:7" ht="17.25" customHeight="1" x14ac:dyDescent="0.2">
      <c r="B216" s="27"/>
      <c r="C216" s="28"/>
      <c r="D216" s="9"/>
      <c r="E216" s="241"/>
    </row>
    <row r="217" spans="2:7" ht="18" customHeight="1" x14ac:dyDescent="0.2">
      <c r="B217" s="27"/>
      <c r="C217" s="14" t="s">
        <v>431</v>
      </c>
      <c r="D217" s="743" t="s">
        <v>437</v>
      </c>
      <c r="E217" s="743"/>
    </row>
    <row r="218" spans="2:7" ht="16.5" customHeight="1" x14ac:dyDescent="0.2">
      <c r="C218" s="7" t="s">
        <v>432</v>
      </c>
      <c r="D218" s="742" t="s">
        <v>427</v>
      </c>
      <c r="E218" s="742"/>
    </row>
    <row r="219" spans="2:7" ht="15.75" customHeight="1" x14ac:dyDescent="0.2"/>
    <row r="220" spans="2:7" ht="15.75" customHeight="1" x14ac:dyDescent="0.2"/>
    <row r="221" spans="2:7" ht="15.75" customHeight="1" x14ac:dyDescent="0.2">
      <c r="B221" s="33"/>
    </row>
  </sheetData>
  <mergeCells count="23">
    <mergeCell ref="B137:B138"/>
    <mergeCell ref="B143:B144"/>
    <mergeCell ref="C10:E10"/>
    <mergeCell ref="A9:E9"/>
    <mergeCell ref="C4:E4"/>
    <mergeCell ref="C5:E5"/>
    <mergeCell ref="C6:E6"/>
    <mergeCell ref="C7:E7"/>
    <mergeCell ref="C8:E8"/>
    <mergeCell ref="B153:B154"/>
    <mergeCell ref="B195:B196"/>
    <mergeCell ref="B200:B201"/>
    <mergeCell ref="E199:E200"/>
    <mergeCell ref="B145:B146"/>
    <mergeCell ref="B147:B148"/>
    <mergeCell ref="B149:B150"/>
    <mergeCell ref="D213:E213"/>
    <mergeCell ref="D217:E217"/>
    <mergeCell ref="D218:E218"/>
    <mergeCell ref="B204:B205"/>
    <mergeCell ref="B206:B207"/>
    <mergeCell ref="E206:E207"/>
    <mergeCell ref="B208:B209"/>
  </mergeCells>
  <phoneticPr fontId="56" type="noConversion"/>
  <pageMargins left="0.55118110236220474" right="0.47244094488188981" top="0.62992125984251968" bottom="0.43307086614173229" header="0.31496062992125984" footer="0.31496062992125984"/>
  <pageSetup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92D050"/>
    <pageSetUpPr fitToPage="1"/>
  </sheetPr>
  <dimension ref="A1:E95"/>
  <sheetViews>
    <sheetView topLeftCell="A90" zoomScale="75" zoomScaleNormal="75" workbookViewId="0">
      <selection sqref="A1:E95"/>
    </sheetView>
  </sheetViews>
  <sheetFormatPr baseColWidth="10" defaultColWidth="9.140625" defaultRowHeight="24.75" customHeight="1" x14ac:dyDescent="0.3"/>
  <cols>
    <col min="1" max="1" width="22.28515625" style="455" customWidth="1"/>
    <col min="2" max="2" width="63.140625" style="348" customWidth="1"/>
    <col min="3" max="3" width="24.28515625" style="454" customWidth="1"/>
    <col min="4" max="4" width="22" style="454" customWidth="1"/>
    <col min="5" max="5" width="24.28515625" style="454" customWidth="1"/>
    <col min="6" max="16384" width="9.140625" style="348"/>
  </cols>
  <sheetData>
    <row r="1" spans="1:5" ht="25.5" customHeight="1" x14ac:dyDescent="0.35">
      <c r="A1" s="798" t="s">
        <v>513</v>
      </c>
      <c r="B1" s="798"/>
      <c r="C1" s="798"/>
      <c r="D1" s="798"/>
      <c r="E1" s="798"/>
    </row>
    <row r="2" spans="1:5" ht="25.5" customHeight="1" x14ac:dyDescent="0.35">
      <c r="A2" s="798" t="s">
        <v>514</v>
      </c>
      <c r="B2" s="798"/>
      <c r="C2" s="798"/>
      <c r="D2" s="798"/>
      <c r="E2" s="798"/>
    </row>
    <row r="3" spans="1:5" ht="29.25" customHeight="1" x14ac:dyDescent="0.35">
      <c r="A3" s="798" t="s">
        <v>626</v>
      </c>
      <c r="B3" s="798"/>
      <c r="C3" s="798"/>
      <c r="D3" s="798"/>
      <c r="E3" s="798"/>
    </row>
    <row r="4" spans="1:5" ht="32.25" customHeight="1" x14ac:dyDescent="0.35">
      <c r="A4" s="456"/>
      <c r="B4" s="456"/>
      <c r="C4" s="456"/>
      <c r="D4" s="456"/>
      <c r="E4" s="456"/>
    </row>
    <row r="5" spans="1:5" ht="35.25" customHeight="1" x14ac:dyDescent="0.3">
      <c r="A5" s="606" t="s">
        <v>590</v>
      </c>
      <c r="B5" s="606" t="s">
        <v>591</v>
      </c>
      <c r="C5" s="606" t="s">
        <v>592</v>
      </c>
      <c r="D5" s="606" t="s">
        <v>593</v>
      </c>
    </row>
    <row r="6" spans="1:5" ht="24.75" customHeight="1" x14ac:dyDescent="0.3">
      <c r="A6" s="663" t="s">
        <v>35</v>
      </c>
      <c r="B6" s="664" t="s">
        <v>36</v>
      </c>
      <c r="C6" s="665">
        <v>28419395.84</v>
      </c>
      <c r="D6" s="665">
        <v>28419395.84</v>
      </c>
    </row>
    <row r="7" spans="1:5" ht="24.75" customHeight="1" x14ac:dyDescent="0.3">
      <c r="A7" s="663" t="s">
        <v>24</v>
      </c>
      <c r="B7" s="664" t="s">
        <v>594</v>
      </c>
      <c r="C7" s="665">
        <v>12432700</v>
      </c>
      <c r="D7" s="665">
        <v>10722950</v>
      </c>
    </row>
    <row r="8" spans="1:5" ht="24.75" customHeight="1" x14ac:dyDescent="0.3">
      <c r="A8" s="663" t="s">
        <v>29</v>
      </c>
      <c r="B8" s="664" t="s">
        <v>30</v>
      </c>
      <c r="C8" s="665">
        <v>211250</v>
      </c>
      <c r="D8" s="665">
        <v>211250</v>
      </c>
    </row>
    <row r="9" spans="1:5" ht="24.75" customHeight="1" x14ac:dyDescent="0.3">
      <c r="A9" s="663" t="s">
        <v>372</v>
      </c>
      <c r="B9" s="664" t="s">
        <v>695</v>
      </c>
      <c r="C9" s="665">
        <v>38123785.829999998</v>
      </c>
      <c r="D9" s="665">
        <v>0</v>
      </c>
    </row>
    <row r="10" spans="1:5" ht="24.75" customHeight="1" x14ac:dyDescent="0.3">
      <c r="A10" s="663" t="s">
        <v>274</v>
      </c>
      <c r="B10" s="664" t="s">
        <v>275</v>
      </c>
      <c r="C10" s="665">
        <v>0</v>
      </c>
      <c r="D10" s="665">
        <v>0</v>
      </c>
    </row>
    <row r="11" spans="1:5" ht="24.75" customHeight="1" x14ac:dyDescent="0.3">
      <c r="A11" s="663" t="s">
        <v>62</v>
      </c>
      <c r="B11" s="664" t="s">
        <v>63</v>
      </c>
      <c r="C11" s="665">
        <v>681168.61</v>
      </c>
      <c r="D11" s="665">
        <v>669002.31000000006</v>
      </c>
    </row>
    <row r="12" spans="1:5" ht="24.75" customHeight="1" x14ac:dyDescent="0.3">
      <c r="A12" s="663" t="s">
        <v>311</v>
      </c>
      <c r="B12" s="664" t="s">
        <v>595</v>
      </c>
      <c r="C12" s="665">
        <v>0</v>
      </c>
      <c r="D12" s="665">
        <v>0</v>
      </c>
    </row>
    <row r="13" spans="1:5" ht="24.75" customHeight="1" x14ac:dyDescent="0.3">
      <c r="A13" s="663" t="s">
        <v>31</v>
      </c>
      <c r="B13" s="664" t="s">
        <v>32</v>
      </c>
      <c r="C13" s="665">
        <v>2909743.31</v>
      </c>
      <c r="D13" s="665">
        <v>2788522.03</v>
      </c>
    </row>
    <row r="14" spans="1:5" ht="24.75" customHeight="1" x14ac:dyDescent="0.3">
      <c r="A14" s="663" t="s">
        <v>33</v>
      </c>
      <c r="B14" s="664" t="s">
        <v>34</v>
      </c>
      <c r="C14" s="665">
        <v>2915497.55</v>
      </c>
      <c r="D14" s="665">
        <v>2794105.3</v>
      </c>
    </row>
    <row r="15" spans="1:5" ht="24.75" customHeight="1" x14ac:dyDescent="0.3">
      <c r="A15" s="663" t="s">
        <v>27</v>
      </c>
      <c r="B15" s="664" t="s">
        <v>28</v>
      </c>
      <c r="C15" s="665">
        <v>478676.97</v>
      </c>
      <c r="D15" s="665">
        <v>461673.9</v>
      </c>
    </row>
    <row r="16" spans="1:5" ht="24.75" customHeight="1" x14ac:dyDescent="0.3">
      <c r="A16" s="663" t="s">
        <v>26</v>
      </c>
      <c r="B16" s="664" t="s">
        <v>20</v>
      </c>
      <c r="C16" s="665">
        <v>0</v>
      </c>
      <c r="D16" s="665">
        <v>182587.01</v>
      </c>
    </row>
    <row r="17" spans="1:4" ht="24.75" customHeight="1" x14ac:dyDescent="0.3">
      <c r="A17" s="663" t="s">
        <v>47</v>
      </c>
      <c r="B17" s="664" t="s">
        <v>48</v>
      </c>
      <c r="C17" s="665">
        <v>67704.5</v>
      </c>
      <c r="D17" s="665">
        <v>398102.73</v>
      </c>
    </row>
    <row r="18" spans="1:4" ht="24.75" customHeight="1" x14ac:dyDescent="0.3">
      <c r="A18" s="663" t="s">
        <v>68</v>
      </c>
      <c r="B18" s="664" t="s">
        <v>67</v>
      </c>
      <c r="C18" s="665">
        <v>279612.94</v>
      </c>
      <c r="D18" s="665">
        <v>590.66999999999996</v>
      </c>
    </row>
    <row r="19" spans="1:4" ht="24.75" customHeight="1" x14ac:dyDescent="0.3">
      <c r="A19" s="663" t="s">
        <v>305</v>
      </c>
      <c r="B19" s="664" t="s">
        <v>306</v>
      </c>
      <c r="C19" s="665">
        <v>4174</v>
      </c>
      <c r="D19" s="665">
        <v>1482</v>
      </c>
    </row>
    <row r="20" spans="1:4" ht="24.75" customHeight="1" x14ac:dyDescent="0.3">
      <c r="A20" s="663" t="s">
        <v>97</v>
      </c>
      <c r="B20" s="664" t="s">
        <v>596</v>
      </c>
      <c r="C20" s="665">
        <v>8568</v>
      </c>
      <c r="D20" s="665">
        <v>0</v>
      </c>
    </row>
    <row r="21" spans="1:4" ht="24.75" customHeight="1" x14ac:dyDescent="0.3">
      <c r="A21" s="663" t="s">
        <v>78</v>
      </c>
      <c r="B21" s="664" t="s">
        <v>597</v>
      </c>
      <c r="C21" s="665">
        <v>0</v>
      </c>
      <c r="D21" s="665">
        <v>246252.79</v>
      </c>
    </row>
    <row r="22" spans="1:4" ht="24.75" customHeight="1" x14ac:dyDescent="0.3">
      <c r="A22" s="663" t="s">
        <v>101</v>
      </c>
      <c r="B22" s="664" t="s">
        <v>598</v>
      </c>
      <c r="C22" s="665">
        <v>0</v>
      </c>
      <c r="D22" s="665">
        <v>0</v>
      </c>
    </row>
    <row r="23" spans="1:4" ht="24.75" customHeight="1" x14ac:dyDescent="0.3">
      <c r="A23" s="663" t="s">
        <v>85</v>
      </c>
      <c r="B23" s="664" t="s">
        <v>599</v>
      </c>
      <c r="C23" s="665">
        <v>667150</v>
      </c>
      <c r="D23" s="665">
        <v>95450</v>
      </c>
    </row>
    <row r="24" spans="1:4" ht="24.75" customHeight="1" x14ac:dyDescent="0.3">
      <c r="A24" s="663" t="s">
        <v>443</v>
      </c>
      <c r="B24" s="664" t="s">
        <v>600</v>
      </c>
      <c r="C24" s="665">
        <v>120471.3</v>
      </c>
      <c r="D24" s="665">
        <v>103363.04</v>
      </c>
    </row>
    <row r="25" spans="1:4" ht="24.75" customHeight="1" x14ac:dyDescent="0.3">
      <c r="A25" s="663" t="s">
        <v>308</v>
      </c>
      <c r="B25" s="664" t="s">
        <v>696</v>
      </c>
      <c r="C25" s="665">
        <v>0</v>
      </c>
      <c r="D25" s="665">
        <v>0</v>
      </c>
    </row>
    <row r="26" spans="1:4" ht="24.75" customHeight="1" x14ac:dyDescent="0.3">
      <c r="A26" s="663" t="s">
        <v>340</v>
      </c>
      <c r="B26" s="664" t="s">
        <v>697</v>
      </c>
      <c r="C26" s="665">
        <v>0</v>
      </c>
      <c r="D26" s="665">
        <v>0</v>
      </c>
    </row>
    <row r="27" spans="1:4" ht="24.75" customHeight="1" x14ac:dyDescent="0.3">
      <c r="A27" s="663" t="s">
        <v>257</v>
      </c>
      <c r="B27" s="664" t="s">
        <v>312</v>
      </c>
      <c r="C27" s="665">
        <v>-59000</v>
      </c>
      <c r="D27" s="665">
        <v>0</v>
      </c>
    </row>
    <row r="28" spans="1:4" ht="24.75" customHeight="1" x14ac:dyDescent="0.3">
      <c r="A28" s="663" t="s">
        <v>369</v>
      </c>
      <c r="B28" s="664" t="s">
        <v>370</v>
      </c>
      <c r="C28" s="665">
        <v>36400</v>
      </c>
      <c r="D28" s="665">
        <v>1051599.57</v>
      </c>
    </row>
    <row r="29" spans="1:4" ht="24.75" customHeight="1" x14ac:dyDescent="0.3">
      <c r="A29" s="663" t="s">
        <v>105</v>
      </c>
      <c r="B29" s="664" t="s">
        <v>106</v>
      </c>
      <c r="C29" s="665">
        <v>0</v>
      </c>
      <c r="D29" s="665">
        <v>1044643.07</v>
      </c>
    </row>
    <row r="30" spans="1:4" ht="24.75" customHeight="1" x14ac:dyDescent="0.3">
      <c r="A30" s="663" t="s">
        <v>107</v>
      </c>
      <c r="B30" s="664" t="s">
        <v>108</v>
      </c>
      <c r="C30" s="665">
        <v>26100</v>
      </c>
      <c r="D30" s="665">
        <v>10812533.449999999</v>
      </c>
    </row>
    <row r="31" spans="1:4" ht="24.75" customHeight="1" x14ac:dyDescent="0.3">
      <c r="A31" s="663" t="s">
        <v>392</v>
      </c>
      <c r="B31" s="664" t="s">
        <v>601</v>
      </c>
      <c r="C31" s="665">
        <v>0</v>
      </c>
      <c r="D31" s="665">
        <v>0</v>
      </c>
    </row>
    <row r="32" spans="1:4" ht="24.75" customHeight="1" x14ac:dyDescent="0.3">
      <c r="A32" s="663" t="s">
        <v>393</v>
      </c>
      <c r="B32" s="664" t="s">
        <v>426</v>
      </c>
      <c r="C32" s="665">
        <v>0</v>
      </c>
      <c r="D32" s="665">
        <v>33846.57</v>
      </c>
    </row>
    <row r="33" spans="1:4" ht="24.75" customHeight="1" x14ac:dyDescent="0.3">
      <c r="A33" s="663" t="s">
        <v>109</v>
      </c>
      <c r="B33" s="664" t="s">
        <v>304</v>
      </c>
      <c r="C33" s="665">
        <v>562263.63</v>
      </c>
      <c r="D33" s="665">
        <v>562263.63</v>
      </c>
    </row>
    <row r="34" spans="1:4" ht="24.75" customHeight="1" x14ac:dyDescent="0.3">
      <c r="A34" s="663" t="s">
        <v>54</v>
      </c>
      <c r="B34" s="664" t="s">
        <v>46</v>
      </c>
      <c r="C34" s="665">
        <v>63200.13</v>
      </c>
      <c r="D34" s="665">
        <v>170371.98</v>
      </c>
    </row>
    <row r="35" spans="1:4" ht="24.75" customHeight="1" x14ac:dyDescent="0.3">
      <c r="A35" s="663" t="s">
        <v>258</v>
      </c>
      <c r="B35" s="664" t="s">
        <v>278</v>
      </c>
      <c r="C35" s="665">
        <v>0</v>
      </c>
      <c r="D35" s="665">
        <v>0</v>
      </c>
    </row>
    <row r="36" spans="1:4" ht="24.75" customHeight="1" x14ac:dyDescent="0.3">
      <c r="A36" s="663" t="s">
        <v>368</v>
      </c>
      <c r="B36" s="664" t="s">
        <v>371</v>
      </c>
      <c r="C36" s="665">
        <v>0</v>
      </c>
      <c r="D36" s="665">
        <v>0</v>
      </c>
    </row>
    <row r="37" spans="1:4" ht="24.75" customHeight="1" x14ac:dyDescent="0.3">
      <c r="A37" s="663" t="s">
        <v>336</v>
      </c>
      <c r="B37" s="664" t="s">
        <v>602</v>
      </c>
      <c r="C37" s="665">
        <v>0</v>
      </c>
      <c r="D37" s="665">
        <v>0</v>
      </c>
    </row>
    <row r="38" spans="1:4" ht="24.75" customHeight="1" x14ac:dyDescent="0.3">
      <c r="A38" s="663" t="s">
        <v>72</v>
      </c>
      <c r="B38" s="664" t="s">
        <v>73</v>
      </c>
      <c r="C38" s="665">
        <v>0</v>
      </c>
      <c r="D38" s="665">
        <v>0</v>
      </c>
    </row>
    <row r="39" spans="1:4" ht="24.75" customHeight="1" x14ac:dyDescent="0.3">
      <c r="A39" s="663" t="s">
        <v>65</v>
      </c>
      <c r="B39" s="664" t="s">
        <v>698</v>
      </c>
      <c r="C39" s="665">
        <v>0</v>
      </c>
      <c r="D39" s="665">
        <v>0</v>
      </c>
    </row>
    <row r="40" spans="1:4" ht="24.75" customHeight="1" x14ac:dyDescent="0.3">
      <c r="A40" s="663" t="s">
        <v>378</v>
      </c>
      <c r="B40" s="664" t="s">
        <v>379</v>
      </c>
      <c r="C40" s="665">
        <v>2783000</v>
      </c>
      <c r="D40" s="665">
        <v>0</v>
      </c>
    </row>
    <row r="41" spans="1:4" ht="24.75" customHeight="1" x14ac:dyDescent="0.3">
      <c r="A41" s="663" t="s">
        <v>362</v>
      </c>
      <c r="B41" s="664" t="s">
        <v>364</v>
      </c>
      <c r="C41" s="665">
        <v>0</v>
      </c>
      <c r="D41" s="665">
        <v>59000</v>
      </c>
    </row>
    <row r="42" spans="1:4" ht="24.75" customHeight="1" x14ac:dyDescent="0.3">
      <c r="A42" s="663" t="s">
        <v>99</v>
      </c>
      <c r="B42" s="664" t="s">
        <v>603</v>
      </c>
      <c r="C42" s="665">
        <v>112749</v>
      </c>
      <c r="D42" s="665">
        <v>97468</v>
      </c>
    </row>
    <row r="43" spans="1:4" ht="24.75" customHeight="1" x14ac:dyDescent="0.3">
      <c r="A43" s="663" t="s">
        <v>49</v>
      </c>
      <c r="B43" s="664" t="s">
        <v>50</v>
      </c>
      <c r="C43" s="665">
        <v>38380</v>
      </c>
      <c r="D43" s="665">
        <v>47130</v>
      </c>
    </row>
    <row r="44" spans="1:4" ht="24.75" customHeight="1" x14ac:dyDescent="0.3">
      <c r="A44" s="663" t="s">
        <v>71</v>
      </c>
      <c r="B44" s="664" t="s">
        <v>279</v>
      </c>
      <c r="C44" s="665">
        <v>51000</v>
      </c>
      <c r="D44" s="665">
        <v>107780</v>
      </c>
    </row>
    <row r="45" spans="1:4" ht="24.75" customHeight="1" x14ac:dyDescent="0.3">
      <c r="A45" s="663" t="s">
        <v>80</v>
      </c>
      <c r="B45" s="664" t="s">
        <v>269</v>
      </c>
      <c r="C45" s="665">
        <v>0</v>
      </c>
      <c r="D45" s="665">
        <v>0</v>
      </c>
    </row>
    <row r="46" spans="1:4" ht="24.75" customHeight="1" x14ac:dyDescent="0.3">
      <c r="A46" s="663" t="s">
        <v>103</v>
      </c>
      <c r="B46" s="664" t="s">
        <v>699</v>
      </c>
      <c r="C46" s="665">
        <v>0</v>
      </c>
      <c r="D46" s="665">
        <v>0</v>
      </c>
    </row>
    <row r="47" spans="1:4" ht="24.75" customHeight="1" x14ac:dyDescent="0.3">
      <c r="A47" s="663" t="s">
        <v>357</v>
      </c>
      <c r="B47" s="664" t="s">
        <v>700</v>
      </c>
      <c r="C47" s="665">
        <v>0</v>
      </c>
      <c r="D47" s="665">
        <v>0</v>
      </c>
    </row>
    <row r="48" spans="1:4" ht="24.75" customHeight="1" x14ac:dyDescent="0.3">
      <c r="A48" s="663" t="s">
        <v>81</v>
      </c>
      <c r="B48" s="664" t="s">
        <v>701</v>
      </c>
      <c r="C48" s="665">
        <v>0</v>
      </c>
      <c r="D48" s="665">
        <v>0</v>
      </c>
    </row>
    <row r="49" spans="1:4" ht="24.75" customHeight="1" x14ac:dyDescent="0.3">
      <c r="A49" s="663" t="s">
        <v>84</v>
      </c>
      <c r="B49" s="664" t="s">
        <v>702</v>
      </c>
      <c r="C49" s="665">
        <v>0</v>
      </c>
      <c r="D49" s="665">
        <v>0</v>
      </c>
    </row>
    <row r="50" spans="1:4" ht="24.75" customHeight="1" x14ac:dyDescent="0.3">
      <c r="A50" s="663" t="s">
        <v>41</v>
      </c>
      <c r="B50" s="664" t="s">
        <v>42</v>
      </c>
      <c r="C50" s="665">
        <v>0</v>
      </c>
      <c r="D50" s="665">
        <v>0</v>
      </c>
    </row>
    <row r="51" spans="1:4" ht="24.75" customHeight="1" x14ac:dyDescent="0.3">
      <c r="A51" s="663" t="s">
        <v>280</v>
      </c>
      <c r="B51" s="664" t="s">
        <v>604</v>
      </c>
      <c r="C51" s="665">
        <v>0</v>
      </c>
      <c r="D51" s="665">
        <v>0</v>
      </c>
    </row>
    <row r="52" spans="1:4" ht="24.75" customHeight="1" x14ac:dyDescent="0.3">
      <c r="A52" s="663" t="s">
        <v>55</v>
      </c>
      <c r="B52" s="664" t="s">
        <v>605</v>
      </c>
      <c r="C52" s="665">
        <v>0</v>
      </c>
      <c r="D52" s="665">
        <v>0</v>
      </c>
    </row>
    <row r="53" spans="1:4" ht="24.75" customHeight="1" x14ac:dyDescent="0.3">
      <c r="A53" s="663" t="s">
        <v>98</v>
      </c>
      <c r="B53" s="664" t="s">
        <v>110</v>
      </c>
      <c r="C53" s="665">
        <v>0</v>
      </c>
      <c r="D53" s="665">
        <v>0</v>
      </c>
    </row>
    <row r="54" spans="1:4" ht="24.75" customHeight="1" x14ac:dyDescent="0.3">
      <c r="A54" s="663" t="s">
        <v>86</v>
      </c>
      <c r="B54" s="664" t="s">
        <v>606</v>
      </c>
      <c r="C54" s="665">
        <v>0</v>
      </c>
      <c r="D54" s="665">
        <v>0</v>
      </c>
    </row>
    <row r="55" spans="1:4" ht="24.75" customHeight="1" x14ac:dyDescent="0.3">
      <c r="A55" s="663" t="s">
        <v>74</v>
      </c>
      <c r="B55" s="664" t="s">
        <v>607</v>
      </c>
      <c r="C55" s="665">
        <v>1820</v>
      </c>
      <c r="D55" s="665">
        <v>1820</v>
      </c>
    </row>
    <row r="56" spans="1:4" ht="24.75" customHeight="1" x14ac:dyDescent="0.3">
      <c r="A56" s="663" t="s">
        <v>102</v>
      </c>
      <c r="B56" s="664" t="s">
        <v>703</v>
      </c>
      <c r="C56" s="665">
        <v>0</v>
      </c>
      <c r="D56" s="665">
        <v>0</v>
      </c>
    </row>
    <row r="57" spans="1:4" ht="24.75" customHeight="1" x14ac:dyDescent="0.3">
      <c r="A57" s="663" t="s">
        <v>82</v>
      </c>
      <c r="B57" s="664" t="s">
        <v>704</v>
      </c>
      <c r="C57" s="665">
        <v>0</v>
      </c>
      <c r="D57" s="665">
        <v>0</v>
      </c>
    </row>
    <row r="58" spans="1:4" ht="24.75" customHeight="1" x14ac:dyDescent="0.3">
      <c r="A58" s="663" t="s">
        <v>57</v>
      </c>
      <c r="B58" s="664" t="s">
        <v>705</v>
      </c>
      <c r="C58" s="665">
        <v>0</v>
      </c>
      <c r="D58" s="665">
        <v>0</v>
      </c>
    </row>
    <row r="59" spans="1:4" ht="24.75" customHeight="1" x14ac:dyDescent="0.3">
      <c r="A59" s="663" t="s">
        <v>100</v>
      </c>
      <c r="B59" s="664" t="s">
        <v>706</v>
      </c>
      <c r="C59" s="665">
        <v>0</v>
      </c>
      <c r="D59" s="665">
        <v>0</v>
      </c>
    </row>
    <row r="60" spans="1:4" ht="24.75" customHeight="1" x14ac:dyDescent="0.3">
      <c r="A60" s="663" t="s">
        <v>69</v>
      </c>
      <c r="B60" s="664" t="s">
        <v>87</v>
      </c>
      <c r="C60" s="665">
        <v>0</v>
      </c>
      <c r="D60" s="665">
        <v>573389.23</v>
      </c>
    </row>
    <row r="61" spans="1:4" ht="24.75" customHeight="1" x14ac:dyDescent="0.3">
      <c r="A61" s="663" t="s">
        <v>405</v>
      </c>
      <c r="B61" s="664" t="s">
        <v>608</v>
      </c>
      <c r="C61" s="665">
        <v>170</v>
      </c>
      <c r="D61" s="665">
        <v>170</v>
      </c>
    </row>
    <row r="62" spans="1:4" ht="24.75" customHeight="1" x14ac:dyDescent="0.3">
      <c r="A62" s="663" t="s">
        <v>53</v>
      </c>
      <c r="B62" s="664" t="s">
        <v>22</v>
      </c>
      <c r="C62" s="665">
        <v>0</v>
      </c>
      <c r="D62" s="665">
        <v>0</v>
      </c>
    </row>
    <row r="63" spans="1:4" ht="24.75" customHeight="1" x14ac:dyDescent="0.3">
      <c r="A63" s="663" t="s">
        <v>76</v>
      </c>
      <c r="B63" s="664" t="s">
        <v>111</v>
      </c>
      <c r="C63" s="665">
        <v>74003.69</v>
      </c>
      <c r="D63" s="665">
        <v>46833</v>
      </c>
    </row>
    <row r="64" spans="1:4" ht="24.75" customHeight="1" x14ac:dyDescent="0.3">
      <c r="A64" s="663" t="s">
        <v>59</v>
      </c>
      <c r="B64" s="664" t="s">
        <v>609</v>
      </c>
      <c r="C64" s="665">
        <v>0</v>
      </c>
      <c r="D64" s="665">
        <v>0</v>
      </c>
    </row>
    <row r="65" spans="1:4" ht="24.75" customHeight="1" x14ac:dyDescent="0.3">
      <c r="A65" s="663" t="s">
        <v>83</v>
      </c>
      <c r="B65" s="664" t="s">
        <v>610</v>
      </c>
      <c r="C65" s="665">
        <v>0</v>
      </c>
      <c r="D65" s="665">
        <v>0</v>
      </c>
    </row>
    <row r="66" spans="1:4" ht="24.75" customHeight="1" x14ac:dyDescent="0.3">
      <c r="A66" s="663" t="s">
        <v>260</v>
      </c>
      <c r="B66" s="664" t="s">
        <v>611</v>
      </c>
      <c r="C66" s="665">
        <v>247997.62</v>
      </c>
      <c r="D66" s="665">
        <v>0</v>
      </c>
    </row>
    <row r="67" spans="1:4" ht="24.75" customHeight="1" x14ac:dyDescent="0.3">
      <c r="A67" s="663" t="s">
        <v>261</v>
      </c>
      <c r="B67" s="664" t="s">
        <v>612</v>
      </c>
      <c r="C67" s="665">
        <v>2950</v>
      </c>
      <c r="D67" s="665">
        <v>0</v>
      </c>
    </row>
    <row r="68" spans="1:4" ht="24.75" customHeight="1" x14ac:dyDescent="0.3">
      <c r="A68" s="663" t="s">
        <v>70</v>
      </c>
      <c r="B68" s="664" t="s">
        <v>88</v>
      </c>
      <c r="C68" s="665">
        <v>0</v>
      </c>
      <c r="D68" s="665">
        <v>0</v>
      </c>
    </row>
    <row r="69" spans="1:4" ht="24.75" customHeight="1" x14ac:dyDescent="0.3">
      <c r="A69" s="663" t="s">
        <v>318</v>
      </c>
      <c r="B69" s="664" t="s">
        <v>319</v>
      </c>
      <c r="C69" s="665">
        <v>0</v>
      </c>
      <c r="D69" s="665">
        <v>0</v>
      </c>
    </row>
    <row r="70" spans="1:4" ht="24.75" customHeight="1" x14ac:dyDescent="0.3">
      <c r="A70" s="663" t="s">
        <v>51</v>
      </c>
      <c r="B70" s="664" t="s">
        <v>52</v>
      </c>
      <c r="C70" s="665">
        <v>0</v>
      </c>
      <c r="D70" s="665">
        <v>0</v>
      </c>
    </row>
    <row r="71" spans="1:4" ht="24.75" customHeight="1" x14ac:dyDescent="0.3">
      <c r="A71" s="663" t="s">
        <v>60</v>
      </c>
      <c r="B71" s="664" t="s">
        <v>61</v>
      </c>
      <c r="C71" s="665">
        <v>0</v>
      </c>
      <c r="D71" s="665">
        <v>82499.88</v>
      </c>
    </row>
    <row r="72" spans="1:4" ht="24.75" customHeight="1" x14ac:dyDescent="0.3">
      <c r="A72" s="663" t="s">
        <v>292</v>
      </c>
      <c r="B72" s="664" t="s">
        <v>707</v>
      </c>
      <c r="C72" s="665">
        <v>50000</v>
      </c>
      <c r="D72" s="665">
        <v>50000</v>
      </c>
    </row>
    <row r="73" spans="1:4" ht="24.75" customHeight="1" x14ac:dyDescent="0.3">
      <c r="A73" s="663" t="s">
        <v>588</v>
      </c>
      <c r="B73" s="664" t="s">
        <v>708</v>
      </c>
      <c r="C73" s="665">
        <v>600000</v>
      </c>
      <c r="D73" s="665">
        <v>0</v>
      </c>
    </row>
    <row r="74" spans="1:4" ht="24.75" customHeight="1" x14ac:dyDescent="0.3">
      <c r="A74" s="663" t="s">
        <v>104</v>
      </c>
      <c r="B74" s="664" t="s">
        <v>112</v>
      </c>
      <c r="C74" s="665">
        <v>0</v>
      </c>
      <c r="D74" s="665">
        <v>0</v>
      </c>
    </row>
    <row r="75" spans="1:4" ht="24.75" customHeight="1" x14ac:dyDescent="0.3">
      <c r="A75" s="663" t="s">
        <v>293</v>
      </c>
      <c r="B75" s="664" t="s">
        <v>294</v>
      </c>
      <c r="C75" s="665">
        <v>0</v>
      </c>
      <c r="D75" s="665">
        <v>0</v>
      </c>
    </row>
    <row r="76" spans="1:4" ht="24.75" customHeight="1" x14ac:dyDescent="0.3">
      <c r="A76" s="663" t="s">
        <v>113</v>
      </c>
      <c r="B76" s="664" t="s">
        <v>313</v>
      </c>
      <c r="C76" s="665">
        <v>0</v>
      </c>
      <c r="D76" s="665">
        <v>775552.17</v>
      </c>
    </row>
    <row r="77" spans="1:4" ht="24.75" customHeight="1" x14ac:dyDescent="0.3">
      <c r="A77" s="663" t="s">
        <v>262</v>
      </c>
      <c r="B77" s="664" t="s">
        <v>265</v>
      </c>
      <c r="C77" s="665">
        <v>0</v>
      </c>
      <c r="D77" s="665">
        <v>0</v>
      </c>
    </row>
    <row r="78" spans="1:4" ht="24.75" customHeight="1" x14ac:dyDescent="0.3">
      <c r="A78" s="663" t="s">
        <v>402</v>
      </c>
      <c r="B78" s="664" t="s">
        <v>709</v>
      </c>
      <c r="C78" s="665">
        <v>0</v>
      </c>
      <c r="D78" s="665">
        <v>0</v>
      </c>
    </row>
    <row r="79" spans="1:4" ht="24.75" customHeight="1" x14ac:dyDescent="0.3">
      <c r="A79" s="663" t="s">
        <v>384</v>
      </c>
      <c r="B79" s="664" t="s">
        <v>710</v>
      </c>
      <c r="C79" s="665">
        <v>0</v>
      </c>
      <c r="D79" s="665">
        <v>0</v>
      </c>
    </row>
    <row r="80" spans="1:4" ht="24.75" customHeight="1" x14ac:dyDescent="0.3">
      <c r="A80" s="663" t="s">
        <v>114</v>
      </c>
      <c r="B80" s="664" t="s">
        <v>115</v>
      </c>
      <c r="C80" s="665">
        <v>0</v>
      </c>
      <c r="D80" s="665">
        <v>0</v>
      </c>
    </row>
    <row r="81" spans="1:4" ht="24.75" customHeight="1" x14ac:dyDescent="0.3">
      <c r="A81" s="663" t="s">
        <v>349</v>
      </c>
      <c r="B81" s="664" t="s">
        <v>711</v>
      </c>
      <c r="C81" s="665">
        <v>0</v>
      </c>
      <c r="D81" s="665">
        <v>0</v>
      </c>
    </row>
    <row r="82" spans="1:4" ht="24.75" customHeight="1" x14ac:dyDescent="0.3">
      <c r="A82" s="663" t="s">
        <v>365</v>
      </c>
      <c r="B82" s="664" t="s">
        <v>712</v>
      </c>
      <c r="C82" s="665">
        <v>0</v>
      </c>
      <c r="D82" s="665">
        <v>0</v>
      </c>
    </row>
    <row r="83" spans="1:4" ht="24.75" customHeight="1" x14ac:dyDescent="0.3">
      <c r="A83" s="663" t="s">
        <v>281</v>
      </c>
      <c r="B83" s="664" t="s">
        <v>282</v>
      </c>
      <c r="C83" s="665">
        <v>0</v>
      </c>
      <c r="D83" s="665">
        <v>0</v>
      </c>
    </row>
    <row r="84" spans="1:4" ht="24.75" customHeight="1" x14ac:dyDescent="0.3">
      <c r="A84" s="663" t="s">
        <v>116</v>
      </c>
      <c r="B84" s="664" t="s">
        <v>117</v>
      </c>
      <c r="C84" s="665">
        <v>0</v>
      </c>
      <c r="D84" s="665">
        <v>0</v>
      </c>
    </row>
    <row r="85" spans="1:4" ht="24.75" customHeight="1" x14ac:dyDescent="0.3">
      <c r="A85" s="663" t="s">
        <v>118</v>
      </c>
      <c r="B85" s="664" t="s">
        <v>119</v>
      </c>
      <c r="C85" s="665">
        <v>0</v>
      </c>
      <c r="D85" s="665">
        <v>0</v>
      </c>
    </row>
    <row r="86" spans="1:4" ht="24.75" customHeight="1" x14ac:dyDescent="0.3">
      <c r="A86" s="663" t="s">
        <v>89</v>
      </c>
      <c r="B86" s="664" t="s">
        <v>90</v>
      </c>
      <c r="C86" s="665">
        <v>0</v>
      </c>
      <c r="D86" s="665">
        <v>0</v>
      </c>
    </row>
    <row r="87" spans="1:4" ht="24.75" customHeight="1" x14ac:dyDescent="0.3">
      <c r="A87" s="663" t="s">
        <v>314</v>
      </c>
      <c r="B87" s="664" t="s">
        <v>315</v>
      </c>
      <c r="C87" s="665">
        <v>0</v>
      </c>
      <c r="D87" s="665">
        <v>0</v>
      </c>
    </row>
    <row r="88" spans="1:4" ht="24.75" customHeight="1" x14ac:dyDescent="0.3">
      <c r="A88" s="663" t="s">
        <v>351</v>
      </c>
      <c r="B88" s="664" t="s">
        <v>613</v>
      </c>
      <c r="C88" s="665">
        <v>0</v>
      </c>
      <c r="D88" s="665">
        <v>28588.28</v>
      </c>
    </row>
    <row r="89" spans="1:4" ht="24.75" customHeight="1" x14ac:dyDescent="0.3">
      <c r="A89" s="663" t="s">
        <v>122</v>
      </c>
      <c r="B89" s="664" t="s">
        <v>123</v>
      </c>
      <c r="C89" s="665">
        <v>0</v>
      </c>
      <c r="D89" s="665">
        <v>0</v>
      </c>
    </row>
    <row r="90" spans="1:4" ht="24.75" customHeight="1" x14ac:dyDescent="0.3">
      <c r="A90" s="663" t="s">
        <v>713</v>
      </c>
      <c r="B90" s="664" t="s">
        <v>714</v>
      </c>
      <c r="C90" s="665">
        <v>0</v>
      </c>
      <c r="D90" s="665">
        <v>0</v>
      </c>
    </row>
    <row r="91" spans="1:4" ht="24.75" customHeight="1" x14ac:dyDescent="0.3">
      <c r="A91" s="663" t="s">
        <v>283</v>
      </c>
      <c r="B91" s="664" t="s">
        <v>284</v>
      </c>
      <c r="C91" s="665">
        <v>1124000</v>
      </c>
      <c r="D91" s="665">
        <v>0</v>
      </c>
    </row>
    <row r="92" spans="1:4" ht="24.75" customHeight="1" x14ac:dyDescent="0.3">
      <c r="A92" s="663" t="s">
        <v>406</v>
      </c>
      <c r="B92" s="664" t="s">
        <v>618</v>
      </c>
      <c r="C92" s="665">
        <v>0</v>
      </c>
      <c r="D92" s="665">
        <v>0</v>
      </c>
    </row>
    <row r="93" spans="1:4" ht="24.75" customHeight="1" x14ac:dyDescent="0.3">
      <c r="A93" s="663" t="s">
        <v>501</v>
      </c>
      <c r="B93" s="664" t="s">
        <v>715</v>
      </c>
      <c r="C93" s="665">
        <v>0</v>
      </c>
      <c r="D93" s="665"/>
    </row>
    <row r="94" spans="1:4" ht="24.75" customHeight="1" x14ac:dyDescent="0.3">
      <c r="A94" s="663" t="s">
        <v>467</v>
      </c>
      <c r="B94" s="664" t="s">
        <v>716</v>
      </c>
      <c r="C94" s="665">
        <v>0</v>
      </c>
      <c r="D94" s="665">
        <v>0</v>
      </c>
    </row>
    <row r="95" spans="1:4" ht="24.75" customHeight="1" x14ac:dyDescent="0.3">
      <c r="A95" s="666"/>
      <c r="B95" s="667" t="s">
        <v>15</v>
      </c>
      <c r="C95" s="668">
        <f>SUM(C6:C94)</f>
        <v>93034932.919999987</v>
      </c>
      <c r="D95" s="668">
        <f>SUM(D6:D94)</f>
        <v>62640216.449999996</v>
      </c>
    </row>
  </sheetData>
  <mergeCells count="3">
    <mergeCell ref="A1:E1"/>
    <mergeCell ref="A2:E2"/>
    <mergeCell ref="A3:E3"/>
  </mergeCells>
  <pageMargins left="0.52" right="0.42" top="0.9" bottom="0.47" header="0.44" footer="0.3"/>
  <pageSetup scale="63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92D050"/>
  </sheetPr>
  <dimension ref="A1:H35"/>
  <sheetViews>
    <sheetView tabSelected="1" topLeftCell="A12" workbookViewId="0">
      <selection activeCell="D41" sqref="D41"/>
    </sheetView>
  </sheetViews>
  <sheetFormatPr baseColWidth="10" defaultColWidth="9.140625" defaultRowHeight="15" x14ac:dyDescent="0.2"/>
  <cols>
    <col min="1" max="1" width="5.28515625" style="117" customWidth="1"/>
    <col min="2" max="2" width="46.140625" style="117" customWidth="1"/>
    <col min="3" max="3" width="13.5703125" style="117" customWidth="1"/>
    <col min="4" max="4" width="36.5703125" style="117" customWidth="1"/>
    <col min="5" max="5" width="20.5703125" style="117" customWidth="1"/>
    <col min="6" max="7" width="9.140625" style="117"/>
    <col min="8" max="8" width="12.7109375" style="117" customWidth="1"/>
    <col min="9" max="16384" width="9.140625" style="117"/>
  </cols>
  <sheetData>
    <row r="1" spans="1:8" ht="13.5" customHeight="1" x14ac:dyDescent="0.2"/>
    <row r="2" spans="1:8" ht="13.5" customHeight="1" x14ac:dyDescent="0.25">
      <c r="A2" s="122"/>
      <c r="B2" s="93"/>
      <c r="C2" s="93"/>
      <c r="D2" s="123"/>
      <c r="E2" s="93"/>
    </row>
    <row r="3" spans="1:8" ht="13.5" customHeight="1" x14ac:dyDescent="0.25">
      <c r="A3" s="122"/>
      <c r="B3" s="93"/>
      <c r="C3" s="93"/>
      <c r="D3" s="123"/>
      <c r="E3" s="93"/>
    </row>
    <row r="4" spans="1:8" ht="13.5" customHeight="1" x14ac:dyDescent="0.25">
      <c r="A4" s="122"/>
      <c r="B4" s="93"/>
      <c r="C4" s="93"/>
      <c r="D4" s="123"/>
      <c r="E4" s="93"/>
    </row>
    <row r="5" spans="1:8" ht="15.75" customHeight="1" x14ac:dyDescent="0.25">
      <c r="A5" s="124"/>
      <c r="B5" s="747" t="s">
        <v>9</v>
      </c>
      <c r="C5" s="747"/>
      <c r="D5" s="747"/>
      <c r="E5" s="93"/>
    </row>
    <row r="6" spans="1:8" ht="15.75" customHeight="1" x14ac:dyDescent="0.25">
      <c r="A6" s="124"/>
      <c r="B6" s="747" t="s">
        <v>10</v>
      </c>
      <c r="C6" s="747"/>
      <c r="D6" s="747"/>
      <c r="E6" s="93"/>
    </row>
    <row r="7" spans="1:8" ht="15.75" customHeight="1" x14ac:dyDescent="0.25">
      <c r="A7" s="124"/>
      <c r="B7" s="799" t="s">
        <v>11</v>
      </c>
      <c r="C7" s="799"/>
      <c r="D7" s="799"/>
      <c r="E7" s="93"/>
    </row>
    <row r="8" spans="1:8" ht="15.75" customHeight="1" x14ac:dyDescent="0.25">
      <c r="A8" s="124"/>
      <c r="B8" s="747" t="s">
        <v>12</v>
      </c>
      <c r="C8" s="747"/>
      <c r="D8" s="747"/>
      <c r="E8" s="93"/>
    </row>
    <row r="9" spans="1:8" ht="15.75" customHeight="1" x14ac:dyDescent="0.25">
      <c r="A9" s="124"/>
      <c r="B9" s="747" t="s">
        <v>463</v>
      </c>
      <c r="C9" s="747"/>
      <c r="D9" s="747"/>
      <c r="E9" s="93"/>
    </row>
    <row r="10" spans="1:8" ht="17.25" customHeight="1" x14ac:dyDescent="0.25">
      <c r="A10" s="87"/>
      <c r="B10" s="747" t="s">
        <v>627</v>
      </c>
      <c r="C10" s="747"/>
      <c r="D10" s="747"/>
      <c r="E10" s="93"/>
    </row>
    <row r="11" spans="1:8" ht="21" customHeight="1" x14ac:dyDescent="0.25">
      <c r="A11" s="122"/>
      <c r="B11" s="747" t="s">
        <v>43</v>
      </c>
      <c r="C11" s="747"/>
      <c r="D11" s="747"/>
      <c r="E11" s="93"/>
    </row>
    <row r="12" spans="1:8" ht="23.25" customHeight="1" x14ac:dyDescent="0.25">
      <c r="A12" s="122"/>
      <c r="B12" s="125" t="s">
        <v>37</v>
      </c>
      <c r="C12" s="125"/>
      <c r="D12" s="126"/>
      <c r="E12" s="93"/>
    </row>
    <row r="13" spans="1:8" ht="17.25" customHeight="1" x14ac:dyDescent="0.25">
      <c r="A13" s="122"/>
      <c r="B13" s="93"/>
      <c r="C13" s="93"/>
      <c r="D13" s="127"/>
      <c r="E13" s="93"/>
    </row>
    <row r="14" spans="1:8" ht="16.5" customHeight="1" x14ac:dyDescent="0.25">
      <c r="A14" s="122"/>
      <c r="B14" s="93" t="s">
        <v>38</v>
      </c>
      <c r="D14" s="462">
        <v>93034932.920000002</v>
      </c>
      <c r="E14" s="128"/>
      <c r="F14" s="53"/>
      <c r="G14" s="53"/>
      <c r="H14" s="82"/>
    </row>
    <row r="15" spans="1:8" ht="16.5" customHeight="1" x14ac:dyDescent="0.25">
      <c r="A15" s="122"/>
      <c r="B15" s="93" t="s">
        <v>478</v>
      </c>
      <c r="D15" s="462">
        <v>2547949.7999999998</v>
      </c>
      <c r="E15" s="128"/>
      <c r="F15" s="53"/>
      <c r="G15" s="53"/>
      <c r="H15" s="82"/>
    </row>
    <row r="16" spans="1:8" ht="16.5" customHeight="1" x14ac:dyDescent="0.25">
      <c r="A16" s="122"/>
      <c r="B16" s="93" t="s">
        <v>477</v>
      </c>
      <c r="D16" s="462">
        <v>3234745</v>
      </c>
      <c r="E16" s="463"/>
      <c r="F16" s="463"/>
      <c r="G16" s="53"/>
      <c r="H16" s="82"/>
    </row>
    <row r="17" spans="1:8" ht="18" customHeight="1" thickBot="1" x14ac:dyDescent="0.3">
      <c r="A17" s="122"/>
      <c r="B17" s="93" t="s">
        <v>479</v>
      </c>
      <c r="D17" s="452">
        <v>0</v>
      </c>
      <c r="E17" s="128"/>
      <c r="F17" s="53"/>
      <c r="G17" s="53"/>
      <c r="H17" s="82"/>
    </row>
    <row r="18" spans="1:8" ht="19.5" customHeight="1" thickBot="1" x14ac:dyDescent="0.3">
      <c r="A18" s="122"/>
      <c r="B18" s="129" t="s">
        <v>484</v>
      </c>
      <c r="C18" s="129"/>
      <c r="D18" s="273">
        <f>SUM(D14:D17)</f>
        <v>98817627.719999999</v>
      </c>
      <c r="E18" s="128"/>
      <c r="F18" s="6"/>
      <c r="G18" s="6"/>
      <c r="H18" s="30"/>
    </row>
    <row r="19" spans="1:8" ht="17.25" customHeight="1" thickTop="1" x14ac:dyDescent="0.25">
      <c r="A19" s="122"/>
      <c r="B19" s="93"/>
      <c r="C19" s="93"/>
      <c r="D19" s="31"/>
      <c r="E19" s="128"/>
      <c r="F19" s="6"/>
      <c r="G19" s="6"/>
      <c r="H19" s="30"/>
    </row>
    <row r="20" spans="1:8" ht="17.25" customHeight="1" x14ac:dyDescent="0.25">
      <c r="A20" s="122"/>
      <c r="B20" s="93"/>
      <c r="C20" s="93"/>
      <c r="D20" s="31"/>
      <c r="E20" s="128"/>
      <c r="F20" s="6"/>
      <c r="G20" s="6"/>
      <c r="H20" s="30"/>
    </row>
    <row r="21" spans="1:8" ht="17.25" customHeight="1" x14ac:dyDescent="0.25">
      <c r="A21" s="110"/>
      <c r="B21" s="110"/>
      <c r="F21" s="56"/>
      <c r="G21" s="56"/>
      <c r="H21" s="82"/>
    </row>
    <row r="22" spans="1:8" ht="34.5" customHeight="1" x14ac:dyDescent="0.25">
      <c r="B22" s="274" t="s">
        <v>465</v>
      </c>
      <c r="C22" s="218"/>
      <c r="D22" s="134"/>
      <c r="F22" s="56"/>
      <c r="G22" s="56"/>
      <c r="H22" s="30"/>
    </row>
    <row r="23" spans="1:8" ht="19.5" customHeight="1" x14ac:dyDescent="0.25">
      <c r="B23" s="93" t="s">
        <v>478</v>
      </c>
      <c r="C23" s="276"/>
      <c r="D23" s="276">
        <v>1276613.25</v>
      </c>
    </row>
    <row r="24" spans="1:8" ht="22.5" customHeight="1" x14ac:dyDescent="0.25">
      <c r="B24" s="93" t="s">
        <v>477</v>
      </c>
      <c r="C24" s="276"/>
      <c r="D24" s="276">
        <v>12407569.75</v>
      </c>
    </row>
    <row r="25" spans="1:8" ht="19.5" customHeight="1" x14ac:dyDescent="0.25">
      <c r="B25" s="93" t="s">
        <v>479</v>
      </c>
      <c r="D25" s="276">
        <v>79154.06</v>
      </c>
    </row>
    <row r="26" spans="1:8" ht="19.5" customHeight="1" thickBot="1" x14ac:dyDescent="0.3">
      <c r="B26" s="218" t="s">
        <v>483</v>
      </c>
      <c r="D26" s="223">
        <v>1951651.25</v>
      </c>
      <c r="E26" s="223"/>
    </row>
    <row r="27" spans="1:8" ht="19.5" customHeight="1" thickBot="1" x14ac:dyDescent="0.3">
      <c r="B27" s="129" t="s">
        <v>628</v>
      </c>
      <c r="C27" s="277"/>
      <c r="D27" s="278">
        <f>SUM(D23:D26)</f>
        <v>15714988.310000001</v>
      </c>
    </row>
    <row r="28" spans="1:8" ht="19.5" customHeight="1" thickTop="1" x14ac:dyDescent="0.25">
      <c r="C28" s="130"/>
      <c r="D28" s="131"/>
    </row>
    <row r="29" spans="1:8" ht="19.5" customHeight="1" x14ac:dyDescent="0.25">
      <c r="C29" s="133"/>
      <c r="D29" s="131"/>
    </row>
    <row r="30" spans="1:8" ht="19.5" customHeight="1" x14ac:dyDescent="0.2">
      <c r="B30" s="217" t="s">
        <v>7</v>
      </c>
      <c r="D30" s="95" t="s">
        <v>8</v>
      </c>
    </row>
    <row r="31" spans="1:8" ht="19.5" customHeight="1" x14ac:dyDescent="0.25">
      <c r="B31" s="130"/>
    </row>
    <row r="32" spans="1:8" ht="19.5" customHeight="1" x14ac:dyDescent="0.25">
      <c r="B32" s="130"/>
    </row>
    <row r="33" spans="2:4" ht="24.75" customHeight="1" x14ac:dyDescent="0.25">
      <c r="B33" s="132"/>
      <c r="D33" s="275"/>
    </row>
    <row r="34" spans="2:4" ht="22.5" customHeight="1" x14ac:dyDescent="0.25">
      <c r="B34" s="425" t="s">
        <v>464</v>
      </c>
      <c r="C34" s="15"/>
      <c r="D34" s="394" t="s">
        <v>437</v>
      </c>
    </row>
    <row r="35" spans="2:4" x14ac:dyDescent="0.2">
      <c r="B35" s="95" t="s">
        <v>330</v>
      </c>
      <c r="D35" s="98" t="s">
        <v>427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92D050"/>
  </sheetPr>
  <dimension ref="A2:F39"/>
  <sheetViews>
    <sheetView topLeftCell="A16" zoomScale="71" zoomScaleNormal="71" workbookViewId="0">
      <selection activeCell="C34" sqref="C34:C35"/>
    </sheetView>
  </sheetViews>
  <sheetFormatPr baseColWidth="10" defaultColWidth="9.140625" defaultRowHeight="15.75" x14ac:dyDescent="0.25"/>
  <cols>
    <col min="1" max="1" width="71.7109375" customWidth="1"/>
    <col min="2" max="2" width="17.28515625" customWidth="1"/>
    <col min="3" max="3" width="36.5703125" style="138" customWidth="1"/>
    <col min="5" max="5" width="19.140625" customWidth="1"/>
    <col min="6" max="6" width="19.5703125" customWidth="1"/>
  </cols>
  <sheetData>
    <row r="2" spans="1:3" ht="23.25" customHeight="1" x14ac:dyDescent="0.25">
      <c r="A2" s="45"/>
      <c r="B2" s="45"/>
    </row>
    <row r="3" spans="1:3" ht="23.25" customHeight="1" x14ac:dyDescent="0.25">
      <c r="A3" s="45"/>
      <c r="B3" s="45"/>
    </row>
    <row r="4" spans="1:3" ht="24" customHeight="1" x14ac:dyDescent="0.25">
      <c r="A4" s="228"/>
      <c r="B4" s="228"/>
      <c r="C4" s="228"/>
    </row>
    <row r="5" spans="1:3" ht="20.25" customHeight="1" x14ac:dyDescent="0.25">
      <c r="A5" s="741" t="s">
        <v>9</v>
      </c>
      <c r="B5" s="741"/>
      <c r="C5" s="741"/>
    </row>
    <row r="6" spans="1:3" ht="25.5" customHeight="1" x14ac:dyDescent="0.25">
      <c r="A6" s="800" t="s">
        <v>10</v>
      </c>
      <c r="B6" s="800"/>
      <c r="C6" s="800"/>
    </row>
    <row r="7" spans="1:3" ht="25.5" customHeight="1" x14ac:dyDescent="0.25">
      <c r="A7" s="800" t="s">
        <v>11</v>
      </c>
      <c r="B7" s="800"/>
      <c r="C7" s="800"/>
    </row>
    <row r="8" spans="1:3" ht="25.5" customHeight="1" x14ac:dyDescent="0.25">
      <c r="A8" s="800" t="s">
        <v>12</v>
      </c>
      <c r="B8" s="800"/>
      <c r="C8" s="800"/>
    </row>
    <row r="9" spans="1:3" ht="25.5" customHeight="1" x14ac:dyDescent="0.35">
      <c r="A9" s="801" t="s">
        <v>480</v>
      </c>
      <c r="B9" s="801"/>
      <c r="C9" s="801"/>
    </row>
    <row r="10" spans="1:3" ht="25.5" customHeight="1" x14ac:dyDescent="0.25">
      <c r="A10" s="800" t="s">
        <v>627</v>
      </c>
      <c r="B10" s="800"/>
      <c r="C10" s="800"/>
    </row>
    <row r="11" spans="1:3" ht="24" customHeight="1" x14ac:dyDescent="0.25">
      <c r="A11" s="105"/>
      <c r="B11" s="105"/>
      <c r="C11" s="105"/>
    </row>
    <row r="12" spans="1:3" ht="24" customHeight="1" x14ac:dyDescent="0.25">
      <c r="A12" s="105"/>
      <c r="B12" s="105"/>
      <c r="C12" s="105"/>
    </row>
    <row r="13" spans="1:3" ht="24" customHeight="1" x14ac:dyDescent="0.25">
      <c r="A13" s="105"/>
      <c r="B13" s="105"/>
      <c r="C13" s="361"/>
    </row>
    <row r="14" spans="1:3" ht="24" customHeight="1" x14ac:dyDescent="0.25">
      <c r="A14" s="457" t="s">
        <v>493</v>
      </c>
      <c r="B14" s="105"/>
      <c r="C14" s="105" t="s">
        <v>579</v>
      </c>
    </row>
    <row r="15" spans="1:3" ht="27.75" customHeight="1" x14ac:dyDescent="0.25">
      <c r="A15" s="467" t="s">
        <v>472</v>
      </c>
      <c r="B15" s="468"/>
      <c r="C15" s="469">
        <v>93034932.920000002</v>
      </c>
    </row>
    <row r="16" spans="1:3" ht="27.75" customHeight="1" x14ac:dyDescent="0.25">
      <c r="A16" s="470" t="s">
        <v>481</v>
      </c>
      <c r="B16" s="471"/>
      <c r="C16" s="469">
        <v>2624015.88</v>
      </c>
    </row>
    <row r="17" spans="1:6" ht="27.75" customHeight="1" x14ac:dyDescent="0.25">
      <c r="A17" s="470" t="s">
        <v>482</v>
      </c>
      <c r="B17" s="471"/>
      <c r="C17" s="469">
        <v>8487383.6199999992</v>
      </c>
      <c r="E17" s="463"/>
      <c r="F17" s="463"/>
    </row>
    <row r="18" spans="1:6" ht="27.75" customHeight="1" x14ac:dyDescent="0.25">
      <c r="A18" s="470" t="s">
        <v>475</v>
      </c>
      <c r="B18" s="471"/>
      <c r="C18" s="469">
        <v>92526.31</v>
      </c>
    </row>
    <row r="19" spans="1:6" ht="27.75" customHeight="1" x14ac:dyDescent="0.25">
      <c r="A19" s="470" t="s">
        <v>615</v>
      </c>
      <c r="B19" s="471"/>
      <c r="C19" s="469">
        <v>175</v>
      </c>
    </row>
    <row r="20" spans="1:6" ht="33.75" customHeight="1" thickBot="1" x14ac:dyDescent="0.3">
      <c r="A20" s="472" t="s">
        <v>629</v>
      </c>
      <c r="B20" s="472"/>
      <c r="C20" s="473">
        <f>SUM(C15:C19)</f>
        <v>104239033.73</v>
      </c>
    </row>
    <row r="21" spans="1:6" ht="24" customHeight="1" thickTop="1" x14ac:dyDescent="0.25">
      <c r="A21" s="106"/>
      <c r="B21" s="106"/>
    </row>
    <row r="22" spans="1:6" ht="24" customHeight="1" x14ac:dyDescent="0.25">
      <c r="A22" s="106"/>
      <c r="B22" s="106"/>
    </row>
    <row r="23" spans="1:6" ht="24" customHeight="1" x14ac:dyDescent="0.25">
      <c r="A23" s="106"/>
      <c r="B23" s="106"/>
    </row>
    <row r="24" spans="1:6" ht="24" customHeight="1" x14ac:dyDescent="0.25">
      <c r="A24" s="106"/>
      <c r="B24" s="106"/>
    </row>
    <row r="25" spans="1:6" ht="30" customHeight="1" x14ac:dyDescent="0.25">
      <c r="A25" s="226"/>
      <c r="B25" s="226"/>
      <c r="C25" s="227"/>
    </row>
    <row r="26" spans="1:6" ht="34.5" customHeight="1" x14ac:dyDescent="0.25">
      <c r="A26" s="136" t="s">
        <v>464</v>
      </c>
      <c r="B26" s="136"/>
      <c r="C26" s="111" t="s">
        <v>437</v>
      </c>
    </row>
    <row r="27" spans="1:6" ht="26.25" customHeight="1" x14ac:dyDescent="0.2">
      <c r="A27" s="95" t="s">
        <v>432</v>
      </c>
      <c r="B27" s="95"/>
      <c r="C27" s="42" t="s">
        <v>427</v>
      </c>
    </row>
    <row r="28" spans="1:6" x14ac:dyDescent="0.25">
      <c r="A28" s="106"/>
      <c r="B28" s="106"/>
      <c r="C28" s="139"/>
    </row>
    <row r="29" spans="1:6" x14ac:dyDescent="0.25">
      <c r="A29" s="106"/>
      <c r="B29" s="106"/>
      <c r="C29" s="139"/>
    </row>
    <row r="30" spans="1:6" x14ac:dyDescent="0.25">
      <c r="A30" s="106"/>
      <c r="B30" s="106"/>
      <c r="C30" s="139"/>
    </row>
    <row r="31" spans="1:6" x14ac:dyDescent="0.25">
      <c r="A31" s="106"/>
      <c r="B31" s="106"/>
      <c r="C31" s="139"/>
    </row>
    <row r="32" spans="1:6" ht="27" customHeight="1" x14ac:dyDescent="0.25">
      <c r="A32" s="106"/>
      <c r="B32" s="393"/>
      <c r="C32" s="139"/>
    </row>
    <row r="33" spans="1:3" ht="27" customHeight="1" x14ac:dyDescent="0.25">
      <c r="A33" s="391"/>
      <c r="B33" s="391"/>
      <c r="C33" s="392"/>
    </row>
    <row r="34" spans="1:3" ht="27" customHeight="1" x14ac:dyDescent="0.25">
      <c r="A34" s="391"/>
      <c r="B34" s="391"/>
      <c r="C34" s="392"/>
    </row>
    <row r="35" spans="1:3" ht="27" customHeight="1" x14ac:dyDescent="0.25">
      <c r="A35" s="391"/>
      <c r="B35" s="391"/>
      <c r="C35" s="392"/>
    </row>
    <row r="36" spans="1:3" ht="27" customHeight="1" x14ac:dyDescent="0.25">
      <c r="A36" s="391"/>
      <c r="B36" s="391"/>
      <c r="C36" s="392"/>
    </row>
    <row r="37" spans="1:3" ht="27" customHeight="1" x14ac:dyDescent="0.25">
      <c r="A37" s="391"/>
      <c r="B37" s="391"/>
      <c r="C37" s="392"/>
    </row>
    <row r="38" spans="1:3" x14ac:dyDescent="0.25">
      <c r="A38" s="391"/>
      <c r="B38" s="337"/>
      <c r="C38" s="392"/>
    </row>
    <row r="39" spans="1:3" x14ac:dyDescent="0.25">
      <c r="A39" s="391"/>
      <c r="B39" s="337"/>
      <c r="C39" s="392"/>
    </row>
  </sheetData>
  <mergeCells count="6">
    <mergeCell ref="A10:C10"/>
    <mergeCell ref="A5:C5"/>
    <mergeCell ref="A6:C6"/>
    <mergeCell ref="A7:C7"/>
    <mergeCell ref="A8:C8"/>
    <mergeCell ref="A9:C9"/>
  </mergeCells>
  <pageMargins left="0.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92D050"/>
    <pageSetUpPr fitToPage="1"/>
  </sheetPr>
  <dimension ref="A1:H36"/>
  <sheetViews>
    <sheetView topLeftCell="A22" zoomScale="66" zoomScaleNormal="66" workbookViewId="0">
      <selection activeCell="K34" sqref="K34"/>
    </sheetView>
  </sheetViews>
  <sheetFormatPr baseColWidth="10" defaultColWidth="11.42578125" defaultRowHeight="30" customHeight="1" x14ac:dyDescent="0.2"/>
  <cols>
    <col min="1" max="1" width="11.85546875" style="43" customWidth="1"/>
    <col min="2" max="2" width="27.7109375" style="26" customWidth="1"/>
    <col min="3" max="3" width="26.7109375" style="44" customWidth="1"/>
    <col min="4" max="4" width="17.7109375" style="23" customWidth="1"/>
    <col min="5" max="5" width="21.42578125" style="25" customWidth="1"/>
    <col min="6" max="6" width="22.7109375" style="26" customWidth="1"/>
    <col min="7" max="7" width="15.7109375" style="26" customWidth="1"/>
    <col min="8" max="16384" width="11.42578125" style="26"/>
  </cols>
  <sheetData>
    <row r="1" spans="1:8" ht="25.5" customHeight="1" x14ac:dyDescent="0.2">
      <c r="A1" s="52"/>
      <c r="B1" s="88"/>
      <c r="C1" s="6"/>
      <c r="D1" s="52"/>
      <c r="E1" s="52"/>
    </row>
    <row r="2" spans="1:8" ht="25.5" customHeight="1" x14ac:dyDescent="0.2">
      <c r="A2" s="52"/>
      <c r="B2" s="88"/>
      <c r="C2" s="6"/>
      <c r="D2" s="52"/>
      <c r="E2" s="52"/>
    </row>
    <row r="3" spans="1:8" ht="25.5" customHeight="1" x14ac:dyDescent="0.25">
      <c r="A3" s="89"/>
      <c r="B3" s="91"/>
      <c r="C3" s="92"/>
      <c r="D3" s="89"/>
      <c r="E3" s="89"/>
    </row>
    <row r="4" spans="1:8" ht="24" customHeight="1" x14ac:dyDescent="0.25">
      <c r="A4" s="789" t="s">
        <v>9</v>
      </c>
      <c r="B4" s="789"/>
      <c r="C4" s="789"/>
      <c r="D4" s="789"/>
      <c r="E4" s="789"/>
      <c r="F4" s="789"/>
    </row>
    <row r="5" spans="1:8" ht="24" customHeight="1" x14ac:dyDescent="0.25">
      <c r="A5" s="789" t="s">
        <v>10</v>
      </c>
      <c r="B5" s="789"/>
      <c r="C5" s="789"/>
      <c r="D5" s="789"/>
      <c r="E5" s="789"/>
      <c r="F5" s="789"/>
    </row>
    <row r="6" spans="1:8" ht="24" customHeight="1" x14ac:dyDescent="0.25">
      <c r="A6" s="789" t="s">
        <v>11</v>
      </c>
      <c r="B6" s="789"/>
      <c r="C6" s="789"/>
      <c r="D6" s="789"/>
      <c r="E6" s="789"/>
      <c r="F6" s="789"/>
    </row>
    <row r="7" spans="1:8" ht="24" customHeight="1" x14ac:dyDescent="0.25">
      <c r="A7" s="789" t="s">
        <v>12</v>
      </c>
      <c r="B7" s="789"/>
      <c r="C7" s="789"/>
      <c r="D7" s="789"/>
      <c r="E7" s="789"/>
      <c r="F7" s="789"/>
    </row>
    <row r="8" spans="1:8" ht="24" customHeight="1" x14ac:dyDescent="0.25">
      <c r="A8" s="789" t="s">
        <v>485</v>
      </c>
      <c r="B8" s="789"/>
      <c r="C8" s="789"/>
      <c r="D8" s="789"/>
      <c r="E8" s="789"/>
      <c r="F8" s="789"/>
    </row>
    <row r="9" spans="1:8" ht="24" customHeight="1" x14ac:dyDescent="0.25">
      <c r="A9" s="789" t="s">
        <v>486</v>
      </c>
      <c r="B9" s="789"/>
      <c r="C9" s="789"/>
      <c r="D9" s="789"/>
      <c r="E9" s="789"/>
      <c r="F9" s="789"/>
    </row>
    <row r="10" spans="1:8" ht="24" customHeight="1" x14ac:dyDescent="0.25">
      <c r="A10" s="789" t="s">
        <v>620</v>
      </c>
      <c r="B10" s="789"/>
      <c r="C10" s="789"/>
      <c r="D10" s="789"/>
      <c r="E10" s="789"/>
      <c r="F10" s="789"/>
    </row>
    <row r="11" spans="1:8" ht="24" customHeight="1" x14ac:dyDescent="0.25">
      <c r="A11" s="87"/>
      <c r="B11" s="87"/>
      <c r="C11" s="87"/>
      <c r="D11" s="87"/>
      <c r="E11" s="87"/>
    </row>
    <row r="12" spans="1:8" ht="26.25" customHeight="1" x14ac:dyDescent="0.35">
      <c r="A12" s="93"/>
      <c r="B12" s="356"/>
      <c r="C12" s="87"/>
      <c r="D12" s="94"/>
      <c r="E12" s="356"/>
      <c r="F12" s="357"/>
    </row>
    <row r="13" spans="1:8" ht="30" customHeight="1" x14ac:dyDescent="0.25">
      <c r="A13" s="36"/>
      <c r="B13" s="214" t="s">
        <v>14</v>
      </c>
      <c r="C13" s="215" t="s">
        <v>15</v>
      </c>
      <c r="E13" s="214" t="s">
        <v>14</v>
      </c>
      <c r="F13" s="215" t="s">
        <v>15</v>
      </c>
      <c r="G13" s="103"/>
      <c r="H13" s="117"/>
    </row>
    <row r="14" spans="1:8" ht="21.75" customHeight="1" x14ac:dyDescent="0.25">
      <c r="A14" s="36"/>
      <c r="B14" s="97" t="s">
        <v>390</v>
      </c>
      <c r="C14" s="212">
        <v>32100</v>
      </c>
      <c r="E14" s="97" t="s">
        <v>546</v>
      </c>
      <c r="F14" s="212">
        <v>735</v>
      </c>
      <c r="G14" s="103"/>
    </row>
    <row r="15" spans="1:8" ht="21.75" customHeight="1" x14ac:dyDescent="0.25">
      <c r="A15" s="36"/>
      <c r="B15" s="97" t="s">
        <v>85</v>
      </c>
      <c r="C15" s="212">
        <v>5250</v>
      </c>
      <c r="E15" s="97" t="s">
        <v>547</v>
      </c>
      <c r="F15" s="212">
        <v>2636.94</v>
      </c>
      <c r="G15" s="103"/>
      <c r="H15" s="117"/>
    </row>
    <row r="16" spans="1:8" ht="21.75" customHeight="1" x14ac:dyDescent="0.25">
      <c r="A16" s="36"/>
      <c r="B16" s="97" t="s">
        <v>75</v>
      </c>
      <c r="C16" s="212">
        <v>800</v>
      </c>
      <c r="E16" s="97" t="s">
        <v>548</v>
      </c>
      <c r="F16" s="212">
        <v>310</v>
      </c>
      <c r="G16" s="103"/>
      <c r="H16" s="117"/>
    </row>
    <row r="17" spans="1:8" ht="21.75" customHeight="1" x14ac:dyDescent="0.25">
      <c r="A17" s="36"/>
      <c r="B17" s="97" t="s">
        <v>64</v>
      </c>
      <c r="C17" s="626">
        <v>313.32</v>
      </c>
      <c r="E17" s="97" t="s">
        <v>549</v>
      </c>
      <c r="F17" s="212">
        <v>1070</v>
      </c>
      <c r="G17" s="103"/>
      <c r="H17" s="117"/>
    </row>
    <row r="18" spans="1:8" ht="21.75" customHeight="1" x14ac:dyDescent="0.25">
      <c r="A18" s="36"/>
      <c r="B18" s="97" t="s">
        <v>49</v>
      </c>
      <c r="C18" s="212">
        <v>26366.61</v>
      </c>
      <c r="E18" s="97" t="s">
        <v>550</v>
      </c>
      <c r="F18" s="212">
        <v>5417.91</v>
      </c>
      <c r="G18" s="103"/>
      <c r="H18" s="117"/>
    </row>
    <row r="19" spans="1:8" ht="21.75" customHeight="1" x14ac:dyDescent="0.25">
      <c r="A19" s="36"/>
      <c r="B19" s="97" t="s">
        <v>81</v>
      </c>
      <c r="C19" s="212">
        <v>2785.89</v>
      </c>
      <c r="E19" s="97"/>
      <c r="F19" s="212"/>
      <c r="G19" s="103"/>
      <c r="H19" s="117"/>
    </row>
    <row r="20" spans="1:8" ht="21.75" customHeight="1" x14ac:dyDescent="0.25">
      <c r="A20" s="36"/>
      <c r="B20" s="97" t="s">
        <v>543</v>
      </c>
      <c r="C20" s="212">
        <v>149</v>
      </c>
      <c r="E20" s="97"/>
      <c r="F20" s="212"/>
      <c r="G20" s="103"/>
      <c r="H20" s="117"/>
    </row>
    <row r="21" spans="1:8" ht="21.75" customHeight="1" x14ac:dyDescent="0.25">
      <c r="A21" s="36"/>
      <c r="B21" s="97" t="s">
        <v>544</v>
      </c>
      <c r="C21" s="212">
        <v>10626.44</v>
      </c>
      <c r="E21" s="97"/>
      <c r="F21" s="212"/>
      <c r="G21" s="103"/>
      <c r="H21" s="117"/>
    </row>
    <row r="22" spans="1:8" ht="21.75" customHeight="1" x14ac:dyDescent="0.25">
      <c r="A22" s="36"/>
      <c r="B22" s="97" t="s">
        <v>545</v>
      </c>
      <c r="C22" s="212">
        <v>3965.2</v>
      </c>
      <c r="E22" s="97"/>
      <c r="F22" s="212"/>
      <c r="G22" s="103"/>
      <c r="H22" s="103"/>
    </row>
    <row r="23" spans="1:8" ht="30" customHeight="1" thickBot="1" x14ac:dyDescent="0.3">
      <c r="A23" s="36"/>
      <c r="B23" s="449" t="s">
        <v>455</v>
      </c>
      <c r="C23" s="450">
        <f>SUM(C14:C22)</f>
        <v>82356.460000000006</v>
      </c>
      <c r="E23" s="449" t="s">
        <v>455</v>
      </c>
      <c r="F23" s="450">
        <f>SUM(F14:F22)</f>
        <v>10169.85</v>
      </c>
      <c r="G23" s="103"/>
      <c r="H23" s="103"/>
    </row>
    <row r="24" spans="1:8" ht="32.25" customHeight="1" thickTop="1" x14ac:dyDescent="0.25">
      <c r="A24" s="36"/>
      <c r="B24" s="399"/>
      <c r="C24" s="529"/>
      <c r="E24" s="358"/>
      <c r="F24" s="338"/>
    </row>
    <row r="25" spans="1:8" ht="24.75" customHeight="1" x14ac:dyDescent="0.25">
      <c r="A25" s="36"/>
      <c r="B25" s="96"/>
      <c r="C25" s="101"/>
      <c r="D25" s="36"/>
      <c r="E25" s="358"/>
      <c r="F25" s="338"/>
    </row>
    <row r="26" spans="1:8" ht="138" customHeight="1" x14ac:dyDescent="0.25">
      <c r="A26" s="36"/>
      <c r="B26" s="50" t="s">
        <v>684</v>
      </c>
      <c r="C26" s="104">
        <f>C23+F23</f>
        <v>92526.310000000012</v>
      </c>
      <c r="E26" s="358"/>
      <c r="F26" s="338"/>
    </row>
    <row r="27" spans="1:8" ht="20.25" customHeight="1" x14ac:dyDescent="0.25">
      <c r="A27" s="42"/>
      <c r="B27" s="42"/>
      <c r="C27" s="49"/>
      <c r="D27" s="42"/>
      <c r="E27" s="358"/>
      <c r="F27" s="338"/>
    </row>
    <row r="28" spans="1:8" ht="20.25" customHeight="1" x14ac:dyDescent="0.25">
      <c r="A28" s="42"/>
      <c r="B28" s="42"/>
      <c r="C28" s="49"/>
      <c r="D28" s="42"/>
      <c r="E28" s="358"/>
      <c r="F28" s="338"/>
    </row>
    <row r="29" spans="1:8" ht="20.25" customHeight="1" x14ac:dyDescent="0.2">
      <c r="A29" s="10"/>
      <c r="B29" s="10" t="s">
        <v>7</v>
      </c>
      <c r="C29" s="99"/>
      <c r="D29" s="329" t="s">
        <v>8</v>
      </c>
      <c r="E29" s="329"/>
    </row>
    <row r="30" spans="1:8" ht="25.5" customHeight="1" x14ac:dyDescent="0.2">
      <c r="A30" s="10"/>
      <c r="B30" s="13"/>
      <c r="C30" s="99"/>
      <c r="D30" s="42"/>
      <c r="E30" s="42"/>
    </row>
    <row r="31" spans="1:8" ht="25.5" customHeight="1" x14ac:dyDescent="0.2">
      <c r="A31" s="10"/>
      <c r="B31" s="13"/>
      <c r="C31" s="99"/>
      <c r="D31" s="42"/>
      <c r="E31" s="42"/>
    </row>
    <row r="32" spans="1:8" ht="25.5" customHeight="1" thickBot="1" x14ac:dyDescent="0.25">
      <c r="A32" s="100"/>
      <c r="B32" s="344"/>
      <c r="C32" s="100"/>
      <c r="D32" s="42"/>
      <c r="E32" s="42"/>
    </row>
    <row r="33" spans="1:5" ht="25.5" customHeight="1" x14ac:dyDescent="0.2">
      <c r="A33" s="42"/>
      <c r="B33" s="10" t="s">
        <v>329</v>
      </c>
      <c r="C33" s="42"/>
      <c r="D33" s="802" t="s">
        <v>456</v>
      </c>
      <c r="E33" s="802"/>
    </row>
    <row r="34" spans="1:5" ht="23.25" customHeight="1" x14ac:dyDescent="0.2">
      <c r="A34" s="42"/>
      <c r="B34" s="13" t="s">
        <v>330</v>
      </c>
      <c r="C34" s="42"/>
      <c r="D34" s="803" t="s">
        <v>457</v>
      </c>
      <c r="E34" s="803"/>
    </row>
    <row r="35" spans="1:5" ht="30" customHeight="1" x14ac:dyDescent="0.2">
      <c r="A35" s="42"/>
      <c r="B35" s="42"/>
      <c r="C35" s="42"/>
      <c r="D35" s="42"/>
      <c r="E35" s="42"/>
    </row>
    <row r="36" spans="1:5" ht="30" customHeight="1" x14ac:dyDescent="0.2">
      <c r="A36" s="3"/>
      <c r="B36" s="3"/>
      <c r="C36" s="3"/>
      <c r="D36" s="3"/>
      <c r="E36" s="3"/>
    </row>
  </sheetData>
  <mergeCells count="9">
    <mergeCell ref="D33:E33"/>
    <mergeCell ref="D34:E34"/>
    <mergeCell ref="A4:F4"/>
    <mergeCell ref="A5:F5"/>
    <mergeCell ref="A6:F6"/>
    <mergeCell ref="A7:F7"/>
    <mergeCell ref="A8:F8"/>
    <mergeCell ref="A9:F9"/>
    <mergeCell ref="A10:F10"/>
  </mergeCells>
  <pageMargins left="0.51181102362204722" right="0.6692913385826772" top="0.6692913385826772" bottom="0.47244094488188981" header="0.39370078740157483" footer="0.11811023622047245"/>
  <pageSetup scale="74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92D050"/>
    <pageSetUpPr fitToPage="1"/>
  </sheetPr>
  <dimension ref="A1:H45"/>
  <sheetViews>
    <sheetView topLeftCell="A22" zoomScale="66" zoomScaleNormal="66" zoomScalePageLayoutView="75" workbookViewId="0">
      <selection sqref="A1:G42"/>
    </sheetView>
  </sheetViews>
  <sheetFormatPr baseColWidth="10" defaultColWidth="11.42578125" defaultRowHeight="45.75" customHeight="1" x14ac:dyDescent="0.2"/>
  <cols>
    <col min="1" max="1" width="17.85546875" style="43" customWidth="1"/>
    <col min="2" max="2" width="15.5703125" style="343" customWidth="1"/>
    <col min="3" max="3" width="50.5703125" style="26" customWidth="1"/>
    <col min="4" max="4" width="21.85546875" style="331" customWidth="1"/>
    <col min="5" max="5" width="23.140625" style="23" customWidth="1"/>
    <col min="6" max="6" width="24.42578125" style="25" customWidth="1"/>
    <col min="7" max="7" width="65.42578125" style="26" customWidth="1"/>
    <col min="8" max="8" width="19.85546875" style="26" customWidth="1"/>
    <col min="9" max="16384" width="11.42578125" style="26"/>
  </cols>
  <sheetData>
    <row r="1" spans="1:8" ht="31.5" customHeight="1" x14ac:dyDescent="0.2">
      <c r="A1" s="45"/>
      <c r="B1" s="96"/>
      <c r="C1" s="46"/>
      <c r="D1" s="35"/>
      <c r="E1" s="16"/>
      <c r="F1" s="24"/>
      <c r="G1" s="47"/>
    </row>
    <row r="2" spans="1:8" ht="31.5" customHeight="1" x14ac:dyDescent="0.2">
      <c r="A2" s="45"/>
      <c r="B2" s="96"/>
      <c r="C2" s="46"/>
      <c r="D2" s="35"/>
      <c r="E2" s="16"/>
      <c r="F2" s="24"/>
      <c r="G2" s="47"/>
    </row>
    <row r="3" spans="1:8" ht="31.5" customHeight="1" x14ac:dyDescent="0.25">
      <c r="A3" s="789" t="s">
        <v>9</v>
      </c>
      <c r="B3" s="789"/>
      <c r="C3" s="789"/>
      <c r="D3" s="789"/>
      <c r="E3" s="789"/>
      <c r="F3" s="789"/>
      <c r="G3" s="789"/>
    </row>
    <row r="4" spans="1:8" ht="24.75" customHeight="1" x14ac:dyDescent="0.25">
      <c r="A4" s="806" t="s">
        <v>10</v>
      </c>
      <c r="B4" s="806"/>
      <c r="C4" s="806"/>
      <c r="D4" s="806"/>
      <c r="E4" s="806"/>
      <c r="F4" s="806"/>
      <c r="G4" s="806"/>
    </row>
    <row r="5" spans="1:8" ht="24.75" customHeight="1" x14ac:dyDescent="0.25">
      <c r="A5" s="785" t="s">
        <v>11</v>
      </c>
      <c r="B5" s="785"/>
      <c r="C5" s="785"/>
      <c r="D5" s="785"/>
      <c r="E5" s="785"/>
      <c r="F5" s="785"/>
      <c r="G5" s="785"/>
    </row>
    <row r="6" spans="1:8" ht="24.75" customHeight="1" x14ac:dyDescent="0.25">
      <c r="A6" s="806" t="s">
        <v>12</v>
      </c>
      <c r="B6" s="806"/>
      <c r="C6" s="806"/>
      <c r="D6" s="806"/>
      <c r="E6" s="806"/>
      <c r="F6" s="806"/>
      <c r="G6" s="806"/>
    </row>
    <row r="7" spans="1:8" ht="24.75" customHeight="1" x14ac:dyDescent="0.25">
      <c r="A7" s="785" t="s">
        <v>485</v>
      </c>
      <c r="B7" s="785"/>
      <c r="C7" s="785"/>
      <c r="D7" s="785"/>
      <c r="E7" s="785"/>
      <c r="F7" s="785"/>
      <c r="G7" s="785"/>
    </row>
    <row r="8" spans="1:8" ht="24.75" customHeight="1" x14ac:dyDescent="0.25">
      <c r="A8" s="805" t="s">
        <v>486</v>
      </c>
      <c r="B8" s="805"/>
      <c r="C8" s="805"/>
      <c r="D8" s="805"/>
      <c r="E8" s="805"/>
      <c r="F8" s="805"/>
      <c r="G8" s="805"/>
    </row>
    <row r="9" spans="1:8" ht="24.75" customHeight="1" x14ac:dyDescent="0.25">
      <c r="A9" s="759" t="s">
        <v>630</v>
      </c>
      <c r="B9" s="759"/>
      <c r="C9" s="759"/>
      <c r="D9" s="759"/>
      <c r="E9" s="759"/>
      <c r="F9" s="759"/>
      <c r="G9" s="759"/>
    </row>
    <row r="10" spans="1:8" ht="29.25" customHeight="1" x14ac:dyDescent="0.25">
      <c r="A10" s="105"/>
      <c r="B10" s="217"/>
      <c r="C10" s="451"/>
      <c r="D10" s="451"/>
      <c r="E10" s="221"/>
      <c r="F10" s="221"/>
      <c r="G10" s="346"/>
    </row>
    <row r="11" spans="1:8" ht="39.75" customHeight="1" x14ac:dyDescent="0.25">
      <c r="A11" s="340" t="s">
        <v>0</v>
      </c>
      <c r="B11" s="739" t="s">
        <v>1</v>
      </c>
      <c r="C11" s="340" t="s">
        <v>2</v>
      </c>
      <c r="D11" s="740" t="s">
        <v>4</v>
      </c>
      <c r="E11" s="718" t="s">
        <v>5</v>
      </c>
      <c r="F11" s="717" t="s">
        <v>6</v>
      </c>
      <c r="G11" s="340" t="s">
        <v>3</v>
      </c>
    </row>
    <row r="12" spans="1:8" ht="75.75" customHeight="1" x14ac:dyDescent="0.2">
      <c r="A12" s="531">
        <v>45966</v>
      </c>
      <c r="B12" s="629" t="s">
        <v>645</v>
      </c>
      <c r="C12" s="225" t="s">
        <v>646</v>
      </c>
      <c r="D12" s="494" t="s">
        <v>651</v>
      </c>
      <c r="E12" s="532">
        <v>32100</v>
      </c>
      <c r="F12" s="532">
        <v>32100</v>
      </c>
      <c r="G12" s="225" t="s">
        <v>648</v>
      </c>
      <c r="H12" s="493"/>
    </row>
    <row r="13" spans="1:8" ht="74.099999999999994" customHeight="1" x14ac:dyDescent="0.2">
      <c r="A13" s="548">
        <v>45981</v>
      </c>
      <c r="B13" s="549" t="s">
        <v>647</v>
      </c>
      <c r="C13" s="496" t="s">
        <v>460</v>
      </c>
      <c r="D13" s="494" t="s">
        <v>639</v>
      </c>
      <c r="E13" s="551">
        <v>5250</v>
      </c>
      <c r="F13" s="551">
        <v>5250</v>
      </c>
      <c r="G13" s="496" t="s">
        <v>649</v>
      </c>
      <c r="H13" s="493"/>
    </row>
    <row r="14" spans="1:8" ht="74.099999999999994" customHeight="1" x14ac:dyDescent="0.2">
      <c r="A14" s="548">
        <v>45982</v>
      </c>
      <c r="B14" s="549">
        <v>4</v>
      </c>
      <c r="C14" s="496" t="s">
        <v>522</v>
      </c>
      <c r="D14" s="494" t="s">
        <v>619</v>
      </c>
      <c r="E14" s="551">
        <v>800</v>
      </c>
      <c r="F14" s="495">
        <v>54862.99</v>
      </c>
      <c r="G14" s="496" t="s">
        <v>650</v>
      </c>
      <c r="H14" s="493"/>
    </row>
    <row r="15" spans="1:8" ht="74.099999999999994" customHeight="1" x14ac:dyDescent="0.2">
      <c r="A15" s="548">
        <v>45982</v>
      </c>
      <c r="B15" s="549">
        <v>4</v>
      </c>
      <c r="C15" s="496" t="s">
        <v>522</v>
      </c>
      <c r="D15" s="494" t="s">
        <v>616</v>
      </c>
      <c r="E15" s="551">
        <v>26366.61</v>
      </c>
      <c r="F15" s="495">
        <v>0</v>
      </c>
      <c r="G15" s="496" t="s">
        <v>650</v>
      </c>
      <c r="H15" s="493"/>
    </row>
    <row r="16" spans="1:8" ht="74.099999999999994" customHeight="1" x14ac:dyDescent="0.2">
      <c r="A16" s="548">
        <v>45982</v>
      </c>
      <c r="B16" s="549">
        <v>4</v>
      </c>
      <c r="C16" s="496" t="s">
        <v>522</v>
      </c>
      <c r="D16" s="494" t="s">
        <v>652</v>
      </c>
      <c r="E16" s="401">
        <v>2785.89</v>
      </c>
      <c r="F16" s="495">
        <v>0</v>
      </c>
      <c r="G16" s="496" t="s">
        <v>650</v>
      </c>
      <c r="H16" s="493"/>
    </row>
    <row r="17" spans="1:8" ht="74.099999999999994" customHeight="1" x14ac:dyDescent="0.2">
      <c r="A17" s="548">
        <v>45982</v>
      </c>
      <c r="B17" s="549">
        <v>4</v>
      </c>
      <c r="C17" s="496" t="s">
        <v>522</v>
      </c>
      <c r="D17" s="494" t="s">
        <v>653</v>
      </c>
      <c r="E17" s="401">
        <v>315</v>
      </c>
      <c r="F17" s="495">
        <v>0</v>
      </c>
      <c r="G17" s="496" t="s">
        <v>650</v>
      </c>
      <c r="H17" s="493"/>
    </row>
    <row r="18" spans="1:8" ht="74.099999999999994" customHeight="1" x14ac:dyDescent="0.2">
      <c r="A18" s="548">
        <v>45982</v>
      </c>
      <c r="B18" s="549">
        <v>4</v>
      </c>
      <c r="C18" s="496" t="s">
        <v>522</v>
      </c>
      <c r="D18" s="494" t="s">
        <v>654</v>
      </c>
      <c r="E18" s="401">
        <v>735</v>
      </c>
      <c r="F18" s="495">
        <v>0</v>
      </c>
      <c r="G18" s="496" t="s">
        <v>650</v>
      </c>
      <c r="H18" s="493"/>
    </row>
    <row r="19" spans="1:8" ht="74.099999999999994" customHeight="1" x14ac:dyDescent="0.2">
      <c r="A19" s="548">
        <v>45982</v>
      </c>
      <c r="B19" s="549">
        <v>4</v>
      </c>
      <c r="C19" s="496" t="s">
        <v>522</v>
      </c>
      <c r="D19" s="494" t="s">
        <v>655</v>
      </c>
      <c r="E19" s="401">
        <v>3650.2</v>
      </c>
      <c r="F19" s="495">
        <v>0</v>
      </c>
      <c r="G19" s="496" t="s">
        <v>650</v>
      </c>
      <c r="H19" s="493"/>
    </row>
    <row r="20" spans="1:8" ht="74.099999999999994" customHeight="1" x14ac:dyDescent="0.2">
      <c r="A20" s="548">
        <v>45982</v>
      </c>
      <c r="B20" s="549">
        <v>4</v>
      </c>
      <c r="C20" s="496" t="s">
        <v>522</v>
      </c>
      <c r="D20" s="494" t="s">
        <v>656</v>
      </c>
      <c r="E20" s="401">
        <v>149</v>
      </c>
      <c r="F20" s="495">
        <v>0</v>
      </c>
      <c r="G20" s="496" t="s">
        <v>650</v>
      </c>
      <c r="H20" s="493"/>
    </row>
    <row r="21" spans="1:8" ht="74.099999999999994" customHeight="1" x14ac:dyDescent="0.2">
      <c r="A21" s="548">
        <v>45982</v>
      </c>
      <c r="B21" s="549">
        <v>4</v>
      </c>
      <c r="C21" s="496" t="s">
        <v>522</v>
      </c>
      <c r="D21" s="494" t="s">
        <v>657</v>
      </c>
      <c r="E21" s="401">
        <v>10626.44</v>
      </c>
      <c r="F21" s="495">
        <v>0</v>
      </c>
      <c r="G21" s="496" t="s">
        <v>650</v>
      </c>
      <c r="H21" s="493"/>
    </row>
    <row r="22" spans="1:8" ht="74.099999999999994" customHeight="1" x14ac:dyDescent="0.2">
      <c r="A22" s="548">
        <v>45982</v>
      </c>
      <c r="B22" s="549">
        <v>4</v>
      </c>
      <c r="C22" s="496" t="s">
        <v>522</v>
      </c>
      <c r="D22" s="494" t="s">
        <v>658</v>
      </c>
      <c r="E22" s="401">
        <v>310</v>
      </c>
      <c r="F22" s="495">
        <v>0</v>
      </c>
      <c r="G22" s="496" t="s">
        <v>650</v>
      </c>
      <c r="H22" s="493"/>
    </row>
    <row r="23" spans="1:8" ht="74.099999999999994" customHeight="1" x14ac:dyDescent="0.2">
      <c r="A23" s="548">
        <v>45982</v>
      </c>
      <c r="B23" s="549">
        <v>4</v>
      </c>
      <c r="C23" s="496" t="s">
        <v>522</v>
      </c>
      <c r="D23" s="494" t="s">
        <v>523</v>
      </c>
      <c r="E23" s="401">
        <v>1070</v>
      </c>
      <c r="F23" s="495">
        <v>0</v>
      </c>
      <c r="G23" s="496" t="s">
        <v>650</v>
      </c>
      <c r="H23" s="493"/>
    </row>
    <row r="24" spans="1:8" ht="74.099999999999994" customHeight="1" x14ac:dyDescent="0.2">
      <c r="A24" s="548">
        <v>45982</v>
      </c>
      <c r="B24" s="549">
        <v>4</v>
      </c>
      <c r="C24" s="496" t="s">
        <v>522</v>
      </c>
      <c r="D24" s="494" t="s">
        <v>617</v>
      </c>
      <c r="E24" s="401">
        <v>2636.94</v>
      </c>
      <c r="F24" s="495">
        <v>0</v>
      </c>
      <c r="G24" s="496" t="s">
        <v>650</v>
      </c>
      <c r="H24" s="493"/>
    </row>
    <row r="25" spans="1:8" ht="74.099999999999994" customHeight="1" x14ac:dyDescent="0.2">
      <c r="A25" s="548">
        <v>45982</v>
      </c>
      <c r="B25" s="549">
        <v>4</v>
      </c>
      <c r="C25" s="496" t="s">
        <v>522</v>
      </c>
      <c r="D25" s="494" t="s">
        <v>659</v>
      </c>
      <c r="E25" s="401">
        <v>5417.91</v>
      </c>
      <c r="F25" s="495">
        <v>0</v>
      </c>
      <c r="G25" s="496" t="s">
        <v>650</v>
      </c>
      <c r="H25" s="493"/>
    </row>
    <row r="26" spans="1:8" ht="33.75" customHeight="1" x14ac:dyDescent="0.2">
      <c r="A26" s="388">
        <v>45991</v>
      </c>
      <c r="B26" s="342" t="s">
        <v>461</v>
      </c>
      <c r="C26" s="251" t="s">
        <v>540</v>
      </c>
      <c r="D26" s="373" t="s">
        <v>542</v>
      </c>
      <c r="E26" s="524">
        <v>313.32</v>
      </c>
      <c r="F26" s="524">
        <v>313.32</v>
      </c>
      <c r="G26" s="251" t="s">
        <v>540</v>
      </c>
      <c r="H26" s="493"/>
    </row>
    <row r="27" spans="1:8" ht="45.75" customHeight="1" thickBot="1" x14ac:dyDescent="0.3">
      <c r="A27" s="252"/>
      <c r="B27" s="220"/>
      <c r="C27" s="349" t="s">
        <v>489</v>
      </c>
      <c r="D27" s="350"/>
      <c r="E27" s="351">
        <f>SUM(E12:E26)</f>
        <v>92526.310000000012</v>
      </c>
      <c r="F27" s="351">
        <f>SUM(F12:F26)</f>
        <v>92526.31</v>
      </c>
      <c r="G27" s="424" t="s">
        <v>660</v>
      </c>
    </row>
    <row r="28" spans="1:8" ht="30.75" customHeight="1" thickTop="1" x14ac:dyDescent="0.25">
      <c r="A28" s="252"/>
      <c r="B28" s="220"/>
      <c r="C28" s="389"/>
      <c r="D28" s="332"/>
      <c r="E28" s="390"/>
      <c r="F28" s="390"/>
      <c r="G28" s="333"/>
    </row>
    <row r="29" spans="1:8" ht="30.75" customHeight="1" x14ac:dyDescent="0.25">
      <c r="A29" s="252"/>
      <c r="B29" s="220"/>
      <c r="C29" s="279"/>
      <c r="D29" s="137"/>
      <c r="E29" s="280"/>
      <c r="F29" s="281"/>
      <c r="G29" s="333"/>
    </row>
    <row r="30" spans="1:8" ht="30.75" customHeight="1" x14ac:dyDescent="0.2">
      <c r="A30" s="10"/>
      <c r="B30" s="773" t="s">
        <v>7</v>
      </c>
      <c r="C30" s="773"/>
      <c r="D30" s="222"/>
      <c r="E30" s="222"/>
      <c r="F30" s="774" t="s">
        <v>8</v>
      </c>
      <c r="G30" s="774"/>
    </row>
    <row r="31" spans="1:8" ht="24.75" customHeight="1" x14ac:dyDescent="0.25">
      <c r="A31" s="10"/>
      <c r="B31" s="259"/>
      <c r="C31" s="13"/>
      <c r="D31" s="222"/>
      <c r="E31" s="222"/>
      <c r="F31" s="8"/>
      <c r="G31" s="42"/>
    </row>
    <row r="32" spans="1:8" ht="24.75" customHeight="1" x14ac:dyDescent="0.25">
      <c r="A32" s="10"/>
      <c r="B32" s="259"/>
      <c r="C32" s="13"/>
      <c r="D32" s="222"/>
      <c r="E32" s="222"/>
      <c r="F32" s="8"/>
      <c r="G32" s="42"/>
    </row>
    <row r="33" spans="1:7" ht="24.75" customHeight="1" thickBot="1" x14ac:dyDescent="0.25">
      <c r="A33" s="140"/>
      <c r="B33" s="804"/>
      <c r="C33" s="804"/>
      <c r="D33" s="140"/>
      <c r="E33" s="140"/>
      <c r="F33" s="8"/>
      <c r="G33" s="42"/>
    </row>
    <row r="34" spans="1:7" ht="24.75" customHeight="1" x14ac:dyDescent="0.2">
      <c r="A34" s="42"/>
      <c r="B34" s="773" t="s">
        <v>329</v>
      </c>
      <c r="C34" s="773"/>
      <c r="D34" s="49"/>
      <c r="E34" s="49"/>
      <c r="F34" s="802" t="s">
        <v>456</v>
      </c>
      <c r="G34" s="802"/>
    </row>
    <row r="35" spans="1:7" ht="25.5" customHeight="1" x14ac:dyDescent="0.2">
      <c r="A35" s="42"/>
      <c r="B35" s="787" t="s">
        <v>330</v>
      </c>
      <c r="C35" s="787"/>
      <c r="D35" s="49"/>
      <c r="E35" s="49"/>
      <c r="F35" s="803" t="s">
        <v>457</v>
      </c>
      <c r="G35" s="803"/>
    </row>
    <row r="36" spans="1:7" ht="36.75" customHeight="1" x14ac:dyDescent="0.2"/>
    <row r="37" spans="1:7" ht="36.75" customHeight="1" x14ac:dyDescent="0.2"/>
    <row r="38" spans="1:7" ht="36.75" customHeight="1" x14ac:dyDescent="0.2"/>
    <row r="39" spans="1:7" ht="36.75" customHeight="1" x14ac:dyDescent="0.2"/>
    <row r="40" spans="1:7" ht="48" customHeight="1" x14ac:dyDescent="0.2"/>
    <row r="41" spans="1:7" ht="48" customHeight="1" x14ac:dyDescent="0.2"/>
    <row r="42" spans="1:7" ht="48" customHeight="1" x14ac:dyDescent="0.2"/>
    <row r="43" spans="1:7" ht="48" customHeight="1" x14ac:dyDescent="0.2"/>
    <row r="44" spans="1:7" ht="48" customHeight="1" x14ac:dyDescent="0.2"/>
    <row r="45" spans="1:7" ht="48" customHeight="1" x14ac:dyDescent="0.2"/>
  </sheetData>
  <mergeCells count="14">
    <mergeCell ref="A8:G8"/>
    <mergeCell ref="A3:G3"/>
    <mergeCell ref="A4:G4"/>
    <mergeCell ref="A5:G5"/>
    <mergeCell ref="A6:G6"/>
    <mergeCell ref="A7:G7"/>
    <mergeCell ref="B35:C35"/>
    <mergeCell ref="F35:G35"/>
    <mergeCell ref="A9:G9"/>
    <mergeCell ref="B30:C30"/>
    <mergeCell ref="F30:G30"/>
    <mergeCell ref="B33:C33"/>
    <mergeCell ref="B34:C34"/>
    <mergeCell ref="F34:G34"/>
  </mergeCells>
  <printOptions horizontalCentered="1" verticalCentered="1"/>
  <pageMargins left="0.55118110236220474" right="0.51181102362204722" top="0.51181102362204722" bottom="0.51181102362204722" header="0.27559055118110237" footer="0.27559055118110237"/>
  <pageSetup scale="5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92D050"/>
  </sheetPr>
  <dimension ref="A1:I32"/>
  <sheetViews>
    <sheetView showGridLines="0" topLeftCell="A15" zoomScale="62" zoomScaleNormal="62" zoomScalePageLayoutView="48" workbookViewId="0">
      <selection activeCell="C27" sqref="C27"/>
    </sheetView>
  </sheetViews>
  <sheetFormatPr baseColWidth="10" defaultColWidth="35.28515625" defaultRowHeight="28.5" customHeight="1" x14ac:dyDescent="0.25"/>
  <cols>
    <col min="1" max="1" width="13" style="96" customWidth="1"/>
    <col min="2" max="2" width="26.5703125" style="270" customWidth="1"/>
    <col min="3" max="3" width="49.5703125" style="271" customWidth="1"/>
    <col min="4" max="4" width="17" style="272" customWidth="1"/>
    <col min="5" max="5" width="17.42578125" style="272" customWidth="1"/>
    <col min="6" max="6" width="23.140625" style="272" customWidth="1"/>
    <col min="7" max="7" width="68.7109375" style="247" customWidth="1"/>
    <col min="8" max="9" width="35.28515625" style="246"/>
    <col min="10" max="16384" width="35.28515625" style="117"/>
  </cols>
  <sheetData>
    <row r="1" spans="1:7" ht="27" customHeight="1" x14ac:dyDescent="0.25">
      <c r="B1" s="244"/>
      <c r="C1" s="142"/>
      <c r="D1" s="245"/>
      <c r="E1" s="246"/>
      <c r="F1" s="246"/>
    </row>
    <row r="2" spans="1:7" ht="31.5" customHeight="1" x14ac:dyDescent="0.25">
      <c r="B2" s="244"/>
      <c r="C2" s="142"/>
      <c r="D2" s="245"/>
      <c r="E2" s="246"/>
      <c r="F2" s="246"/>
    </row>
    <row r="3" spans="1:7" ht="39" customHeight="1" x14ac:dyDescent="0.25">
      <c r="B3" s="244"/>
      <c r="C3" s="142"/>
      <c r="D3" s="245"/>
      <c r="E3" s="246"/>
      <c r="F3" s="246"/>
    </row>
    <row r="4" spans="1:7" ht="27" customHeight="1" x14ac:dyDescent="0.25">
      <c r="A4" s="765" t="s">
        <v>9</v>
      </c>
      <c r="B4" s="765"/>
      <c r="C4" s="765"/>
      <c r="D4" s="765"/>
      <c r="E4" s="765"/>
      <c r="F4" s="765"/>
      <c r="G4" s="765"/>
    </row>
    <row r="5" spans="1:7" ht="27" customHeight="1" x14ac:dyDescent="0.2">
      <c r="A5" s="778" t="s">
        <v>10</v>
      </c>
      <c r="B5" s="778"/>
      <c r="C5" s="778"/>
      <c r="D5" s="778"/>
      <c r="E5" s="778"/>
      <c r="F5" s="778"/>
      <c r="G5" s="778"/>
    </row>
    <row r="6" spans="1:7" ht="27" customHeight="1" x14ac:dyDescent="0.25">
      <c r="A6" s="765" t="s">
        <v>11</v>
      </c>
      <c r="B6" s="765"/>
      <c r="C6" s="765"/>
      <c r="D6" s="765"/>
      <c r="E6" s="765"/>
      <c r="F6" s="765"/>
      <c r="G6" s="765"/>
    </row>
    <row r="7" spans="1:7" ht="27" customHeight="1" x14ac:dyDescent="0.2">
      <c r="A7" s="778" t="s">
        <v>12</v>
      </c>
      <c r="B7" s="778"/>
      <c r="C7" s="778"/>
      <c r="D7" s="778"/>
      <c r="E7" s="778"/>
      <c r="F7" s="778"/>
      <c r="G7" s="778"/>
    </row>
    <row r="8" spans="1:7" ht="27" customHeight="1" x14ac:dyDescent="0.25">
      <c r="A8" s="789" t="s">
        <v>485</v>
      </c>
      <c r="B8" s="789"/>
      <c r="C8" s="789"/>
      <c r="D8" s="789"/>
      <c r="E8" s="789"/>
      <c r="F8" s="789"/>
      <c r="G8" s="789"/>
    </row>
    <row r="9" spans="1:7" ht="27" customHeight="1" x14ac:dyDescent="0.25">
      <c r="A9" s="807" t="s">
        <v>486</v>
      </c>
      <c r="B9" s="807"/>
      <c r="C9" s="807"/>
      <c r="D9" s="807"/>
      <c r="E9" s="807"/>
      <c r="F9" s="807"/>
      <c r="G9" s="807"/>
    </row>
    <row r="10" spans="1:7" ht="27" customHeight="1" x14ac:dyDescent="0.2">
      <c r="A10" s="778" t="s">
        <v>404</v>
      </c>
      <c r="B10" s="778"/>
      <c r="C10" s="778"/>
      <c r="D10" s="778"/>
      <c r="E10" s="778"/>
      <c r="F10" s="778"/>
      <c r="G10" s="778"/>
    </row>
    <row r="11" spans="1:7" ht="27" customHeight="1" x14ac:dyDescent="0.25">
      <c r="A11" s="747" t="s">
        <v>623</v>
      </c>
      <c r="B11" s="747"/>
      <c r="C11" s="747"/>
      <c r="D11" s="747"/>
      <c r="E11" s="747"/>
      <c r="F11" s="747"/>
      <c r="G11" s="747"/>
    </row>
    <row r="12" spans="1:7" ht="27" customHeight="1" x14ac:dyDescent="0.25">
      <c r="A12" s="87"/>
      <c r="B12" s="87"/>
      <c r="C12" s="87"/>
      <c r="D12" s="87"/>
      <c r="E12" s="87"/>
      <c r="F12" s="87"/>
      <c r="G12" s="87"/>
    </row>
    <row r="13" spans="1:7" customFormat="1" ht="15.75" x14ac:dyDescent="0.25">
      <c r="A13" s="637" t="s">
        <v>389</v>
      </c>
      <c r="B13" s="638" t="s">
        <v>45</v>
      </c>
      <c r="C13" s="639" t="s">
        <v>451</v>
      </c>
      <c r="D13" s="640" t="s">
        <v>397</v>
      </c>
      <c r="E13" s="641" t="s">
        <v>388</v>
      </c>
      <c r="F13" s="641" t="s">
        <v>398</v>
      </c>
      <c r="G13" s="642" t="s">
        <v>3</v>
      </c>
    </row>
    <row r="14" spans="1:7" customFormat="1" ht="15" x14ac:dyDescent="0.25">
      <c r="A14" s="643"/>
      <c r="B14" s="387"/>
      <c r="C14" s="443" t="s">
        <v>541</v>
      </c>
      <c r="D14" s="644"/>
      <c r="E14" s="645"/>
      <c r="F14" s="646">
        <v>171680.37</v>
      </c>
      <c r="G14" s="443" t="s">
        <v>680</v>
      </c>
    </row>
    <row r="15" spans="1:7" customFormat="1" ht="72" x14ac:dyDescent="0.25">
      <c r="A15" s="531">
        <v>45966</v>
      </c>
      <c r="B15" s="629" t="s">
        <v>645</v>
      </c>
      <c r="C15" s="225" t="s">
        <v>646</v>
      </c>
      <c r="D15" s="647">
        <v>0</v>
      </c>
      <c r="E15" s="532">
        <v>32100</v>
      </c>
      <c r="F15" s="648">
        <f>+F14+D15-E15</f>
        <v>139580.37</v>
      </c>
      <c r="G15" s="225" t="s">
        <v>648</v>
      </c>
    </row>
    <row r="16" spans="1:7" customFormat="1" ht="57.75" x14ac:dyDescent="0.25">
      <c r="A16" s="531">
        <v>45981</v>
      </c>
      <c r="B16" s="629" t="s">
        <v>647</v>
      </c>
      <c r="C16" s="225" t="s">
        <v>460</v>
      </c>
      <c r="D16" s="647">
        <v>0</v>
      </c>
      <c r="E16" s="532">
        <v>5250</v>
      </c>
      <c r="F16" s="648">
        <f>+F15+D16-E16</f>
        <v>134330.37</v>
      </c>
      <c r="G16" s="225" t="s">
        <v>649</v>
      </c>
    </row>
    <row r="17" spans="1:7" customFormat="1" ht="59.25" customHeight="1" x14ac:dyDescent="0.25">
      <c r="A17" s="531">
        <v>45982</v>
      </c>
      <c r="B17" s="629">
        <v>4</v>
      </c>
      <c r="C17" s="225" t="s">
        <v>522</v>
      </c>
      <c r="D17" s="647">
        <v>0</v>
      </c>
      <c r="E17" s="532">
        <v>54862.99</v>
      </c>
      <c r="F17" s="648">
        <f>+F16+D17-E17</f>
        <v>79467.38</v>
      </c>
      <c r="G17" s="225" t="s">
        <v>650</v>
      </c>
    </row>
    <row r="18" spans="1:7" customFormat="1" ht="18.75" customHeight="1" x14ac:dyDescent="0.25">
      <c r="A18" s="531">
        <v>45991</v>
      </c>
      <c r="B18" s="549" t="s">
        <v>461</v>
      </c>
      <c r="C18" s="225" t="s">
        <v>540</v>
      </c>
      <c r="D18" s="647">
        <v>0</v>
      </c>
      <c r="E18" s="649">
        <v>313.32</v>
      </c>
      <c r="F18" s="648">
        <f>+F17+D18-E18</f>
        <v>79154.06</v>
      </c>
      <c r="G18" s="225" t="s">
        <v>540</v>
      </c>
    </row>
    <row r="19" spans="1:7" customFormat="1" ht="29.25" customHeight="1" x14ac:dyDescent="0.25">
      <c r="A19" s="650">
        <v>45991</v>
      </c>
      <c r="B19" s="651" t="s">
        <v>473</v>
      </c>
      <c r="C19" s="652" t="s">
        <v>683</v>
      </c>
      <c r="D19" s="653">
        <v>0</v>
      </c>
      <c r="E19" s="653">
        <v>0</v>
      </c>
      <c r="F19" s="654">
        <f>+F18-E19</f>
        <v>79154.06</v>
      </c>
      <c r="G19" s="652" t="s">
        <v>681</v>
      </c>
    </row>
    <row r="20" spans="1:7" customFormat="1" ht="18" customHeight="1" x14ac:dyDescent="0.25">
      <c r="A20" s="658"/>
      <c r="B20" s="659"/>
      <c r="C20" s="660"/>
      <c r="D20" s="661"/>
      <c r="E20" s="661"/>
      <c r="F20" s="662"/>
      <c r="G20" s="660"/>
    </row>
    <row r="21" spans="1:7" customFormat="1" ht="20.100000000000001" customHeight="1" thickBot="1" x14ac:dyDescent="0.3">
      <c r="A21" s="525"/>
      <c r="B21" s="525"/>
      <c r="C21" s="655" t="s">
        <v>492</v>
      </c>
      <c r="D21" s="657">
        <v>0</v>
      </c>
      <c r="E21" s="656">
        <f>+E15+E16+E17+E18</f>
        <v>92526.31</v>
      </c>
      <c r="F21" s="526"/>
      <c r="G21" s="525"/>
    </row>
    <row r="22" spans="1:7" ht="27" customHeight="1" thickTop="1" x14ac:dyDescent="0.25">
      <c r="A22" s="87"/>
      <c r="B22" s="87"/>
      <c r="C22" s="87"/>
      <c r="D22" s="87"/>
      <c r="E22" s="87"/>
      <c r="F22" s="87"/>
      <c r="G22" s="87"/>
    </row>
    <row r="23" spans="1:7" customFormat="1" ht="12.75" x14ac:dyDescent="0.2">
      <c r="F23" s="354"/>
    </row>
    <row r="24" spans="1:7" ht="15" x14ac:dyDescent="0.2">
      <c r="A24" s="117"/>
      <c r="B24" s="117"/>
      <c r="C24" s="255"/>
      <c r="D24" s="94"/>
      <c r="E24" s="355"/>
      <c r="F24" s="254"/>
      <c r="G24" s="117"/>
    </row>
    <row r="25" spans="1:7" ht="15.75" x14ac:dyDescent="0.25">
      <c r="C25" s="527" t="s">
        <v>435</v>
      </c>
      <c r="D25" s="258"/>
      <c r="G25" s="527" t="s">
        <v>682</v>
      </c>
    </row>
    <row r="26" spans="1:7" ht="15.75" x14ac:dyDescent="0.25">
      <c r="B26" s="527"/>
      <c r="C26" s="527"/>
      <c r="D26" s="258"/>
      <c r="F26" s="527"/>
      <c r="G26" s="528"/>
    </row>
    <row r="27" spans="1:7" ht="59.25" customHeight="1" x14ac:dyDescent="0.25">
      <c r="B27" s="527"/>
      <c r="C27" s="527"/>
      <c r="D27" s="258"/>
      <c r="F27" s="527"/>
      <c r="G27" s="528"/>
    </row>
    <row r="28" spans="1:7" ht="18.75" customHeight="1" x14ac:dyDescent="0.25">
      <c r="B28" s="527"/>
      <c r="C28" s="527"/>
      <c r="D28" s="258"/>
      <c r="F28" s="527"/>
      <c r="G28" s="528"/>
    </row>
    <row r="29" spans="1:7" ht="29.25" customHeight="1" x14ac:dyDescent="0.25">
      <c r="B29" s="527"/>
      <c r="C29" s="527"/>
      <c r="D29" s="258"/>
      <c r="E29" s="259"/>
      <c r="F29" s="259"/>
      <c r="G29" s="260"/>
    </row>
    <row r="30" spans="1:7" ht="16.5" thickBot="1" x14ac:dyDescent="0.3">
      <c r="A30" s="263"/>
      <c r="B30" s="117"/>
      <c r="C30" s="264" t="s">
        <v>329</v>
      </c>
      <c r="D30" s="437"/>
      <c r="E30" s="265"/>
      <c r="F30" s="436"/>
      <c r="G30" s="266" t="s">
        <v>442</v>
      </c>
    </row>
    <row r="31" spans="1:7" ht="22.5" customHeight="1" x14ac:dyDescent="0.25">
      <c r="A31" s="263"/>
      <c r="B31" s="117"/>
      <c r="C31" s="262" t="s">
        <v>330</v>
      </c>
      <c r="D31" s="261"/>
      <c r="E31" s="267"/>
      <c r="F31" s="246"/>
      <c r="G31" s="268" t="s">
        <v>428</v>
      </c>
    </row>
    <row r="32" spans="1:7" ht="22.5" customHeight="1" x14ac:dyDescent="0.2">
      <c r="A32" s="263"/>
      <c r="B32" s="255"/>
      <c r="C32" s="255"/>
      <c r="D32" s="246"/>
      <c r="E32" s="256"/>
      <c r="F32" s="257"/>
      <c r="G32" s="269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2" right="0.45" top="0.48" bottom="0.45" header="0.3" footer="0.24"/>
  <pageSetup scale="50" orientation="landscape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rgb="FF92D050"/>
    <pageSetUpPr fitToPage="1"/>
  </sheetPr>
  <dimension ref="A1:XEN220"/>
  <sheetViews>
    <sheetView showWhiteSpace="0" view="pageLayout" topLeftCell="A140" zoomScale="84" zoomScaleNormal="80" zoomScalePageLayoutView="84" workbookViewId="0">
      <selection activeCell="D143" sqref="D143"/>
    </sheetView>
  </sheetViews>
  <sheetFormatPr baseColWidth="10" defaultColWidth="11.42578125" defaultRowHeight="33.75" customHeight="1" x14ac:dyDescent="0.25"/>
  <cols>
    <col min="1" max="1" width="15" style="153" customWidth="1"/>
    <col min="2" max="2" width="42.28515625" style="155" customWidth="1"/>
    <col min="3" max="3" width="17" style="285" customWidth="1"/>
    <col min="4" max="4" width="16.42578125" style="285" customWidth="1"/>
    <col min="5" max="5" width="18.85546875" style="610" customWidth="1"/>
    <col min="6" max="6" width="14.28515625" style="610" customWidth="1"/>
    <col min="7" max="7" width="17.28515625" style="610" customWidth="1"/>
    <col min="8" max="8" width="17.7109375" style="286" customWidth="1"/>
    <col min="9" max="9" width="21.5703125" style="155" customWidth="1"/>
    <col min="10" max="10" width="19.42578125" style="155" customWidth="1"/>
    <col min="11" max="11" width="13.42578125" style="155" customWidth="1"/>
    <col min="12" max="16384" width="11.42578125" style="155"/>
  </cols>
  <sheetData>
    <row r="1" spans="1:1024 1027:2046 2049:3071 3074:5119 5122:6144 6147:7166 7169:8192 8195:9214 9217:10239 10242:12287 12290:13312 13315:14334 14337:15360 15363:16368" ht="21" customHeight="1" x14ac:dyDescent="0.25">
      <c r="B1" s="154"/>
    </row>
    <row r="2" spans="1:1024 1027:2046 2049:3071 3074:5119 5122:6144 6147:7166 7169:8192 8195:9214 9217:10239 10242:12287 12290:13312 13315:14334 14337:15360 15363:16368" ht="20.25" customHeight="1" x14ac:dyDescent="0.25">
      <c r="B2" s="154"/>
    </row>
    <row r="3" spans="1:1024 1027:2046 2049:3071 3074:5119 5122:6144 6147:7166 7169:8192 8195:9214 9217:10239 10242:12287 12290:13312 13315:14334 14337:15360 15363:16368" ht="20.25" customHeight="1" x14ac:dyDescent="0.25">
      <c r="B3" s="154"/>
    </row>
    <row r="4" spans="1:1024 1027:2046 2049:3071 3074:5119 5122:6144 6147:7166 7169:8192 8195:9214 9217:10239 10242:12287 12290:13312 13315:14334 14337:15360 15363:16368" ht="20.25" customHeight="1" x14ac:dyDescent="0.25">
      <c r="A4" s="757" t="s">
        <v>9</v>
      </c>
      <c r="B4" s="757"/>
      <c r="C4" s="757"/>
      <c r="D4" s="757"/>
      <c r="E4" s="757"/>
      <c r="F4" s="757"/>
      <c r="G4" s="757"/>
      <c r="H4" s="757"/>
    </row>
    <row r="5" spans="1:1024 1027:2046 2049:3071 3074:5119 5122:6144 6147:7166 7169:8192 8195:9214 9217:10239 10242:12287 12290:13312 13315:14334 14337:15360 15363:16368" ht="20.25" customHeight="1" x14ac:dyDescent="0.25">
      <c r="A5" s="753" t="s">
        <v>10</v>
      </c>
      <c r="B5" s="753"/>
      <c r="C5" s="753"/>
      <c r="D5" s="753"/>
      <c r="E5" s="753"/>
      <c r="F5" s="753"/>
      <c r="G5" s="753"/>
      <c r="H5" s="753"/>
    </row>
    <row r="6" spans="1:1024 1027:2046 2049:3071 3074:5119 5122:6144 6147:7166 7169:8192 8195:9214 9217:10239 10242:12287 12290:13312 13315:14334 14337:15360 15363:16368" ht="20.25" customHeight="1" x14ac:dyDescent="0.25">
      <c r="A6" s="758" t="s">
        <v>11</v>
      </c>
      <c r="B6" s="758"/>
      <c r="C6" s="758"/>
      <c r="D6" s="758"/>
      <c r="E6" s="758"/>
      <c r="F6" s="758"/>
      <c r="G6" s="758"/>
      <c r="H6" s="758"/>
    </row>
    <row r="7" spans="1:1024 1027:2046 2049:3071 3074:5119 5122:6144 6147:7166 7169:8192 8195:9214 9217:10239 10242:12287 12290:13312 13315:14334 14337:15360 15363:16368" ht="20.25" customHeight="1" x14ac:dyDescent="0.25">
      <c r="A7" s="753" t="s">
        <v>12</v>
      </c>
      <c r="B7" s="753"/>
      <c r="C7" s="753"/>
      <c r="D7" s="753"/>
      <c r="E7" s="753"/>
      <c r="F7" s="753"/>
      <c r="G7" s="753"/>
      <c r="H7" s="753"/>
    </row>
    <row r="8" spans="1:1024 1027:2046 2049:3071 3074:5119 5122:6144 6147:7166 7169:8192 8195:9214 9217:10239 10242:12287 12290:13312 13315:14334 14337:15360 15363:16368" ht="20.25" customHeight="1" x14ac:dyDescent="0.25">
      <c r="A8" s="753" t="s">
        <v>250</v>
      </c>
      <c r="B8" s="753"/>
      <c r="C8" s="753"/>
      <c r="D8" s="753"/>
      <c r="E8" s="753"/>
      <c r="F8" s="753"/>
      <c r="G8" s="753"/>
      <c r="H8" s="753"/>
    </row>
    <row r="9" spans="1:1024 1027:2046 2049:3071 3074:5119 5122:6144 6147:7166 7169:8192 8195:9214 9217:10239 10242:12287 12290:13312 13315:14334 14337:15360 15363:16368" ht="20.25" customHeight="1" x14ac:dyDescent="0.25">
      <c r="A9" s="752" t="s">
        <v>620</v>
      </c>
      <c r="B9" s="752"/>
      <c r="C9" s="752"/>
      <c r="D9" s="752"/>
      <c r="E9" s="752"/>
      <c r="F9" s="752"/>
      <c r="G9" s="752"/>
      <c r="H9" s="752"/>
    </row>
    <row r="10" spans="1:1024 1027:2046 2049:3071 3074:5119 5122:6144 6147:7166 7169:8192 8195:9214 9217:10239 10242:12287 12290:13312 13315:14334 14337:15360 15363:16368" ht="20.25" customHeight="1" x14ac:dyDescent="0.25">
      <c r="A10" s="753" t="s">
        <v>16</v>
      </c>
      <c r="B10" s="753"/>
      <c r="C10" s="753"/>
      <c r="D10" s="753"/>
      <c r="E10" s="753"/>
      <c r="F10" s="753"/>
      <c r="G10" s="753"/>
      <c r="H10" s="753"/>
    </row>
    <row r="11" spans="1:1024 1027:2046 2049:3071 3074:5119 5122:6144 6147:7166 7169:8192 8195:9214 9217:10239 10242:12287 12290:13312 13315:14334 14337:15360 15363:16368" ht="20.25" customHeight="1" x14ac:dyDescent="0.25">
      <c r="A11" s="497"/>
      <c r="B11" s="497"/>
      <c r="C11" s="497"/>
      <c r="D11" s="497"/>
      <c r="E11" s="497"/>
      <c r="F11" s="530"/>
      <c r="G11" s="497"/>
      <c r="H11" s="497"/>
    </row>
    <row r="12" spans="1:1024 1027:2046 2049:3071 3074:5119 5122:6144 6147:7166 7169:8192 8195:9214 9217:10239 10242:12287 12290:13312 13315:14334 14337:15360 15363:16368" ht="27.75" customHeight="1" x14ac:dyDescent="0.25">
      <c r="A12" s="156"/>
      <c r="B12" s="157"/>
      <c r="C12" s="287"/>
      <c r="D12" s="286"/>
      <c r="E12" s="288"/>
      <c r="F12" s="611"/>
      <c r="G12" s="612"/>
    </row>
    <row r="13" spans="1:1024 1027:2046 2049:3071 3074:5119 5122:6144 6147:7166 7169:8192 8195:9214 9217:10239 10242:12287 12290:13312 13315:14334 14337:15360 15363:16368" ht="71.25" customHeight="1" x14ac:dyDescent="0.25">
      <c r="A13" s="460" t="s">
        <v>14</v>
      </c>
      <c r="B13" s="460" t="s">
        <v>17</v>
      </c>
      <c r="C13" s="289" t="s">
        <v>23</v>
      </c>
      <c r="D13" s="289" t="s">
        <v>44</v>
      </c>
      <c r="E13" s="289" t="s">
        <v>18</v>
      </c>
      <c r="F13" s="607" t="s">
        <v>474</v>
      </c>
      <c r="G13" s="290" t="s">
        <v>515</v>
      </c>
      <c r="H13" s="290" t="s">
        <v>19</v>
      </c>
      <c r="I13" s="608"/>
    </row>
    <row r="14" spans="1:1024 1027:2046 2049:3071 3074:5119 5122:6144 6147:7166 7169:8192 8195:9214 9217:10239 10242:12287 12290:13312 13315:14334 14337:15360 15363:16368" s="161" customFormat="1" ht="29.25" customHeight="1" x14ac:dyDescent="0.25">
      <c r="A14" s="159" t="s">
        <v>127</v>
      </c>
      <c r="B14" s="160" t="s">
        <v>128</v>
      </c>
      <c r="C14" s="291">
        <f>C15+C34+C78+C135+C122+C146</f>
        <v>2624015.88</v>
      </c>
      <c r="D14" s="292">
        <f>D15+D34+D78+D135+D122+D146</f>
        <v>8487383.6199999992</v>
      </c>
      <c r="E14" s="292">
        <f>E15+E34+E78+E122+E135+E146+E183</f>
        <v>93034932.920000002</v>
      </c>
      <c r="F14" s="292">
        <f>F15+F34+F78+F122+F135+F146+F183</f>
        <v>92526.31</v>
      </c>
      <c r="G14" s="292">
        <f>G15+G34+G78+G122+G135+G146+G183</f>
        <v>175</v>
      </c>
      <c r="H14" s="292">
        <f>H15+H34+H78+H122+H146+H183+H135</f>
        <v>104239033.72999999</v>
      </c>
      <c r="I14" s="396"/>
    </row>
    <row r="15" spans="1:1024 1027:2046 2049:3071 3074:5119 5122:6144 6147:7166 7169:8192 8195:9214 9217:10239 10242:12287 12290:13312 13315:14334 14337:15360 15363:16368" s="163" customFormat="1" ht="39" customHeight="1" x14ac:dyDescent="0.25">
      <c r="A15" s="283" t="s">
        <v>129</v>
      </c>
      <c r="B15" s="284" t="s">
        <v>130</v>
      </c>
      <c r="C15" s="293">
        <f>C16+C23+C25+C28+C30</f>
        <v>2383350</v>
      </c>
      <c r="D15" s="293">
        <f>D16+D23+D25+D28+D30</f>
        <v>0</v>
      </c>
      <c r="E15" s="293">
        <f>E16+E23+E25+E28+E30</f>
        <v>86172218.109999999</v>
      </c>
      <c r="F15" s="293">
        <f>+F16+F23+F30+F25+F28</f>
        <v>32100</v>
      </c>
      <c r="G15" s="293">
        <f>G16+G23+G25+G28+G30</f>
        <v>0</v>
      </c>
      <c r="H15" s="293">
        <f>H16+H23+H30+H25</f>
        <v>88587668.109999999</v>
      </c>
      <c r="I15" s="669"/>
      <c r="L15" s="164"/>
      <c r="O15" s="165"/>
      <c r="P15" s="166"/>
      <c r="S15" s="164"/>
      <c r="V15" s="165"/>
      <c r="W15" s="166"/>
      <c r="Z15" s="164"/>
      <c r="AC15" s="165"/>
      <c r="AD15" s="166"/>
      <c r="AG15" s="164"/>
      <c r="AJ15" s="165"/>
      <c r="AK15" s="166"/>
      <c r="AN15" s="164"/>
      <c r="AQ15" s="165"/>
      <c r="AR15" s="166"/>
      <c r="AU15" s="164"/>
      <c r="AX15" s="165"/>
      <c r="AY15" s="166"/>
      <c r="BB15" s="164"/>
      <c r="BE15" s="165"/>
      <c r="BF15" s="166"/>
      <c r="BI15" s="164"/>
      <c r="BL15" s="165"/>
      <c r="BM15" s="166"/>
      <c r="BP15" s="164"/>
      <c r="BS15" s="165"/>
      <c r="BT15" s="166"/>
      <c r="BW15" s="164"/>
      <c r="BZ15" s="165"/>
      <c r="CA15" s="166"/>
      <c r="CD15" s="164"/>
      <c r="CG15" s="165"/>
      <c r="CH15" s="166"/>
      <c r="CK15" s="164"/>
      <c r="CN15" s="165"/>
      <c r="CO15" s="166"/>
      <c r="CR15" s="164"/>
      <c r="CU15" s="165"/>
      <c r="CV15" s="166"/>
      <c r="CY15" s="164"/>
      <c r="DB15" s="165"/>
      <c r="DC15" s="166"/>
      <c r="DF15" s="164"/>
      <c r="DI15" s="165"/>
      <c r="DJ15" s="166"/>
      <c r="DM15" s="164"/>
      <c r="DP15" s="165"/>
      <c r="DQ15" s="166"/>
      <c r="DT15" s="164"/>
      <c r="DW15" s="165"/>
      <c r="DX15" s="166"/>
      <c r="EA15" s="164"/>
      <c r="ED15" s="165"/>
      <c r="EE15" s="166"/>
      <c r="EH15" s="164"/>
      <c r="EK15" s="165"/>
      <c r="EL15" s="166"/>
      <c r="EO15" s="164"/>
      <c r="ER15" s="165"/>
      <c r="ES15" s="166"/>
      <c r="EV15" s="164"/>
      <c r="EY15" s="165"/>
      <c r="EZ15" s="166"/>
      <c r="FC15" s="164"/>
      <c r="FF15" s="165"/>
      <c r="FG15" s="166"/>
      <c r="FJ15" s="164"/>
      <c r="FM15" s="165"/>
      <c r="FN15" s="166"/>
      <c r="FQ15" s="164"/>
      <c r="FT15" s="165"/>
      <c r="FU15" s="166"/>
      <c r="FX15" s="164"/>
      <c r="GA15" s="165"/>
      <c r="GB15" s="166"/>
      <c r="GE15" s="164"/>
      <c r="GH15" s="165"/>
      <c r="GI15" s="166"/>
      <c r="GL15" s="164"/>
      <c r="GO15" s="165"/>
      <c r="GP15" s="166"/>
      <c r="GS15" s="164"/>
      <c r="GV15" s="165"/>
      <c r="GW15" s="166"/>
      <c r="GZ15" s="164"/>
      <c r="HC15" s="165"/>
      <c r="HD15" s="166"/>
      <c r="HG15" s="164"/>
      <c r="HJ15" s="165"/>
      <c r="HK15" s="166"/>
      <c r="HN15" s="164"/>
      <c r="HQ15" s="165"/>
      <c r="HR15" s="166"/>
      <c r="HU15" s="164"/>
      <c r="HX15" s="165"/>
      <c r="HY15" s="166"/>
      <c r="IB15" s="164"/>
      <c r="IE15" s="165"/>
      <c r="IF15" s="166"/>
      <c r="II15" s="164"/>
      <c r="IL15" s="165"/>
      <c r="IM15" s="166"/>
      <c r="IP15" s="164"/>
      <c r="IS15" s="165"/>
      <c r="IT15" s="166"/>
      <c r="IW15" s="164"/>
      <c r="IZ15" s="165"/>
      <c r="JA15" s="166"/>
      <c r="JD15" s="164"/>
      <c r="JG15" s="165"/>
      <c r="JH15" s="166"/>
      <c r="JK15" s="164"/>
      <c r="JN15" s="165"/>
      <c r="JO15" s="166"/>
      <c r="JR15" s="164"/>
      <c r="JU15" s="165"/>
      <c r="JV15" s="166"/>
      <c r="JY15" s="164"/>
      <c r="KB15" s="165"/>
      <c r="KC15" s="166"/>
      <c r="KF15" s="164"/>
      <c r="KI15" s="165"/>
      <c r="KJ15" s="166"/>
      <c r="KM15" s="164"/>
      <c r="KP15" s="165"/>
      <c r="KQ15" s="166"/>
      <c r="KT15" s="164"/>
      <c r="KW15" s="165"/>
      <c r="KX15" s="166"/>
      <c r="LA15" s="164"/>
      <c r="LD15" s="165"/>
      <c r="LE15" s="166"/>
      <c r="LH15" s="164"/>
      <c r="LK15" s="165"/>
      <c r="LL15" s="166"/>
      <c r="LO15" s="164"/>
      <c r="LR15" s="165"/>
      <c r="LS15" s="166"/>
      <c r="LV15" s="164"/>
      <c r="LY15" s="165"/>
      <c r="LZ15" s="166"/>
      <c r="MC15" s="164"/>
      <c r="MF15" s="165"/>
      <c r="MG15" s="166"/>
      <c r="MJ15" s="164"/>
      <c r="MM15" s="165"/>
      <c r="MN15" s="166"/>
      <c r="MQ15" s="164"/>
      <c r="MT15" s="165"/>
      <c r="MU15" s="166"/>
      <c r="MX15" s="164"/>
      <c r="NA15" s="165"/>
      <c r="NB15" s="166"/>
      <c r="NE15" s="164"/>
      <c r="NH15" s="165"/>
      <c r="NI15" s="166"/>
      <c r="NL15" s="164"/>
      <c r="NO15" s="165"/>
      <c r="NP15" s="166"/>
      <c r="NS15" s="164"/>
      <c r="NV15" s="165"/>
      <c r="NW15" s="166"/>
      <c r="NZ15" s="164"/>
      <c r="OC15" s="165"/>
      <c r="OD15" s="166"/>
      <c r="OG15" s="164"/>
      <c r="OJ15" s="165"/>
      <c r="OK15" s="166"/>
      <c r="ON15" s="164"/>
      <c r="OQ15" s="165"/>
      <c r="OR15" s="166"/>
      <c r="OU15" s="164"/>
      <c r="OX15" s="165"/>
      <c r="OY15" s="166"/>
      <c r="PB15" s="164"/>
      <c r="PE15" s="165"/>
      <c r="PF15" s="166"/>
      <c r="PI15" s="164"/>
      <c r="PL15" s="165"/>
      <c r="PM15" s="166"/>
      <c r="PP15" s="164"/>
      <c r="PS15" s="165"/>
      <c r="PT15" s="166"/>
      <c r="PW15" s="164"/>
      <c r="PZ15" s="165"/>
      <c r="QA15" s="166"/>
      <c r="QD15" s="164"/>
      <c r="QG15" s="165"/>
      <c r="QH15" s="166"/>
      <c r="QK15" s="164"/>
      <c r="QN15" s="165"/>
      <c r="QO15" s="166"/>
      <c r="QR15" s="164"/>
      <c r="QU15" s="165"/>
      <c r="QV15" s="166"/>
      <c r="QY15" s="164"/>
      <c r="RB15" s="165"/>
      <c r="RC15" s="166"/>
      <c r="RF15" s="164"/>
      <c r="RI15" s="165"/>
      <c r="RJ15" s="166"/>
      <c r="RM15" s="164"/>
      <c r="RP15" s="165"/>
      <c r="RQ15" s="166"/>
      <c r="RT15" s="164"/>
      <c r="RW15" s="165"/>
      <c r="RX15" s="166"/>
      <c r="SA15" s="164"/>
      <c r="SD15" s="165"/>
      <c r="SE15" s="166"/>
      <c r="SH15" s="164"/>
      <c r="SK15" s="165"/>
      <c r="SL15" s="166"/>
      <c r="SO15" s="164"/>
      <c r="SR15" s="165"/>
      <c r="SS15" s="166"/>
      <c r="SV15" s="164"/>
      <c r="SY15" s="165"/>
      <c r="SZ15" s="166"/>
      <c r="TC15" s="164"/>
      <c r="TF15" s="165"/>
      <c r="TG15" s="166"/>
      <c r="TJ15" s="164"/>
      <c r="TM15" s="165"/>
      <c r="TN15" s="166"/>
      <c r="TQ15" s="164"/>
      <c r="TT15" s="165"/>
      <c r="TU15" s="166"/>
      <c r="TX15" s="164"/>
      <c r="UA15" s="165"/>
      <c r="UB15" s="166"/>
      <c r="UE15" s="164"/>
      <c r="UH15" s="165"/>
      <c r="UI15" s="166"/>
      <c r="UL15" s="164"/>
      <c r="UO15" s="165"/>
      <c r="UP15" s="166"/>
      <c r="US15" s="164"/>
      <c r="UV15" s="165"/>
      <c r="UW15" s="166"/>
      <c r="UZ15" s="164"/>
      <c r="VC15" s="165"/>
      <c r="VD15" s="166"/>
      <c r="VG15" s="164"/>
      <c r="VJ15" s="165"/>
      <c r="VK15" s="166"/>
      <c r="VN15" s="164"/>
      <c r="VQ15" s="165"/>
      <c r="VR15" s="166"/>
      <c r="VU15" s="164"/>
      <c r="VX15" s="165"/>
      <c r="VY15" s="166"/>
      <c r="WB15" s="164"/>
      <c r="WE15" s="165"/>
      <c r="WF15" s="166"/>
      <c r="WI15" s="164"/>
      <c r="WL15" s="165"/>
      <c r="WM15" s="166"/>
      <c r="WP15" s="164"/>
      <c r="WS15" s="165"/>
      <c r="WT15" s="166"/>
      <c r="WW15" s="164"/>
      <c r="WZ15" s="165"/>
      <c r="XA15" s="166"/>
      <c r="XD15" s="164"/>
      <c r="XG15" s="165"/>
      <c r="XH15" s="166"/>
      <c r="XK15" s="164"/>
      <c r="XN15" s="165"/>
      <c r="XO15" s="166"/>
      <c r="XR15" s="164"/>
      <c r="XU15" s="165"/>
      <c r="XV15" s="166"/>
      <c r="XY15" s="164"/>
      <c r="YB15" s="165"/>
      <c r="YC15" s="166"/>
      <c r="YF15" s="164"/>
      <c r="YI15" s="165"/>
      <c r="YJ15" s="166"/>
      <c r="YM15" s="164"/>
      <c r="YP15" s="165"/>
      <c r="YQ15" s="166"/>
      <c r="YT15" s="164"/>
      <c r="YW15" s="165"/>
      <c r="YX15" s="166"/>
      <c r="ZA15" s="164"/>
      <c r="ZD15" s="165"/>
      <c r="ZE15" s="166"/>
      <c r="ZH15" s="164"/>
      <c r="ZK15" s="165"/>
      <c r="ZL15" s="166"/>
      <c r="ZO15" s="164"/>
      <c r="ZR15" s="165"/>
      <c r="ZS15" s="166"/>
      <c r="ZV15" s="164"/>
      <c r="ZY15" s="165"/>
      <c r="ZZ15" s="166"/>
      <c r="AAC15" s="164"/>
      <c r="AAF15" s="165"/>
      <c r="AAG15" s="166"/>
      <c r="AAJ15" s="164"/>
      <c r="AAM15" s="165"/>
      <c r="AAN15" s="166"/>
      <c r="AAQ15" s="164"/>
      <c r="AAT15" s="165"/>
      <c r="AAU15" s="166"/>
      <c r="AAX15" s="164"/>
      <c r="ABA15" s="165"/>
      <c r="ABB15" s="166"/>
      <c r="ABE15" s="164"/>
      <c r="ABH15" s="165"/>
      <c r="ABI15" s="166"/>
      <c r="ABL15" s="164"/>
      <c r="ABO15" s="165"/>
      <c r="ABP15" s="166"/>
      <c r="ABS15" s="164"/>
      <c r="ABV15" s="165"/>
      <c r="ABW15" s="166"/>
      <c r="ABZ15" s="164"/>
      <c r="ACC15" s="165"/>
      <c r="ACD15" s="166"/>
      <c r="ACG15" s="164"/>
      <c r="ACJ15" s="165"/>
      <c r="ACK15" s="166"/>
      <c r="ACN15" s="164"/>
      <c r="ACQ15" s="165"/>
      <c r="ACR15" s="166"/>
      <c r="ACU15" s="164"/>
      <c r="ACX15" s="165"/>
      <c r="ACY15" s="166"/>
      <c r="ADB15" s="164"/>
      <c r="ADE15" s="165"/>
      <c r="ADF15" s="166"/>
      <c r="ADI15" s="164"/>
      <c r="ADL15" s="165"/>
      <c r="ADM15" s="166"/>
      <c r="ADP15" s="164"/>
      <c r="ADS15" s="165"/>
      <c r="ADT15" s="166"/>
      <c r="ADW15" s="164"/>
      <c r="ADZ15" s="165"/>
      <c r="AEA15" s="166"/>
      <c r="AED15" s="164"/>
      <c r="AEG15" s="165"/>
      <c r="AEH15" s="166"/>
      <c r="AEK15" s="164"/>
      <c r="AEN15" s="165"/>
      <c r="AEO15" s="166"/>
      <c r="AER15" s="164"/>
      <c r="AEU15" s="165"/>
      <c r="AEV15" s="166"/>
      <c r="AEY15" s="164"/>
      <c r="AFB15" s="165"/>
      <c r="AFC15" s="166"/>
      <c r="AFF15" s="164"/>
      <c r="AFI15" s="165"/>
      <c r="AFJ15" s="166"/>
      <c r="AFM15" s="164"/>
      <c r="AFP15" s="165"/>
      <c r="AFQ15" s="166"/>
      <c r="AFT15" s="164"/>
      <c r="AFW15" s="165"/>
      <c r="AFX15" s="166"/>
      <c r="AGA15" s="164"/>
      <c r="AGD15" s="165"/>
      <c r="AGE15" s="166"/>
      <c r="AGH15" s="164"/>
      <c r="AGK15" s="165"/>
      <c r="AGL15" s="166"/>
      <c r="AGO15" s="164"/>
      <c r="AGR15" s="165"/>
      <c r="AGS15" s="166"/>
      <c r="AGV15" s="164"/>
      <c r="AGY15" s="165"/>
      <c r="AGZ15" s="166"/>
      <c r="AHC15" s="164"/>
      <c r="AHF15" s="165"/>
      <c r="AHG15" s="166"/>
      <c r="AHJ15" s="164"/>
      <c r="AHM15" s="165"/>
      <c r="AHN15" s="166"/>
      <c r="AHQ15" s="164"/>
      <c r="AHT15" s="165"/>
      <c r="AHU15" s="166"/>
      <c r="AHX15" s="164"/>
      <c r="AIA15" s="165"/>
      <c r="AIB15" s="166"/>
      <c r="AIE15" s="164"/>
      <c r="AIH15" s="165"/>
      <c r="AII15" s="166"/>
      <c r="AIL15" s="164"/>
      <c r="AIO15" s="165"/>
      <c r="AIP15" s="166"/>
      <c r="AIS15" s="164"/>
      <c r="AIV15" s="165"/>
      <c r="AIW15" s="166"/>
      <c r="AIZ15" s="164"/>
      <c r="AJC15" s="165"/>
      <c r="AJD15" s="166"/>
      <c r="AJG15" s="164"/>
      <c r="AJJ15" s="165"/>
      <c r="AJK15" s="166"/>
      <c r="AJN15" s="164"/>
      <c r="AJQ15" s="165"/>
      <c r="AJR15" s="166"/>
      <c r="AJU15" s="164"/>
      <c r="AJX15" s="165"/>
      <c r="AJY15" s="166"/>
      <c r="AKB15" s="164"/>
      <c r="AKE15" s="165"/>
      <c r="AKF15" s="166"/>
      <c r="AKI15" s="164"/>
      <c r="AKL15" s="165"/>
      <c r="AKM15" s="166"/>
      <c r="AKP15" s="164"/>
      <c r="AKS15" s="165"/>
      <c r="AKT15" s="166"/>
      <c r="AKW15" s="164"/>
      <c r="AKZ15" s="165"/>
      <c r="ALA15" s="166"/>
      <c r="ALD15" s="164"/>
      <c r="ALG15" s="165"/>
      <c r="ALH15" s="166"/>
      <c r="ALK15" s="164"/>
      <c r="ALN15" s="165"/>
      <c r="ALO15" s="166"/>
      <c r="ALR15" s="164"/>
      <c r="ALU15" s="165"/>
      <c r="ALV15" s="166"/>
      <c r="ALY15" s="164"/>
      <c r="AMB15" s="165"/>
      <c r="AMC15" s="166"/>
      <c r="AMF15" s="164"/>
      <c r="AMI15" s="165"/>
      <c r="AMJ15" s="166"/>
      <c r="AMM15" s="164"/>
      <c r="AMP15" s="165"/>
      <c r="AMQ15" s="166"/>
      <c r="AMT15" s="164"/>
      <c r="AMW15" s="165"/>
      <c r="AMX15" s="166"/>
      <c r="ANA15" s="164"/>
      <c r="AND15" s="165"/>
      <c r="ANE15" s="166"/>
      <c r="ANH15" s="164"/>
      <c r="ANK15" s="165"/>
      <c r="ANL15" s="166"/>
      <c r="ANO15" s="164"/>
      <c r="ANR15" s="165"/>
      <c r="ANS15" s="166"/>
      <c r="ANV15" s="164"/>
      <c r="ANY15" s="165"/>
      <c r="ANZ15" s="166"/>
      <c r="AOC15" s="164"/>
      <c r="AOF15" s="165"/>
      <c r="AOG15" s="166"/>
      <c r="AOJ15" s="164"/>
      <c r="AOM15" s="165"/>
      <c r="AON15" s="166"/>
      <c r="AOQ15" s="164"/>
      <c r="AOT15" s="165"/>
      <c r="AOU15" s="166"/>
      <c r="AOX15" s="164"/>
      <c r="APA15" s="165"/>
      <c r="APB15" s="166"/>
      <c r="APE15" s="164"/>
      <c r="APH15" s="165"/>
      <c r="API15" s="166"/>
      <c r="APL15" s="164"/>
      <c r="APO15" s="165"/>
      <c r="APP15" s="166"/>
      <c r="APS15" s="164"/>
      <c r="APV15" s="165"/>
      <c r="APW15" s="166"/>
      <c r="APZ15" s="164"/>
      <c r="AQC15" s="165"/>
      <c r="AQD15" s="166"/>
      <c r="AQG15" s="164"/>
      <c r="AQJ15" s="165"/>
      <c r="AQK15" s="166"/>
      <c r="AQN15" s="164"/>
      <c r="AQQ15" s="165"/>
      <c r="AQR15" s="166"/>
      <c r="AQU15" s="164"/>
      <c r="AQX15" s="165"/>
      <c r="AQY15" s="166"/>
      <c r="ARB15" s="164"/>
      <c r="ARE15" s="165"/>
      <c r="ARF15" s="166"/>
      <c r="ARI15" s="164"/>
      <c r="ARL15" s="165"/>
      <c r="ARM15" s="166"/>
      <c r="ARP15" s="164"/>
      <c r="ARS15" s="165"/>
      <c r="ART15" s="166"/>
      <c r="ARW15" s="164"/>
      <c r="ARZ15" s="165"/>
      <c r="ASA15" s="166"/>
      <c r="ASD15" s="164"/>
      <c r="ASG15" s="165"/>
      <c r="ASH15" s="166"/>
      <c r="ASK15" s="164"/>
      <c r="ASN15" s="165"/>
      <c r="ASO15" s="166"/>
      <c r="ASR15" s="164"/>
      <c r="ASU15" s="165"/>
      <c r="ASV15" s="166"/>
      <c r="ASY15" s="164"/>
      <c r="ATB15" s="165"/>
      <c r="ATC15" s="166"/>
      <c r="ATF15" s="164"/>
      <c r="ATI15" s="165"/>
      <c r="ATJ15" s="166"/>
      <c r="ATM15" s="164"/>
      <c r="ATP15" s="165"/>
      <c r="ATQ15" s="166"/>
      <c r="ATT15" s="164"/>
      <c r="ATW15" s="165"/>
      <c r="ATX15" s="166"/>
      <c r="AUA15" s="164"/>
      <c r="AUD15" s="165"/>
      <c r="AUE15" s="166"/>
      <c r="AUH15" s="164"/>
      <c r="AUK15" s="165"/>
      <c r="AUL15" s="166"/>
      <c r="AUO15" s="164"/>
      <c r="AUR15" s="165"/>
      <c r="AUS15" s="166"/>
      <c r="AUV15" s="164"/>
      <c r="AUY15" s="165"/>
      <c r="AUZ15" s="166"/>
      <c r="AVC15" s="164"/>
      <c r="AVF15" s="165"/>
      <c r="AVG15" s="166"/>
      <c r="AVJ15" s="164"/>
      <c r="AVM15" s="165"/>
      <c r="AVN15" s="166"/>
      <c r="AVQ15" s="164"/>
      <c r="AVT15" s="165"/>
      <c r="AVU15" s="166"/>
      <c r="AVX15" s="164"/>
      <c r="AWA15" s="165"/>
      <c r="AWB15" s="166"/>
      <c r="AWE15" s="164"/>
      <c r="AWH15" s="165"/>
      <c r="AWI15" s="166"/>
      <c r="AWL15" s="164"/>
      <c r="AWO15" s="165"/>
      <c r="AWP15" s="166"/>
      <c r="AWS15" s="164"/>
      <c r="AWV15" s="165"/>
      <c r="AWW15" s="166"/>
      <c r="AWZ15" s="164"/>
      <c r="AXC15" s="165"/>
      <c r="AXD15" s="166"/>
      <c r="AXG15" s="164"/>
      <c r="AXJ15" s="165"/>
      <c r="AXK15" s="166"/>
      <c r="AXN15" s="164"/>
      <c r="AXQ15" s="165"/>
      <c r="AXR15" s="166"/>
      <c r="AXU15" s="164"/>
      <c r="AXX15" s="165"/>
      <c r="AXY15" s="166"/>
      <c r="AYB15" s="164"/>
      <c r="AYE15" s="165"/>
      <c r="AYF15" s="166"/>
      <c r="AYI15" s="164"/>
      <c r="AYL15" s="165"/>
      <c r="AYM15" s="166"/>
      <c r="AYP15" s="164"/>
      <c r="AYS15" s="165"/>
      <c r="AYT15" s="166"/>
      <c r="AYW15" s="164"/>
      <c r="AYZ15" s="165"/>
      <c r="AZA15" s="166"/>
      <c r="AZD15" s="164"/>
      <c r="AZG15" s="165"/>
      <c r="AZH15" s="166"/>
      <c r="AZK15" s="164"/>
      <c r="AZN15" s="165"/>
      <c r="AZO15" s="166"/>
      <c r="AZR15" s="164"/>
      <c r="AZU15" s="165"/>
      <c r="AZV15" s="166"/>
      <c r="AZY15" s="164"/>
      <c r="BAB15" s="165"/>
      <c r="BAC15" s="166"/>
      <c r="BAF15" s="164"/>
      <c r="BAI15" s="165"/>
      <c r="BAJ15" s="166"/>
      <c r="BAM15" s="164"/>
      <c r="BAP15" s="165"/>
      <c r="BAQ15" s="166"/>
      <c r="BAT15" s="164"/>
      <c r="BAW15" s="165"/>
      <c r="BAX15" s="166"/>
      <c r="BBA15" s="164"/>
      <c r="BBD15" s="165"/>
      <c r="BBE15" s="166"/>
      <c r="BBH15" s="164"/>
      <c r="BBK15" s="165"/>
      <c r="BBL15" s="166"/>
      <c r="BBO15" s="164"/>
      <c r="BBR15" s="165"/>
      <c r="BBS15" s="166"/>
      <c r="BBV15" s="164"/>
      <c r="BBY15" s="165"/>
      <c r="BBZ15" s="166"/>
      <c r="BCC15" s="164"/>
      <c r="BCF15" s="165"/>
      <c r="BCG15" s="166"/>
      <c r="BCJ15" s="164"/>
      <c r="BCM15" s="165"/>
      <c r="BCN15" s="166"/>
      <c r="BCQ15" s="164"/>
      <c r="BCT15" s="165"/>
      <c r="BCU15" s="166"/>
      <c r="BCX15" s="164"/>
      <c r="BDA15" s="165"/>
      <c r="BDB15" s="166"/>
      <c r="BDE15" s="164"/>
      <c r="BDH15" s="165"/>
      <c r="BDI15" s="166"/>
      <c r="BDL15" s="164"/>
      <c r="BDO15" s="165"/>
      <c r="BDP15" s="166"/>
      <c r="BDS15" s="164"/>
      <c r="BDV15" s="165"/>
      <c r="BDW15" s="166"/>
      <c r="BDZ15" s="164"/>
      <c r="BEC15" s="165"/>
      <c r="BED15" s="166"/>
      <c r="BEG15" s="164"/>
      <c r="BEJ15" s="165"/>
      <c r="BEK15" s="166"/>
      <c r="BEN15" s="164"/>
      <c r="BEQ15" s="165"/>
      <c r="BER15" s="166"/>
      <c r="BEU15" s="164"/>
      <c r="BEX15" s="165"/>
      <c r="BEY15" s="166"/>
      <c r="BFB15" s="164"/>
      <c r="BFE15" s="165"/>
      <c r="BFF15" s="166"/>
      <c r="BFI15" s="164"/>
      <c r="BFL15" s="165"/>
      <c r="BFM15" s="166"/>
      <c r="BFP15" s="164"/>
      <c r="BFS15" s="165"/>
      <c r="BFT15" s="166"/>
      <c r="BFW15" s="164"/>
      <c r="BFZ15" s="165"/>
      <c r="BGA15" s="166"/>
      <c r="BGD15" s="164"/>
      <c r="BGG15" s="165"/>
      <c r="BGH15" s="166"/>
      <c r="BGK15" s="164"/>
      <c r="BGN15" s="165"/>
      <c r="BGO15" s="166"/>
      <c r="BGR15" s="164"/>
      <c r="BGU15" s="165"/>
      <c r="BGV15" s="166"/>
      <c r="BGY15" s="164"/>
      <c r="BHB15" s="165"/>
      <c r="BHC15" s="166"/>
      <c r="BHF15" s="164"/>
      <c r="BHI15" s="165"/>
      <c r="BHJ15" s="166"/>
      <c r="BHM15" s="164"/>
      <c r="BHP15" s="165"/>
      <c r="BHQ15" s="166"/>
      <c r="BHT15" s="164"/>
      <c r="BHW15" s="165"/>
      <c r="BHX15" s="166"/>
      <c r="BIA15" s="164"/>
      <c r="BID15" s="165"/>
      <c r="BIE15" s="166"/>
      <c r="BIH15" s="164"/>
      <c r="BIK15" s="165"/>
      <c r="BIL15" s="166"/>
      <c r="BIO15" s="164"/>
      <c r="BIR15" s="165"/>
      <c r="BIS15" s="166"/>
      <c r="BIV15" s="164"/>
      <c r="BIY15" s="165"/>
      <c r="BIZ15" s="166"/>
      <c r="BJC15" s="164"/>
      <c r="BJF15" s="165"/>
      <c r="BJG15" s="166"/>
      <c r="BJJ15" s="164"/>
      <c r="BJM15" s="165"/>
      <c r="BJN15" s="166"/>
      <c r="BJQ15" s="164"/>
      <c r="BJT15" s="165"/>
      <c r="BJU15" s="166"/>
      <c r="BJX15" s="164"/>
      <c r="BKA15" s="165"/>
      <c r="BKB15" s="166"/>
      <c r="BKE15" s="164"/>
      <c r="BKH15" s="165"/>
      <c r="BKI15" s="166"/>
      <c r="BKL15" s="164"/>
      <c r="BKO15" s="165"/>
      <c r="BKP15" s="166"/>
      <c r="BKS15" s="164"/>
      <c r="BKV15" s="165"/>
      <c r="BKW15" s="166"/>
      <c r="BKZ15" s="164"/>
      <c r="BLC15" s="165"/>
      <c r="BLD15" s="166"/>
      <c r="BLG15" s="164"/>
      <c r="BLJ15" s="165"/>
      <c r="BLK15" s="166"/>
      <c r="BLN15" s="164"/>
      <c r="BLQ15" s="165"/>
      <c r="BLR15" s="166"/>
      <c r="BLU15" s="164"/>
      <c r="BLX15" s="165"/>
      <c r="BLY15" s="166"/>
      <c r="BMB15" s="164"/>
      <c r="BME15" s="165"/>
      <c r="BMF15" s="166"/>
      <c r="BMI15" s="164"/>
      <c r="BML15" s="165"/>
      <c r="BMM15" s="166"/>
      <c r="BMP15" s="164"/>
      <c r="BMS15" s="165"/>
      <c r="BMT15" s="166"/>
      <c r="BMW15" s="164"/>
      <c r="BMZ15" s="165"/>
      <c r="BNA15" s="166"/>
      <c r="BND15" s="164"/>
      <c r="BNG15" s="165"/>
      <c r="BNH15" s="166"/>
      <c r="BNK15" s="164"/>
      <c r="BNN15" s="165"/>
      <c r="BNO15" s="166"/>
      <c r="BNR15" s="164"/>
      <c r="BNU15" s="165"/>
      <c r="BNV15" s="166"/>
      <c r="BNY15" s="164"/>
      <c r="BOB15" s="165"/>
      <c r="BOC15" s="166"/>
      <c r="BOF15" s="164"/>
      <c r="BOI15" s="165"/>
      <c r="BOJ15" s="166"/>
      <c r="BOM15" s="164"/>
      <c r="BOP15" s="165"/>
      <c r="BOQ15" s="166"/>
      <c r="BOT15" s="164"/>
      <c r="BOW15" s="165"/>
      <c r="BOX15" s="166"/>
      <c r="BPA15" s="164"/>
      <c r="BPD15" s="165"/>
      <c r="BPE15" s="166"/>
      <c r="BPH15" s="164"/>
      <c r="BPK15" s="165"/>
      <c r="BPL15" s="166"/>
      <c r="BPO15" s="164"/>
      <c r="BPR15" s="165"/>
      <c r="BPS15" s="166"/>
      <c r="BPV15" s="164"/>
      <c r="BPY15" s="165"/>
      <c r="BPZ15" s="166"/>
      <c r="BQC15" s="164"/>
      <c r="BQF15" s="165"/>
      <c r="BQG15" s="166"/>
      <c r="BQJ15" s="164"/>
      <c r="BQM15" s="165"/>
      <c r="BQN15" s="166"/>
      <c r="BQQ15" s="164"/>
      <c r="BQT15" s="165"/>
      <c r="BQU15" s="166"/>
      <c r="BQX15" s="164"/>
      <c r="BRA15" s="165"/>
      <c r="BRB15" s="166"/>
      <c r="BRE15" s="164"/>
      <c r="BRH15" s="165"/>
      <c r="BRI15" s="166"/>
      <c r="BRL15" s="164"/>
      <c r="BRO15" s="165"/>
      <c r="BRP15" s="166"/>
      <c r="BRS15" s="164"/>
      <c r="BRV15" s="165"/>
      <c r="BRW15" s="166"/>
      <c r="BRZ15" s="164"/>
      <c r="BSC15" s="165"/>
      <c r="BSD15" s="166"/>
      <c r="BSG15" s="164"/>
      <c r="BSJ15" s="165"/>
      <c r="BSK15" s="166"/>
      <c r="BSN15" s="164"/>
      <c r="BSQ15" s="165"/>
      <c r="BSR15" s="166"/>
      <c r="BSU15" s="164"/>
      <c r="BSX15" s="165"/>
      <c r="BSY15" s="166"/>
      <c r="BTB15" s="164"/>
      <c r="BTE15" s="165"/>
      <c r="BTF15" s="166"/>
      <c r="BTI15" s="164"/>
      <c r="BTL15" s="165"/>
      <c r="BTM15" s="166"/>
      <c r="BTP15" s="164"/>
      <c r="BTS15" s="165"/>
      <c r="BTT15" s="166"/>
      <c r="BTW15" s="164"/>
      <c r="BTZ15" s="165"/>
      <c r="BUA15" s="166"/>
      <c r="BUD15" s="164"/>
      <c r="BUG15" s="165"/>
      <c r="BUH15" s="166"/>
      <c r="BUK15" s="164"/>
      <c r="BUN15" s="165"/>
      <c r="BUO15" s="166"/>
      <c r="BUR15" s="164"/>
      <c r="BUU15" s="165"/>
      <c r="BUV15" s="166"/>
      <c r="BUY15" s="164"/>
      <c r="BVB15" s="165"/>
      <c r="BVC15" s="166"/>
      <c r="BVF15" s="164"/>
      <c r="BVI15" s="165"/>
      <c r="BVJ15" s="166"/>
      <c r="BVM15" s="164"/>
      <c r="BVP15" s="165"/>
      <c r="BVQ15" s="166"/>
      <c r="BVT15" s="164"/>
      <c r="BVW15" s="165"/>
      <c r="BVX15" s="166"/>
      <c r="BWA15" s="164"/>
      <c r="BWD15" s="165"/>
      <c r="BWE15" s="166"/>
      <c r="BWH15" s="164"/>
      <c r="BWK15" s="165"/>
      <c r="BWL15" s="166"/>
      <c r="BWO15" s="164"/>
      <c r="BWR15" s="165"/>
      <c r="BWS15" s="166"/>
      <c r="BWV15" s="164"/>
      <c r="BWY15" s="165"/>
      <c r="BWZ15" s="166"/>
      <c r="BXC15" s="164"/>
      <c r="BXF15" s="165"/>
      <c r="BXG15" s="166"/>
      <c r="BXJ15" s="164"/>
      <c r="BXM15" s="165"/>
      <c r="BXN15" s="166"/>
      <c r="BXQ15" s="164"/>
      <c r="BXT15" s="165"/>
      <c r="BXU15" s="166"/>
      <c r="BXX15" s="164"/>
      <c r="BYA15" s="165"/>
      <c r="BYB15" s="166"/>
      <c r="BYE15" s="164"/>
      <c r="BYH15" s="165"/>
      <c r="BYI15" s="166"/>
      <c r="BYL15" s="164"/>
      <c r="BYO15" s="165"/>
      <c r="BYP15" s="166"/>
      <c r="BYS15" s="164"/>
      <c r="BYV15" s="165"/>
      <c r="BYW15" s="166"/>
      <c r="BYZ15" s="164"/>
      <c r="BZC15" s="165"/>
      <c r="BZD15" s="166"/>
      <c r="BZG15" s="164"/>
      <c r="BZJ15" s="165"/>
      <c r="BZK15" s="166"/>
      <c r="BZN15" s="164"/>
      <c r="BZQ15" s="165"/>
      <c r="BZR15" s="166"/>
      <c r="BZU15" s="164"/>
      <c r="BZX15" s="165"/>
      <c r="BZY15" s="166"/>
      <c r="CAB15" s="164"/>
      <c r="CAE15" s="165"/>
      <c r="CAF15" s="166"/>
      <c r="CAI15" s="164"/>
      <c r="CAL15" s="165"/>
      <c r="CAM15" s="166"/>
      <c r="CAP15" s="164"/>
      <c r="CAS15" s="165"/>
      <c r="CAT15" s="166"/>
      <c r="CAW15" s="164"/>
      <c r="CAZ15" s="165"/>
      <c r="CBA15" s="166"/>
      <c r="CBD15" s="164"/>
      <c r="CBG15" s="165"/>
      <c r="CBH15" s="166"/>
      <c r="CBK15" s="164"/>
      <c r="CBN15" s="165"/>
      <c r="CBO15" s="166"/>
      <c r="CBR15" s="164"/>
      <c r="CBU15" s="165"/>
      <c r="CBV15" s="166"/>
      <c r="CBY15" s="164"/>
      <c r="CCB15" s="165"/>
      <c r="CCC15" s="166"/>
      <c r="CCF15" s="164"/>
      <c r="CCI15" s="165"/>
      <c r="CCJ15" s="166"/>
      <c r="CCM15" s="164"/>
      <c r="CCP15" s="165"/>
      <c r="CCQ15" s="166"/>
      <c r="CCT15" s="164"/>
      <c r="CCW15" s="165"/>
      <c r="CCX15" s="166"/>
      <c r="CDA15" s="164"/>
      <c r="CDD15" s="165"/>
      <c r="CDE15" s="166"/>
      <c r="CDH15" s="164"/>
      <c r="CDK15" s="165"/>
      <c r="CDL15" s="166"/>
      <c r="CDO15" s="164"/>
      <c r="CDR15" s="165"/>
      <c r="CDS15" s="166"/>
      <c r="CDV15" s="164"/>
      <c r="CDY15" s="165"/>
      <c r="CDZ15" s="166"/>
      <c r="CEC15" s="164"/>
      <c r="CEF15" s="165"/>
      <c r="CEG15" s="166"/>
      <c r="CEJ15" s="164"/>
      <c r="CEM15" s="165"/>
      <c r="CEN15" s="166"/>
      <c r="CEQ15" s="164"/>
      <c r="CET15" s="165"/>
      <c r="CEU15" s="166"/>
      <c r="CEX15" s="164"/>
      <c r="CFA15" s="165"/>
      <c r="CFB15" s="166"/>
      <c r="CFE15" s="164"/>
      <c r="CFH15" s="165"/>
      <c r="CFI15" s="166"/>
      <c r="CFL15" s="164"/>
      <c r="CFO15" s="165"/>
      <c r="CFP15" s="166"/>
      <c r="CFS15" s="164"/>
      <c r="CFV15" s="165"/>
      <c r="CFW15" s="166"/>
      <c r="CFZ15" s="164"/>
      <c r="CGC15" s="165"/>
      <c r="CGD15" s="166"/>
      <c r="CGG15" s="164"/>
      <c r="CGJ15" s="165"/>
      <c r="CGK15" s="166"/>
      <c r="CGN15" s="164"/>
      <c r="CGQ15" s="165"/>
      <c r="CGR15" s="166"/>
      <c r="CGU15" s="164"/>
      <c r="CGX15" s="165"/>
      <c r="CGY15" s="166"/>
      <c r="CHB15" s="164"/>
      <c r="CHE15" s="165"/>
      <c r="CHF15" s="166"/>
      <c r="CHI15" s="164"/>
      <c r="CHL15" s="165"/>
      <c r="CHM15" s="166"/>
      <c r="CHP15" s="164"/>
      <c r="CHS15" s="165"/>
      <c r="CHT15" s="166"/>
      <c r="CHW15" s="164"/>
      <c r="CHZ15" s="165"/>
      <c r="CIA15" s="166"/>
      <c r="CID15" s="164"/>
      <c r="CIG15" s="165"/>
      <c r="CIH15" s="166"/>
      <c r="CIK15" s="164"/>
      <c r="CIN15" s="165"/>
      <c r="CIO15" s="166"/>
      <c r="CIR15" s="164"/>
      <c r="CIU15" s="165"/>
      <c r="CIV15" s="166"/>
      <c r="CIY15" s="164"/>
      <c r="CJB15" s="165"/>
      <c r="CJC15" s="166"/>
      <c r="CJF15" s="164"/>
      <c r="CJI15" s="165"/>
      <c r="CJJ15" s="166"/>
      <c r="CJM15" s="164"/>
      <c r="CJP15" s="165"/>
      <c r="CJQ15" s="166"/>
      <c r="CJT15" s="164"/>
      <c r="CJW15" s="165"/>
      <c r="CJX15" s="166"/>
      <c r="CKA15" s="164"/>
      <c r="CKD15" s="165"/>
      <c r="CKE15" s="166"/>
      <c r="CKH15" s="164"/>
      <c r="CKK15" s="165"/>
      <c r="CKL15" s="166"/>
      <c r="CKO15" s="164"/>
      <c r="CKR15" s="165"/>
      <c r="CKS15" s="166"/>
      <c r="CKV15" s="164"/>
      <c r="CKY15" s="165"/>
      <c r="CKZ15" s="166"/>
      <c r="CLC15" s="164"/>
      <c r="CLF15" s="165"/>
      <c r="CLG15" s="166"/>
      <c r="CLJ15" s="164"/>
      <c r="CLM15" s="165"/>
      <c r="CLN15" s="166"/>
      <c r="CLQ15" s="164"/>
      <c r="CLT15" s="165"/>
      <c r="CLU15" s="166"/>
      <c r="CLX15" s="164"/>
      <c r="CMA15" s="165"/>
      <c r="CMB15" s="166"/>
      <c r="CME15" s="164"/>
      <c r="CMH15" s="165"/>
      <c r="CMI15" s="166"/>
      <c r="CML15" s="164"/>
      <c r="CMO15" s="165"/>
      <c r="CMP15" s="166"/>
      <c r="CMS15" s="164"/>
      <c r="CMV15" s="165"/>
      <c r="CMW15" s="166"/>
      <c r="CMZ15" s="164"/>
      <c r="CNC15" s="165"/>
      <c r="CND15" s="166"/>
      <c r="CNG15" s="164"/>
      <c r="CNJ15" s="165"/>
      <c r="CNK15" s="166"/>
      <c r="CNN15" s="164"/>
      <c r="CNQ15" s="165"/>
      <c r="CNR15" s="166"/>
      <c r="CNU15" s="164"/>
      <c r="CNX15" s="165"/>
      <c r="CNY15" s="166"/>
      <c r="COB15" s="164"/>
      <c r="COE15" s="165"/>
      <c r="COF15" s="166"/>
      <c r="COI15" s="164"/>
      <c r="COL15" s="165"/>
      <c r="COM15" s="166"/>
      <c r="COP15" s="164"/>
      <c r="COS15" s="165"/>
      <c r="COT15" s="166"/>
      <c r="COW15" s="164"/>
      <c r="COZ15" s="165"/>
      <c r="CPA15" s="166"/>
      <c r="CPD15" s="164"/>
      <c r="CPG15" s="165"/>
      <c r="CPH15" s="166"/>
      <c r="CPK15" s="164"/>
      <c r="CPN15" s="165"/>
      <c r="CPO15" s="166"/>
      <c r="CPR15" s="164"/>
      <c r="CPU15" s="165"/>
      <c r="CPV15" s="166"/>
      <c r="CPY15" s="164"/>
      <c r="CQB15" s="165"/>
      <c r="CQC15" s="166"/>
      <c r="CQF15" s="164"/>
      <c r="CQI15" s="165"/>
      <c r="CQJ15" s="166"/>
      <c r="CQM15" s="164"/>
      <c r="CQP15" s="165"/>
      <c r="CQQ15" s="166"/>
      <c r="CQT15" s="164"/>
      <c r="CQW15" s="165"/>
      <c r="CQX15" s="166"/>
      <c r="CRA15" s="164"/>
      <c r="CRD15" s="165"/>
      <c r="CRE15" s="166"/>
      <c r="CRH15" s="164"/>
      <c r="CRK15" s="165"/>
      <c r="CRL15" s="166"/>
      <c r="CRO15" s="164"/>
      <c r="CRR15" s="165"/>
      <c r="CRS15" s="166"/>
      <c r="CRV15" s="164"/>
      <c r="CRY15" s="165"/>
      <c r="CRZ15" s="166"/>
      <c r="CSC15" s="164"/>
      <c r="CSF15" s="165"/>
      <c r="CSG15" s="166"/>
      <c r="CSJ15" s="164"/>
      <c r="CSM15" s="165"/>
      <c r="CSN15" s="166"/>
      <c r="CSQ15" s="164"/>
      <c r="CST15" s="165"/>
      <c r="CSU15" s="166"/>
      <c r="CSX15" s="164"/>
      <c r="CTA15" s="165"/>
      <c r="CTB15" s="166"/>
      <c r="CTE15" s="164"/>
      <c r="CTH15" s="165"/>
      <c r="CTI15" s="166"/>
      <c r="CTL15" s="164"/>
      <c r="CTO15" s="165"/>
      <c r="CTP15" s="166"/>
      <c r="CTS15" s="164"/>
      <c r="CTV15" s="165"/>
      <c r="CTW15" s="166"/>
      <c r="CTZ15" s="164"/>
      <c r="CUC15" s="165"/>
      <c r="CUD15" s="166"/>
      <c r="CUG15" s="164"/>
      <c r="CUJ15" s="165"/>
      <c r="CUK15" s="166"/>
      <c r="CUN15" s="164"/>
      <c r="CUQ15" s="165"/>
      <c r="CUR15" s="166"/>
      <c r="CUU15" s="164"/>
      <c r="CUX15" s="165"/>
      <c r="CUY15" s="166"/>
      <c r="CVB15" s="164"/>
      <c r="CVE15" s="165"/>
      <c r="CVF15" s="166"/>
      <c r="CVI15" s="164"/>
      <c r="CVL15" s="165"/>
      <c r="CVM15" s="166"/>
      <c r="CVP15" s="164"/>
      <c r="CVS15" s="165"/>
      <c r="CVT15" s="166"/>
      <c r="CVW15" s="164"/>
      <c r="CVZ15" s="165"/>
      <c r="CWA15" s="166"/>
      <c r="CWD15" s="164"/>
      <c r="CWG15" s="165"/>
      <c r="CWH15" s="166"/>
      <c r="CWK15" s="164"/>
      <c r="CWN15" s="165"/>
      <c r="CWO15" s="166"/>
      <c r="CWR15" s="164"/>
      <c r="CWU15" s="165"/>
      <c r="CWV15" s="166"/>
      <c r="CWY15" s="164"/>
      <c r="CXB15" s="165"/>
      <c r="CXC15" s="166"/>
      <c r="CXF15" s="164"/>
      <c r="CXI15" s="165"/>
      <c r="CXJ15" s="166"/>
      <c r="CXM15" s="164"/>
      <c r="CXP15" s="165"/>
      <c r="CXQ15" s="166"/>
      <c r="CXT15" s="164"/>
      <c r="CXW15" s="165"/>
      <c r="CXX15" s="166"/>
      <c r="CYA15" s="164"/>
      <c r="CYD15" s="165"/>
      <c r="CYE15" s="166"/>
      <c r="CYH15" s="164"/>
      <c r="CYK15" s="165"/>
      <c r="CYL15" s="166"/>
      <c r="CYO15" s="164"/>
      <c r="CYR15" s="165"/>
      <c r="CYS15" s="166"/>
      <c r="CYV15" s="164"/>
      <c r="CYY15" s="165"/>
      <c r="CYZ15" s="166"/>
      <c r="CZC15" s="164"/>
      <c r="CZF15" s="165"/>
      <c r="CZG15" s="166"/>
      <c r="CZJ15" s="164"/>
      <c r="CZM15" s="165"/>
      <c r="CZN15" s="166"/>
      <c r="CZQ15" s="164"/>
      <c r="CZT15" s="165"/>
      <c r="CZU15" s="166"/>
      <c r="CZX15" s="164"/>
      <c r="DAA15" s="165"/>
      <c r="DAB15" s="166"/>
      <c r="DAE15" s="164"/>
      <c r="DAH15" s="165"/>
      <c r="DAI15" s="166"/>
      <c r="DAL15" s="164"/>
      <c r="DAO15" s="165"/>
      <c r="DAP15" s="166"/>
      <c r="DAS15" s="164"/>
      <c r="DAV15" s="165"/>
      <c r="DAW15" s="166"/>
      <c r="DAZ15" s="164"/>
      <c r="DBC15" s="165"/>
      <c r="DBD15" s="166"/>
      <c r="DBG15" s="164"/>
      <c r="DBJ15" s="165"/>
      <c r="DBK15" s="166"/>
      <c r="DBN15" s="164"/>
      <c r="DBQ15" s="165"/>
      <c r="DBR15" s="166"/>
      <c r="DBU15" s="164"/>
      <c r="DBX15" s="165"/>
      <c r="DBY15" s="166"/>
      <c r="DCB15" s="164"/>
      <c r="DCE15" s="165"/>
      <c r="DCF15" s="166"/>
      <c r="DCI15" s="164"/>
      <c r="DCL15" s="165"/>
      <c r="DCM15" s="166"/>
      <c r="DCP15" s="164"/>
      <c r="DCS15" s="165"/>
      <c r="DCT15" s="166"/>
      <c r="DCW15" s="164"/>
      <c r="DCZ15" s="165"/>
      <c r="DDA15" s="166"/>
      <c r="DDD15" s="164"/>
      <c r="DDG15" s="165"/>
      <c r="DDH15" s="166"/>
      <c r="DDK15" s="164"/>
      <c r="DDN15" s="165"/>
      <c r="DDO15" s="166"/>
      <c r="DDR15" s="164"/>
      <c r="DDU15" s="165"/>
      <c r="DDV15" s="166"/>
      <c r="DDY15" s="164"/>
      <c r="DEB15" s="165"/>
      <c r="DEC15" s="166"/>
      <c r="DEF15" s="164"/>
      <c r="DEI15" s="165"/>
      <c r="DEJ15" s="166"/>
      <c r="DEM15" s="164"/>
      <c r="DEP15" s="165"/>
      <c r="DEQ15" s="166"/>
      <c r="DET15" s="164"/>
      <c r="DEW15" s="165"/>
      <c r="DEX15" s="166"/>
      <c r="DFA15" s="164"/>
      <c r="DFD15" s="165"/>
      <c r="DFE15" s="166"/>
      <c r="DFH15" s="164"/>
      <c r="DFK15" s="165"/>
      <c r="DFL15" s="166"/>
      <c r="DFO15" s="164"/>
      <c r="DFR15" s="165"/>
      <c r="DFS15" s="166"/>
      <c r="DFV15" s="164"/>
      <c r="DFY15" s="165"/>
      <c r="DFZ15" s="166"/>
      <c r="DGC15" s="164"/>
      <c r="DGF15" s="165"/>
      <c r="DGG15" s="166"/>
      <c r="DGJ15" s="164"/>
      <c r="DGM15" s="165"/>
      <c r="DGN15" s="166"/>
      <c r="DGQ15" s="164"/>
      <c r="DGT15" s="165"/>
      <c r="DGU15" s="166"/>
      <c r="DGX15" s="164"/>
      <c r="DHA15" s="165"/>
      <c r="DHB15" s="166"/>
      <c r="DHE15" s="164"/>
      <c r="DHH15" s="165"/>
      <c r="DHI15" s="166"/>
      <c r="DHL15" s="164"/>
      <c r="DHO15" s="165"/>
      <c r="DHP15" s="166"/>
      <c r="DHS15" s="164"/>
      <c r="DHV15" s="165"/>
      <c r="DHW15" s="166"/>
      <c r="DHZ15" s="164"/>
      <c r="DIC15" s="165"/>
      <c r="DID15" s="166"/>
      <c r="DIG15" s="164"/>
      <c r="DIJ15" s="165"/>
      <c r="DIK15" s="166"/>
      <c r="DIN15" s="164"/>
      <c r="DIQ15" s="165"/>
      <c r="DIR15" s="166"/>
      <c r="DIU15" s="164"/>
      <c r="DIX15" s="165"/>
      <c r="DIY15" s="166"/>
      <c r="DJB15" s="164"/>
      <c r="DJE15" s="165"/>
      <c r="DJF15" s="166"/>
      <c r="DJI15" s="164"/>
      <c r="DJL15" s="165"/>
      <c r="DJM15" s="166"/>
      <c r="DJP15" s="164"/>
      <c r="DJS15" s="165"/>
      <c r="DJT15" s="166"/>
      <c r="DJW15" s="164"/>
      <c r="DJZ15" s="165"/>
      <c r="DKA15" s="166"/>
      <c r="DKD15" s="164"/>
      <c r="DKG15" s="165"/>
      <c r="DKH15" s="166"/>
      <c r="DKK15" s="164"/>
      <c r="DKN15" s="165"/>
      <c r="DKO15" s="166"/>
      <c r="DKR15" s="164"/>
      <c r="DKU15" s="165"/>
      <c r="DKV15" s="166"/>
      <c r="DKY15" s="164"/>
      <c r="DLB15" s="165"/>
      <c r="DLC15" s="166"/>
      <c r="DLF15" s="164"/>
      <c r="DLI15" s="165"/>
      <c r="DLJ15" s="166"/>
      <c r="DLM15" s="164"/>
      <c r="DLP15" s="165"/>
      <c r="DLQ15" s="166"/>
      <c r="DLT15" s="164"/>
      <c r="DLW15" s="165"/>
      <c r="DLX15" s="166"/>
      <c r="DMA15" s="164"/>
      <c r="DMD15" s="165"/>
      <c r="DME15" s="166"/>
      <c r="DMH15" s="164"/>
      <c r="DMK15" s="165"/>
      <c r="DML15" s="166"/>
      <c r="DMO15" s="164"/>
      <c r="DMR15" s="165"/>
      <c r="DMS15" s="166"/>
      <c r="DMV15" s="164"/>
      <c r="DMY15" s="165"/>
      <c r="DMZ15" s="166"/>
      <c r="DNC15" s="164"/>
      <c r="DNF15" s="165"/>
      <c r="DNG15" s="166"/>
      <c r="DNJ15" s="164"/>
      <c r="DNM15" s="165"/>
      <c r="DNN15" s="166"/>
      <c r="DNQ15" s="164"/>
      <c r="DNT15" s="165"/>
      <c r="DNU15" s="166"/>
      <c r="DNX15" s="164"/>
      <c r="DOA15" s="165"/>
      <c r="DOB15" s="166"/>
      <c r="DOE15" s="164"/>
      <c r="DOH15" s="165"/>
      <c r="DOI15" s="166"/>
      <c r="DOL15" s="164"/>
      <c r="DOO15" s="165"/>
      <c r="DOP15" s="166"/>
      <c r="DOS15" s="164"/>
      <c r="DOV15" s="165"/>
      <c r="DOW15" s="166"/>
      <c r="DOZ15" s="164"/>
      <c r="DPC15" s="165"/>
      <c r="DPD15" s="166"/>
      <c r="DPG15" s="164"/>
      <c r="DPJ15" s="165"/>
      <c r="DPK15" s="166"/>
      <c r="DPN15" s="164"/>
      <c r="DPQ15" s="165"/>
      <c r="DPR15" s="166"/>
      <c r="DPU15" s="164"/>
      <c r="DPX15" s="165"/>
      <c r="DPY15" s="166"/>
      <c r="DQB15" s="164"/>
      <c r="DQE15" s="165"/>
      <c r="DQF15" s="166"/>
      <c r="DQI15" s="164"/>
      <c r="DQL15" s="165"/>
      <c r="DQM15" s="166"/>
      <c r="DQP15" s="164"/>
      <c r="DQS15" s="165"/>
      <c r="DQT15" s="166"/>
      <c r="DQW15" s="164"/>
      <c r="DQZ15" s="165"/>
      <c r="DRA15" s="166"/>
      <c r="DRD15" s="164"/>
      <c r="DRG15" s="165"/>
      <c r="DRH15" s="166"/>
      <c r="DRK15" s="164"/>
      <c r="DRN15" s="165"/>
      <c r="DRO15" s="166"/>
      <c r="DRR15" s="164"/>
      <c r="DRU15" s="165"/>
      <c r="DRV15" s="166"/>
      <c r="DRY15" s="164"/>
      <c r="DSB15" s="165"/>
      <c r="DSC15" s="166"/>
      <c r="DSF15" s="164"/>
      <c r="DSI15" s="165"/>
      <c r="DSJ15" s="166"/>
      <c r="DSM15" s="164"/>
      <c r="DSP15" s="165"/>
      <c r="DSQ15" s="166"/>
      <c r="DST15" s="164"/>
      <c r="DSW15" s="165"/>
      <c r="DSX15" s="166"/>
      <c r="DTA15" s="164"/>
      <c r="DTD15" s="165"/>
      <c r="DTE15" s="166"/>
      <c r="DTH15" s="164"/>
      <c r="DTK15" s="165"/>
      <c r="DTL15" s="166"/>
      <c r="DTO15" s="164"/>
      <c r="DTR15" s="165"/>
      <c r="DTS15" s="166"/>
      <c r="DTV15" s="164"/>
      <c r="DTY15" s="165"/>
      <c r="DTZ15" s="166"/>
      <c r="DUC15" s="164"/>
      <c r="DUF15" s="165"/>
      <c r="DUG15" s="166"/>
      <c r="DUJ15" s="164"/>
      <c r="DUM15" s="165"/>
      <c r="DUN15" s="166"/>
      <c r="DUQ15" s="164"/>
      <c r="DUT15" s="165"/>
      <c r="DUU15" s="166"/>
      <c r="DUX15" s="164"/>
      <c r="DVA15" s="165"/>
      <c r="DVB15" s="166"/>
      <c r="DVE15" s="164"/>
      <c r="DVH15" s="165"/>
      <c r="DVI15" s="166"/>
      <c r="DVL15" s="164"/>
      <c r="DVO15" s="165"/>
      <c r="DVP15" s="166"/>
      <c r="DVS15" s="164"/>
      <c r="DVV15" s="165"/>
      <c r="DVW15" s="166"/>
      <c r="DVZ15" s="164"/>
      <c r="DWC15" s="165"/>
      <c r="DWD15" s="166"/>
      <c r="DWG15" s="164"/>
      <c r="DWJ15" s="165"/>
      <c r="DWK15" s="166"/>
      <c r="DWN15" s="164"/>
      <c r="DWQ15" s="165"/>
      <c r="DWR15" s="166"/>
      <c r="DWU15" s="164"/>
      <c r="DWX15" s="165"/>
      <c r="DWY15" s="166"/>
      <c r="DXB15" s="164"/>
      <c r="DXE15" s="165"/>
      <c r="DXF15" s="166"/>
      <c r="DXI15" s="164"/>
      <c r="DXL15" s="165"/>
      <c r="DXM15" s="166"/>
      <c r="DXP15" s="164"/>
      <c r="DXS15" s="165"/>
      <c r="DXT15" s="166"/>
      <c r="DXW15" s="164"/>
      <c r="DXZ15" s="165"/>
      <c r="DYA15" s="166"/>
      <c r="DYD15" s="164"/>
      <c r="DYG15" s="165"/>
      <c r="DYH15" s="166"/>
      <c r="DYK15" s="164"/>
      <c r="DYN15" s="165"/>
      <c r="DYO15" s="166"/>
      <c r="DYR15" s="164"/>
      <c r="DYU15" s="165"/>
      <c r="DYV15" s="166"/>
      <c r="DYY15" s="164"/>
      <c r="DZB15" s="165"/>
      <c r="DZC15" s="166"/>
      <c r="DZF15" s="164"/>
      <c r="DZI15" s="165"/>
      <c r="DZJ15" s="166"/>
      <c r="DZM15" s="164"/>
      <c r="DZP15" s="165"/>
      <c r="DZQ15" s="166"/>
      <c r="DZT15" s="164"/>
      <c r="DZW15" s="165"/>
      <c r="DZX15" s="166"/>
      <c r="EAA15" s="164"/>
      <c r="EAD15" s="165"/>
      <c r="EAE15" s="166"/>
      <c r="EAH15" s="164"/>
      <c r="EAK15" s="165"/>
      <c r="EAL15" s="166"/>
      <c r="EAO15" s="164"/>
      <c r="EAR15" s="165"/>
      <c r="EAS15" s="166"/>
      <c r="EAV15" s="164"/>
      <c r="EAY15" s="165"/>
      <c r="EAZ15" s="166"/>
      <c r="EBC15" s="164"/>
      <c r="EBF15" s="165"/>
      <c r="EBG15" s="166"/>
      <c r="EBJ15" s="164"/>
      <c r="EBM15" s="165"/>
      <c r="EBN15" s="166"/>
      <c r="EBQ15" s="164"/>
      <c r="EBT15" s="165"/>
      <c r="EBU15" s="166"/>
      <c r="EBX15" s="164"/>
      <c r="ECA15" s="165"/>
      <c r="ECB15" s="166"/>
      <c r="ECE15" s="164"/>
      <c r="ECH15" s="165"/>
      <c r="ECI15" s="166"/>
      <c r="ECL15" s="164"/>
      <c r="ECO15" s="165"/>
      <c r="ECP15" s="166"/>
      <c r="ECS15" s="164"/>
      <c r="ECV15" s="165"/>
      <c r="ECW15" s="166"/>
      <c r="ECZ15" s="164"/>
      <c r="EDC15" s="165"/>
      <c r="EDD15" s="166"/>
      <c r="EDG15" s="164"/>
      <c r="EDJ15" s="165"/>
      <c r="EDK15" s="166"/>
      <c r="EDN15" s="164"/>
      <c r="EDQ15" s="165"/>
      <c r="EDR15" s="166"/>
      <c r="EDU15" s="164"/>
      <c r="EDX15" s="165"/>
      <c r="EDY15" s="166"/>
      <c r="EEB15" s="164"/>
      <c r="EEE15" s="165"/>
      <c r="EEF15" s="166"/>
      <c r="EEI15" s="164"/>
      <c r="EEL15" s="165"/>
      <c r="EEM15" s="166"/>
      <c r="EEP15" s="164"/>
      <c r="EES15" s="165"/>
      <c r="EET15" s="166"/>
      <c r="EEW15" s="164"/>
      <c r="EEZ15" s="165"/>
      <c r="EFA15" s="166"/>
      <c r="EFD15" s="164"/>
      <c r="EFG15" s="165"/>
      <c r="EFH15" s="166"/>
      <c r="EFK15" s="164"/>
      <c r="EFN15" s="165"/>
      <c r="EFO15" s="166"/>
      <c r="EFR15" s="164"/>
      <c r="EFU15" s="165"/>
      <c r="EFV15" s="166"/>
      <c r="EFY15" s="164"/>
      <c r="EGB15" s="165"/>
      <c r="EGC15" s="166"/>
      <c r="EGF15" s="164"/>
      <c r="EGI15" s="165"/>
      <c r="EGJ15" s="166"/>
      <c r="EGM15" s="164"/>
      <c r="EGP15" s="165"/>
      <c r="EGQ15" s="166"/>
      <c r="EGT15" s="164"/>
      <c r="EGW15" s="165"/>
      <c r="EGX15" s="166"/>
      <c r="EHA15" s="164"/>
      <c r="EHD15" s="165"/>
      <c r="EHE15" s="166"/>
      <c r="EHH15" s="164"/>
      <c r="EHK15" s="165"/>
      <c r="EHL15" s="166"/>
      <c r="EHO15" s="164"/>
      <c r="EHR15" s="165"/>
      <c r="EHS15" s="166"/>
      <c r="EHV15" s="164"/>
      <c r="EHY15" s="165"/>
      <c r="EHZ15" s="166"/>
      <c r="EIC15" s="164"/>
      <c r="EIF15" s="165"/>
      <c r="EIG15" s="166"/>
      <c r="EIJ15" s="164"/>
      <c r="EIM15" s="165"/>
      <c r="EIN15" s="166"/>
      <c r="EIQ15" s="164"/>
      <c r="EIT15" s="165"/>
      <c r="EIU15" s="166"/>
      <c r="EIX15" s="164"/>
      <c r="EJA15" s="165"/>
      <c r="EJB15" s="166"/>
      <c r="EJE15" s="164"/>
      <c r="EJH15" s="165"/>
      <c r="EJI15" s="166"/>
      <c r="EJL15" s="164"/>
      <c r="EJO15" s="165"/>
      <c r="EJP15" s="166"/>
      <c r="EJS15" s="164"/>
      <c r="EJV15" s="165"/>
      <c r="EJW15" s="166"/>
      <c r="EJZ15" s="164"/>
      <c r="EKC15" s="165"/>
      <c r="EKD15" s="166"/>
      <c r="EKG15" s="164"/>
      <c r="EKJ15" s="165"/>
      <c r="EKK15" s="166"/>
      <c r="EKN15" s="164"/>
      <c r="EKQ15" s="165"/>
      <c r="EKR15" s="166"/>
      <c r="EKU15" s="164"/>
      <c r="EKX15" s="165"/>
      <c r="EKY15" s="166"/>
      <c r="ELB15" s="164"/>
      <c r="ELE15" s="165"/>
      <c r="ELF15" s="166"/>
      <c r="ELI15" s="164"/>
      <c r="ELL15" s="165"/>
      <c r="ELM15" s="166"/>
      <c r="ELP15" s="164"/>
      <c r="ELS15" s="165"/>
      <c r="ELT15" s="166"/>
      <c r="ELW15" s="164"/>
      <c r="ELZ15" s="165"/>
      <c r="EMA15" s="166"/>
      <c r="EMD15" s="164"/>
      <c r="EMG15" s="165"/>
      <c r="EMH15" s="166"/>
      <c r="EMK15" s="164"/>
      <c r="EMN15" s="165"/>
      <c r="EMO15" s="166"/>
      <c r="EMR15" s="164"/>
      <c r="EMU15" s="165"/>
      <c r="EMV15" s="166"/>
      <c r="EMY15" s="164"/>
      <c r="ENB15" s="165"/>
      <c r="ENC15" s="166"/>
      <c r="ENF15" s="164"/>
      <c r="ENI15" s="165"/>
      <c r="ENJ15" s="166"/>
      <c r="ENM15" s="164"/>
      <c r="ENP15" s="165"/>
      <c r="ENQ15" s="166"/>
      <c r="ENT15" s="164"/>
      <c r="ENW15" s="165"/>
      <c r="ENX15" s="166"/>
      <c r="EOA15" s="164"/>
      <c r="EOD15" s="165"/>
      <c r="EOE15" s="166"/>
      <c r="EOH15" s="164"/>
      <c r="EOK15" s="165"/>
      <c r="EOL15" s="166"/>
      <c r="EOO15" s="164"/>
      <c r="EOR15" s="165"/>
      <c r="EOS15" s="166"/>
      <c r="EOV15" s="164"/>
      <c r="EOY15" s="165"/>
      <c r="EOZ15" s="166"/>
      <c r="EPC15" s="164"/>
      <c r="EPF15" s="165"/>
      <c r="EPG15" s="166"/>
      <c r="EPJ15" s="164"/>
      <c r="EPM15" s="165"/>
      <c r="EPN15" s="166"/>
      <c r="EPQ15" s="164"/>
      <c r="EPT15" s="165"/>
      <c r="EPU15" s="166"/>
      <c r="EPX15" s="164"/>
      <c r="EQA15" s="165"/>
      <c r="EQB15" s="166"/>
      <c r="EQE15" s="164"/>
      <c r="EQH15" s="165"/>
      <c r="EQI15" s="166"/>
      <c r="EQL15" s="164"/>
      <c r="EQO15" s="165"/>
      <c r="EQP15" s="166"/>
      <c r="EQS15" s="164"/>
      <c r="EQV15" s="165"/>
      <c r="EQW15" s="166"/>
      <c r="EQZ15" s="164"/>
      <c r="ERC15" s="165"/>
      <c r="ERD15" s="166"/>
      <c r="ERG15" s="164"/>
      <c r="ERJ15" s="165"/>
      <c r="ERK15" s="166"/>
      <c r="ERN15" s="164"/>
      <c r="ERQ15" s="165"/>
      <c r="ERR15" s="166"/>
      <c r="ERU15" s="164"/>
      <c r="ERX15" s="165"/>
      <c r="ERY15" s="166"/>
      <c r="ESB15" s="164"/>
      <c r="ESE15" s="165"/>
      <c r="ESF15" s="166"/>
      <c r="ESI15" s="164"/>
      <c r="ESL15" s="165"/>
      <c r="ESM15" s="166"/>
      <c r="ESP15" s="164"/>
      <c r="ESS15" s="165"/>
      <c r="EST15" s="166"/>
      <c r="ESW15" s="164"/>
      <c r="ESZ15" s="165"/>
      <c r="ETA15" s="166"/>
      <c r="ETD15" s="164"/>
      <c r="ETG15" s="165"/>
      <c r="ETH15" s="166"/>
      <c r="ETK15" s="164"/>
      <c r="ETN15" s="165"/>
      <c r="ETO15" s="166"/>
      <c r="ETR15" s="164"/>
      <c r="ETU15" s="165"/>
      <c r="ETV15" s="166"/>
      <c r="ETY15" s="164"/>
      <c r="EUB15" s="165"/>
      <c r="EUC15" s="166"/>
      <c r="EUF15" s="164"/>
      <c r="EUI15" s="165"/>
      <c r="EUJ15" s="166"/>
      <c r="EUM15" s="164"/>
      <c r="EUP15" s="165"/>
      <c r="EUQ15" s="166"/>
      <c r="EUT15" s="164"/>
      <c r="EUW15" s="165"/>
      <c r="EUX15" s="166"/>
      <c r="EVA15" s="164"/>
      <c r="EVD15" s="165"/>
      <c r="EVE15" s="166"/>
      <c r="EVH15" s="164"/>
      <c r="EVK15" s="165"/>
      <c r="EVL15" s="166"/>
      <c r="EVO15" s="164"/>
      <c r="EVR15" s="165"/>
      <c r="EVS15" s="166"/>
      <c r="EVV15" s="164"/>
      <c r="EVY15" s="165"/>
      <c r="EVZ15" s="166"/>
      <c r="EWC15" s="164"/>
      <c r="EWF15" s="165"/>
      <c r="EWG15" s="166"/>
      <c r="EWJ15" s="164"/>
      <c r="EWM15" s="165"/>
      <c r="EWN15" s="166"/>
      <c r="EWQ15" s="164"/>
      <c r="EWT15" s="165"/>
      <c r="EWU15" s="166"/>
      <c r="EWX15" s="164"/>
      <c r="EXA15" s="165"/>
      <c r="EXB15" s="166"/>
      <c r="EXE15" s="164"/>
      <c r="EXH15" s="165"/>
      <c r="EXI15" s="166"/>
      <c r="EXL15" s="164"/>
      <c r="EXO15" s="165"/>
      <c r="EXP15" s="166"/>
      <c r="EXS15" s="164"/>
      <c r="EXV15" s="165"/>
      <c r="EXW15" s="166"/>
      <c r="EXZ15" s="164"/>
      <c r="EYC15" s="165"/>
      <c r="EYD15" s="166"/>
      <c r="EYG15" s="164"/>
      <c r="EYJ15" s="165"/>
      <c r="EYK15" s="166"/>
      <c r="EYN15" s="164"/>
      <c r="EYQ15" s="165"/>
      <c r="EYR15" s="166"/>
      <c r="EYU15" s="164"/>
      <c r="EYX15" s="165"/>
      <c r="EYY15" s="166"/>
      <c r="EZB15" s="164"/>
      <c r="EZE15" s="165"/>
      <c r="EZF15" s="166"/>
      <c r="EZI15" s="164"/>
      <c r="EZL15" s="165"/>
      <c r="EZM15" s="166"/>
      <c r="EZP15" s="164"/>
      <c r="EZS15" s="165"/>
      <c r="EZT15" s="166"/>
      <c r="EZW15" s="164"/>
      <c r="EZZ15" s="165"/>
      <c r="FAA15" s="166"/>
      <c r="FAD15" s="164"/>
      <c r="FAG15" s="165"/>
      <c r="FAH15" s="166"/>
      <c r="FAK15" s="164"/>
      <c r="FAN15" s="165"/>
      <c r="FAO15" s="166"/>
      <c r="FAR15" s="164"/>
      <c r="FAU15" s="165"/>
      <c r="FAV15" s="166"/>
      <c r="FAY15" s="164"/>
      <c r="FBB15" s="165"/>
      <c r="FBC15" s="166"/>
      <c r="FBF15" s="164"/>
      <c r="FBI15" s="165"/>
      <c r="FBJ15" s="166"/>
      <c r="FBM15" s="164"/>
      <c r="FBP15" s="165"/>
      <c r="FBQ15" s="166"/>
      <c r="FBT15" s="164"/>
      <c r="FBW15" s="165"/>
      <c r="FBX15" s="166"/>
      <c r="FCA15" s="164"/>
      <c r="FCD15" s="165"/>
      <c r="FCE15" s="166"/>
      <c r="FCH15" s="164"/>
      <c r="FCK15" s="165"/>
      <c r="FCL15" s="166"/>
      <c r="FCO15" s="164"/>
      <c r="FCR15" s="165"/>
      <c r="FCS15" s="166"/>
      <c r="FCV15" s="164"/>
      <c r="FCY15" s="165"/>
      <c r="FCZ15" s="166"/>
      <c r="FDC15" s="164"/>
      <c r="FDF15" s="165"/>
      <c r="FDG15" s="166"/>
      <c r="FDJ15" s="164"/>
      <c r="FDM15" s="165"/>
      <c r="FDN15" s="166"/>
      <c r="FDQ15" s="164"/>
      <c r="FDT15" s="165"/>
      <c r="FDU15" s="166"/>
      <c r="FDX15" s="164"/>
      <c r="FEA15" s="165"/>
      <c r="FEB15" s="166"/>
      <c r="FEE15" s="164"/>
      <c r="FEH15" s="165"/>
      <c r="FEI15" s="166"/>
      <c r="FEL15" s="164"/>
      <c r="FEO15" s="165"/>
      <c r="FEP15" s="166"/>
      <c r="FES15" s="164"/>
      <c r="FEV15" s="165"/>
      <c r="FEW15" s="166"/>
      <c r="FEZ15" s="164"/>
      <c r="FFC15" s="165"/>
      <c r="FFD15" s="166"/>
      <c r="FFG15" s="164"/>
      <c r="FFJ15" s="165"/>
      <c r="FFK15" s="166"/>
      <c r="FFN15" s="164"/>
      <c r="FFQ15" s="165"/>
      <c r="FFR15" s="166"/>
      <c r="FFU15" s="164"/>
      <c r="FFX15" s="165"/>
      <c r="FFY15" s="166"/>
      <c r="FGB15" s="164"/>
      <c r="FGE15" s="165"/>
      <c r="FGF15" s="166"/>
      <c r="FGI15" s="164"/>
      <c r="FGL15" s="165"/>
      <c r="FGM15" s="166"/>
      <c r="FGP15" s="164"/>
      <c r="FGS15" s="165"/>
      <c r="FGT15" s="166"/>
      <c r="FGW15" s="164"/>
      <c r="FGZ15" s="165"/>
      <c r="FHA15" s="166"/>
      <c r="FHD15" s="164"/>
      <c r="FHG15" s="165"/>
      <c r="FHH15" s="166"/>
      <c r="FHK15" s="164"/>
      <c r="FHN15" s="165"/>
      <c r="FHO15" s="166"/>
      <c r="FHR15" s="164"/>
      <c r="FHU15" s="165"/>
      <c r="FHV15" s="166"/>
      <c r="FHY15" s="164"/>
      <c r="FIB15" s="165"/>
      <c r="FIC15" s="166"/>
      <c r="FIF15" s="164"/>
      <c r="FII15" s="165"/>
      <c r="FIJ15" s="166"/>
      <c r="FIM15" s="164"/>
      <c r="FIP15" s="165"/>
      <c r="FIQ15" s="166"/>
      <c r="FIT15" s="164"/>
      <c r="FIW15" s="165"/>
      <c r="FIX15" s="166"/>
      <c r="FJA15" s="164"/>
      <c r="FJD15" s="165"/>
      <c r="FJE15" s="166"/>
      <c r="FJH15" s="164"/>
      <c r="FJK15" s="165"/>
      <c r="FJL15" s="166"/>
      <c r="FJO15" s="164"/>
      <c r="FJR15" s="165"/>
      <c r="FJS15" s="166"/>
      <c r="FJV15" s="164"/>
      <c r="FJY15" s="165"/>
      <c r="FJZ15" s="166"/>
      <c r="FKC15" s="164"/>
      <c r="FKF15" s="165"/>
      <c r="FKG15" s="166"/>
      <c r="FKJ15" s="164"/>
      <c r="FKM15" s="165"/>
      <c r="FKN15" s="166"/>
      <c r="FKQ15" s="164"/>
      <c r="FKT15" s="165"/>
      <c r="FKU15" s="166"/>
      <c r="FKX15" s="164"/>
      <c r="FLA15" s="165"/>
      <c r="FLB15" s="166"/>
      <c r="FLE15" s="164"/>
      <c r="FLH15" s="165"/>
      <c r="FLI15" s="166"/>
      <c r="FLL15" s="164"/>
      <c r="FLO15" s="165"/>
      <c r="FLP15" s="166"/>
      <c r="FLS15" s="164"/>
      <c r="FLV15" s="165"/>
      <c r="FLW15" s="166"/>
      <c r="FLZ15" s="164"/>
      <c r="FMC15" s="165"/>
      <c r="FMD15" s="166"/>
      <c r="FMG15" s="164"/>
      <c r="FMJ15" s="165"/>
      <c r="FMK15" s="166"/>
      <c r="FMN15" s="164"/>
      <c r="FMQ15" s="165"/>
      <c r="FMR15" s="166"/>
      <c r="FMU15" s="164"/>
      <c r="FMX15" s="165"/>
      <c r="FMY15" s="166"/>
      <c r="FNB15" s="164"/>
      <c r="FNE15" s="165"/>
      <c r="FNF15" s="166"/>
      <c r="FNI15" s="164"/>
      <c r="FNL15" s="165"/>
      <c r="FNM15" s="166"/>
      <c r="FNP15" s="164"/>
      <c r="FNS15" s="165"/>
      <c r="FNT15" s="166"/>
      <c r="FNW15" s="164"/>
      <c r="FNZ15" s="165"/>
      <c r="FOA15" s="166"/>
      <c r="FOD15" s="164"/>
      <c r="FOG15" s="165"/>
      <c r="FOH15" s="166"/>
      <c r="FOK15" s="164"/>
      <c r="FON15" s="165"/>
      <c r="FOO15" s="166"/>
      <c r="FOR15" s="164"/>
      <c r="FOU15" s="165"/>
      <c r="FOV15" s="166"/>
      <c r="FOY15" s="164"/>
      <c r="FPB15" s="165"/>
      <c r="FPC15" s="166"/>
      <c r="FPF15" s="164"/>
      <c r="FPI15" s="165"/>
      <c r="FPJ15" s="166"/>
      <c r="FPM15" s="164"/>
      <c r="FPP15" s="165"/>
      <c r="FPQ15" s="166"/>
      <c r="FPT15" s="164"/>
      <c r="FPW15" s="165"/>
      <c r="FPX15" s="166"/>
      <c r="FQA15" s="164"/>
      <c r="FQD15" s="165"/>
      <c r="FQE15" s="166"/>
      <c r="FQH15" s="164"/>
      <c r="FQK15" s="165"/>
      <c r="FQL15" s="166"/>
      <c r="FQO15" s="164"/>
      <c r="FQR15" s="165"/>
      <c r="FQS15" s="166"/>
      <c r="FQV15" s="164"/>
      <c r="FQY15" s="165"/>
      <c r="FQZ15" s="166"/>
      <c r="FRC15" s="164"/>
      <c r="FRF15" s="165"/>
      <c r="FRG15" s="166"/>
      <c r="FRJ15" s="164"/>
      <c r="FRM15" s="165"/>
      <c r="FRN15" s="166"/>
      <c r="FRQ15" s="164"/>
      <c r="FRT15" s="165"/>
      <c r="FRU15" s="166"/>
      <c r="FRX15" s="164"/>
      <c r="FSA15" s="165"/>
      <c r="FSB15" s="166"/>
      <c r="FSE15" s="164"/>
      <c r="FSH15" s="165"/>
      <c r="FSI15" s="166"/>
      <c r="FSL15" s="164"/>
      <c r="FSO15" s="165"/>
      <c r="FSP15" s="166"/>
      <c r="FSS15" s="164"/>
      <c r="FSV15" s="165"/>
      <c r="FSW15" s="166"/>
      <c r="FSZ15" s="164"/>
      <c r="FTC15" s="165"/>
      <c r="FTD15" s="166"/>
      <c r="FTG15" s="164"/>
      <c r="FTJ15" s="165"/>
      <c r="FTK15" s="166"/>
      <c r="FTN15" s="164"/>
      <c r="FTQ15" s="165"/>
      <c r="FTR15" s="166"/>
      <c r="FTU15" s="164"/>
      <c r="FTX15" s="165"/>
      <c r="FTY15" s="166"/>
      <c r="FUB15" s="164"/>
      <c r="FUE15" s="165"/>
      <c r="FUF15" s="166"/>
      <c r="FUI15" s="164"/>
      <c r="FUL15" s="165"/>
      <c r="FUM15" s="166"/>
      <c r="FUP15" s="164"/>
      <c r="FUS15" s="165"/>
      <c r="FUT15" s="166"/>
      <c r="FUW15" s="164"/>
      <c r="FUZ15" s="165"/>
      <c r="FVA15" s="166"/>
      <c r="FVD15" s="164"/>
      <c r="FVG15" s="165"/>
      <c r="FVH15" s="166"/>
      <c r="FVK15" s="164"/>
      <c r="FVN15" s="165"/>
      <c r="FVO15" s="166"/>
      <c r="FVR15" s="164"/>
      <c r="FVU15" s="165"/>
      <c r="FVV15" s="166"/>
      <c r="FVY15" s="164"/>
      <c r="FWB15" s="165"/>
      <c r="FWC15" s="166"/>
      <c r="FWF15" s="164"/>
      <c r="FWI15" s="165"/>
      <c r="FWJ15" s="166"/>
      <c r="FWM15" s="164"/>
      <c r="FWP15" s="165"/>
      <c r="FWQ15" s="166"/>
      <c r="FWT15" s="164"/>
      <c r="FWW15" s="165"/>
      <c r="FWX15" s="166"/>
      <c r="FXA15" s="164"/>
      <c r="FXD15" s="165"/>
      <c r="FXE15" s="166"/>
      <c r="FXH15" s="164"/>
      <c r="FXK15" s="165"/>
      <c r="FXL15" s="166"/>
      <c r="FXO15" s="164"/>
      <c r="FXR15" s="165"/>
      <c r="FXS15" s="166"/>
      <c r="FXV15" s="164"/>
      <c r="FXY15" s="165"/>
      <c r="FXZ15" s="166"/>
      <c r="FYC15" s="164"/>
      <c r="FYF15" s="165"/>
      <c r="FYG15" s="166"/>
      <c r="FYJ15" s="164"/>
      <c r="FYM15" s="165"/>
      <c r="FYN15" s="166"/>
      <c r="FYQ15" s="164"/>
      <c r="FYT15" s="165"/>
      <c r="FYU15" s="166"/>
      <c r="FYX15" s="164"/>
      <c r="FZA15" s="165"/>
      <c r="FZB15" s="166"/>
      <c r="FZE15" s="164"/>
      <c r="FZH15" s="165"/>
      <c r="FZI15" s="166"/>
      <c r="FZL15" s="164"/>
      <c r="FZO15" s="165"/>
      <c r="FZP15" s="166"/>
      <c r="FZS15" s="164"/>
      <c r="FZV15" s="165"/>
      <c r="FZW15" s="166"/>
      <c r="FZZ15" s="164"/>
      <c r="GAC15" s="165"/>
      <c r="GAD15" s="166"/>
      <c r="GAG15" s="164"/>
      <c r="GAJ15" s="165"/>
      <c r="GAK15" s="166"/>
      <c r="GAN15" s="164"/>
      <c r="GAQ15" s="165"/>
      <c r="GAR15" s="166"/>
      <c r="GAU15" s="164"/>
      <c r="GAX15" s="165"/>
      <c r="GAY15" s="166"/>
      <c r="GBB15" s="164"/>
      <c r="GBE15" s="165"/>
      <c r="GBF15" s="166"/>
      <c r="GBI15" s="164"/>
      <c r="GBL15" s="165"/>
      <c r="GBM15" s="166"/>
      <c r="GBP15" s="164"/>
      <c r="GBS15" s="165"/>
      <c r="GBT15" s="166"/>
      <c r="GBW15" s="164"/>
      <c r="GBZ15" s="165"/>
      <c r="GCA15" s="166"/>
      <c r="GCD15" s="164"/>
      <c r="GCG15" s="165"/>
      <c r="GCH15" s="166"/>
      <c r="GCK15" s="164"/>
      <c r="GCN15" s="165"/>
      <c r="GCO15" s="166"/>
      <c r="GCR15" s="164"/>
      <c r="GCU15" s="165"/>
      <c r="GCV15" s="166"/>
      <c r="GCY15" s="164"/>
      <c r="GDB15" s="165"/>
      <c r="GDC15" s="166"/>
      <c r="GDF15" s="164"/>
      <c r="GDI15" s="165"/>
      <c r="GDJ15" s="166"/>
      <c r="GDM15" s="164"/>
      <c r="GDP15" s="165"/>
      <c r="GDQ15" s="166"/>
      <c r="GDT15" s="164"/>
      <c r="GDW15" s="165"/>
      <c r="GDX15" s="166"/>
      <c r="GEA15" s="164"/>
      <c r="GED15" s="165"/>
      <c r="GEE15" s="166"/>
      <c r="GEH15" s="164"/>
      <c r="GEK15" s="165"/>
      <c r="GEL15" s="166"/>
      <c r="GEO15" s="164"/>
      <c r="GER15" s="165"/>
      <c r="GES15" s="166"/>
      <c r="GEV15" s="164"/>
      <c r="GEY15" s="165"/>
      <c r="GEZ15" s="166"/>
      <c r="GFC15" s="164"/>
      <c r="GFF15" s="165"/>
      <c r="GFG15" s="166"/>
      <c r="GFJ15" s="164"/>
      <c r="GFM15" s="165"/>
      <c r="GFN15" s="166"/>
      <c r="GFQ15" s="164"/>
      <c r="GFT15" s="165"/>
      <c r="GFU15" s="166"/>
      <c r="GFX15" s="164"/>
      <c r="GGA15" s="165"/>
      <c r="GGB15" s="166"/>
      <c r="GGE15" s="164"/>
      <c r="GGH15" s="165"/>
      <c r="GGI15" s="166"/>
      <c r="GGL15" s="164"/>
      <c r="GGO15" s="165"/>
      <c r="GGP15" s="166"/>
      <c r="GGS15" s="164"/>
      <c r="GGV15" s="165"/>
      <c r="GGW15" s="166"/>
      <c r="GGZ15" s="164"/>
      <c r="GHC15" s="165"/>
      <c r="GHD15" s="166"/>
      <c r="GHG15" s="164"/>
      <c r="GHJ15" s="165"/>
      <c r="GHK15" s="166"/>
      <c r="GHN15" s="164"/>
      <c r="GHQ15" s="165"/>
      <c r="GHR15" s="166"/>
      <c r="GHU15" s="164"/>
      <c r="GHX15" s="165"/>
      <c r="GHY15" s="166"/>
      <c r="GIB15" s="164"/>
      <c r="GIE15" s="165"/>
      <c r="GIF15" s="166"/>
      <c r="GII15" s="164"/>
      <c r="GIL15" s="165"/>
      <c r="GIM15" s="166"/>
      <c r="GIP15" s="164"/>
      <c r="GIS15" s="165"/>
      <c r="GIT15" s="166"/>
      <c r="GIW15" s="164"/>
      <c r="GIZ15" s="165"/>
      <c r="GJA15" s="166"/>
      <c r="GJD15" s="164"/>
      <c r="GJG15" s="165"/>
      <c r="GJH15" s="166"/>
      <c r="GJK15" s="164"/>
      <c r="GJN15" s="165"/>
      <c r="GJO15" s="166"/>
      <c r="GJR15" s="164"/>
      <c r="GJU15" s="165"/>
      <c r="GJV15" s="166"/>
      <c r="GJY15" s="164"/>
      <c r="GKB15" s="165"/>
      <c r="GKC15" s="166"/>
      <c r="GKF15" s="164"/>
      <c r="GKI15" s="165"/>
      <c r="GKJ15" s="166"/>
      <c r="GKM15" s="164"/>
      <c r="GKP15" s="165"/>
      <c r="GKQ15" s="166"/>
      <c r="GKT15" s="164"/>
      <c r="GKW15" s="165"/>
      <c r="GKX15" s="166"/>
      <c r="GLA15" s="164"/>
      <c r="GLD15" s="165"/>
      <c r="GLE15" s="166"/>
      <c r="GLH15" s="164"/>
      <c r="GLK15" s="165"/>
      <c r="GLL15" s="166"/>
      <c r="GLO15" s="164"/>
      <c r="GLR15" s="165"/>
      <c r="GLS15" s="166"/>
      <c r="GLV15" s="164"/>
      <c r="GLY15" s="165"/>
      <c r="GLZ15" s="166"/>
      <c r="GMC15" s="164"/>
      <c r="GMF15" s="165"/>
      <c r="GMG15" s="166"/>
      <c r="GMJ15" s="164"/>
      <c r="GMM15" s="165"/>
      <c r="GMN15" s="166"/>
      <c r="GMQ15" s="164"/>
      <c r="GMT15" s="165"/>
      <c r="GMU15" s="166"/>
      <c r="GMX15" s="164"/>
      <c r="GNA15" s="165"/>
      <c r="GNB15" s="166"/>
      <c r="GNE15" s="164"/>
      <c r="GNH15" s="165"/>
      <c r="GNI15" s="166"/>
      <c r="GNL15" s="164"/>
      <c r="GNO15" s="165"/>
      <c r="GNP15" s="166"/>
      <c r="GNS15" s="164"/>
      <c r="GNV15" s="165"/>
      <c r="GNW15" s="166"/>
      <c r="GNZ15" s="164"/>
      <c r="GOC15" s="165"/>
      <c r="GOD15" s="166"/>
      <c r="GOG15" s="164"/>
      <c r="GOJ15" s="165"/>
      <c r="GOK15" s="166"/>
      <c r="GON15" s="164"/>
      <c r="GOQ15" s="165"/>
      <c r="GOR15" s="166"/>
      <c r="GOU15" s="164"/>
      <c r="GOX15" s="165"/>
      <c r="GOY15" s="166"/>
      <c r="GPB15" s="164"/>
      <c r="GPE15" s="165"/>
      <c r="GPF15" s="166"/>
      <c r="GPI15" s="164"/>
      <c r="GPL15" s="165"/>
      <c r="GPM15" s="166"/>
      <c r="GPP15" s="164"/>
      <c r="GPS15" s="165"/>
      <c r="GPT15" s="166"/>
      <c r="GPW15" s="164"/>
      <c r="GPZ15" s="165"/>
      <c r="GQA15" s="166"/>
      <c r="GQD15" s="164"/>
      <c r="GQG15" s="165"/>
      <c r="GQH15" s="166"/>
      <c r="GQK15" s="164"/>
      <c r="GQN15" s="165"/>
      <c r="GQO15" s="166"/>
      <c r="GQR15" s="164"/>
      <c r="GQU15" s="165"/>
      <c r="GQV15" s="166"/>
      <c r="GQY15" s="164"/>
      <c r="GRB15" s="165"/>
      <c r="GRC15" s="166"/>
      <c r="GRF15" s="164"/>
      <c r="GRI15" s="165"/>
      <c r="GRJ15" s="166"/>
      <c r="GRM15" s="164"/>
      <c r="GRP15" s="165"/>
      <c r="GRQ15" s="166"/>
      <c r="GRT15" s="164"/>
      <c r="GRW15" s="165"/>
      <c r="GRX15" s="166"/>
      <c r="GSA15" s="164"/>
      <c r="GSD15" s="165"/>
      <c r="GSE15" s="166"/>
      <c r="GSH15" s="164"/>
      <c r="GSK15" s="165"/>
      <c r="GSL15" s="166"/>
      <c r="GSO15" s="164"/>
      <c r="GSR15" s="165"/>
      <c r="GSS15" s="166"/>
      <c r="GSV15" s="164"/>
      <c r="GSY15" s="165"/>
      <c r="GSZ15" s="166"/>
      <c r="GTC15" s="164"/>
      <c r="GTF15" s="165"/>
      <c r="GTG15" s="166"/>
      <c r="GTJ15" s="164"/>
      <c r="GTM15" s="165"/>
      <c r="GTN15" s="166"/>
      <c r="GTQ15" s="164"/>
      <c r="GTT15" s="165"/>
      <c r="GTU15" s="166"/>
      <c r="GTX15" s="164"/>
      <c r="GUA15" s="165"/>
      <c r="GUB15" s="166"/>
      <c r="GUE15" s="164"/>
      <c r="GUH15" s="165"/>
      <c r="GUI15" s="166"/>
      <c r="GUL15" s="164"/>
      <c r="GUO15" s="165"/>
      <c r="GUP15" s="166"/>
      <c r="GUS15" s="164"/>
      <c r="GUV15" s="165"/>
      <c r="GUW15" s="166"/>
      <c r="GUZ15" s="164"/>
      <c r="GVC15" s="165"/>
      <c r="GVD15" s="166"/>
      <c r="GVG15" s="164"/>
      <c r="GVJ15" s="165"/>
      <c r="GVK15" s="166"/>
      <c r="GVN15" s="164"/>
      <c r="GVQ15" s="165"/>
      <c r="GVR15" s="166"/>
      <c r="GVU15" s="164"/>
      <c r="GVX15" s="165"/>
      <c r="GVY15" s="166"/>
      <c r="GWB15" s="164"/>
      <c r="GWE15" s="165"/>
      <c r="GWF15" s="166"/>
      <c r="GWI15" s="164"/>
      <c r="GWL15" s="165"/>
      <c r="GWM15" s="166"/>
      <c r="GWP15" s="164"/>
      <c r="GWS15" s="165"/>
      <c r="GWT15" s="166"/>
      <c r="GWW15" s="164"/>
      <c r="GWZ15" s="165"/>
      <c r="GXA15" s="166"/>
      <c r="GXD15" s="164"/>
      <c r="GXG15" s="165"/>
      <c r="GXH15" s="166"/>
      <c r="GXK15" s="164"/>
      <c r="GXN15" s="165"/>
      <c r="GXO15" s="166"/>
      <c r="GXR15" s="164"/>
      <c r="GXU15" s="165"/>
      <c r="GXV15" s="166"/>
      <c r="GXY15" s="164"/>
      <c r="GYB15" s="165"/>
      <c r="GYC15" s="166"/>
      <c r="GYF15" s="164"/>
      <c r="GYI15" s="165"/>
      <c r="GYJ15" s="166"/>
      <c r="GYM15" s="164"/>
      <c r="GYP15" s="165"/>
      <c r="GYQ15" s="166"/>
      <c r="GYT15" s="164"/>
      <c r="GYW15" s="165"/>
      <c r="GYX15" s="166"/>
      <c r="GZA15" s="164"/>
      <c r="GZD15" s="165"/>
      <c r="GZE15" s="166"/>
      <c r="GZH15" s="164"/>
      <c r="GZK15" s="165"/>
      <c r="GZL15" s="166"/>
      <c r="GZO15" s="164"/>
      <c r="GZR15" s="165"/>
      <c r="GZS15" s="166"/>
      <c r="GZV15" s="164"/>
      <c r="GZY15" s="165"/>
      <c r="GZZ15" s="166"/>
      <c r="HAC15" s="164"/>
      <c r="HAF15" s="165"/>
      <c r="HAG15" s="166"/>
      <c r="HAJ15" s="164"/>
      <c r="HAM15" s="165"/>
      <c r="HAN15" s="166"/>
      <c r="HAQ15" s="164"/>
      <c r="HAT15" s="165"/>
      <c r="HAU15" s="166"/>
      <c r="HAX15" s="164"/>
      <c r="HBA15" s="165"/>
      <c r="HBB15" s="166"/>
      <c r="HBE15" s="164"/>
      <c r="HBH15" s="165"/>
      <c r="HBI15" s="166"/>
      <c r="HBL15" s="164"/>
      <c r="HBO15" s="165"/>
      <c r="HBP15" s="166"/>
      <c r="HBS15" s="164"/>
      <c r="HBV15" s="165"/>
      <c r="HBW15" s="166"/>
      <c r="HBZ15" s="164"/>
      <c r="HCC15" s="165"/>
      <c r="HCD15" s="166"/>
      <c r="HCG15" s="164"/>
      <c r="HCJ15" s="165"/>
      <c r="HCK15" s="166"/>
      <c r="HCN15" s="164"/>
      <c r="HCQ15" s="165"/>
      <c r="HCR15" s="166"/>
      <c r="HCU15" s="164"/>
      <c r="HCX15" s="165"/>
      <c r="HCY15" s="166"/>
      <c r="HDB15" s="164"/>
      <c r="HDE15" s="165"/>
      <c r="HDF15" s="166"/>
      <c r="HDI15" s="164"/>
      <c r="HDL15" s="165"/>
      <c r="HDM15" s="166"/>
      <c r="HDP15" s="164"/>
      <c r="HDS15" s="165"/>
      <c r="HDT15" s="166"/>
      <c r="HDW15" s="164"/>
      <c r="HDZ15" s="165"/>
      <c r="HEA15" s="166"/>
      <c r="HED15" s="164"/>
      <c r="HEG15" s="165"/>
      <c r="HEH15" s="166"/>
      <c r="HEK15" s="164"/>
      <c r="HEN15" s="165"/>
      <c r="HEO15" s="166"/>
      <c r="HER15" s="164"/>
      <c r="HEU15" s="165"/>
      <c r="HEV15" s="166"/>
      <c r="HEY15" s="164"/>
      <c r="HFB15" s="165"/>
      <c r="HFC15" s="166"/>
      <c r="HFF15" s="164"/>
      <c r="HFI15" s="165"/>
      <c r="HFJ15" s="166"/>
      <c r="HFM15" s="164"/>
      <c r="HFP15" s="165"/>
      <c r="HFQ15" s="166"/>
      <c r="HFT15" s="164"/>
      <c r="HFW15" s="165"/>
      <c r="HFX15" s="166"/>
      <c r="HGA15" s="164"/>
      <c r="HGD15" s="165"/>
      <c r="HGE15" s="166"/>
      <c r="HGH15" s="164"/>
      <c r="HGK15" s="165"/>
      <c r="HGL15" s="166"/>
      <c r="HGO15" s="164"/>
      <c r="HGR15" s="165"/>
      <c r="HGS15" s="166"/>
      <c r="HGV15" s="164"/>
      <c r="HGY15" s="165"/>
      <c r="HGZ15" s="166"/>
      <c r="HHC15" s="164"/>
      <c r="HHF15" s="165"/>
      <c r="HHG15" s="166"/>
      <c r="HHJ15" s="164"/>
      <c r="HHM15" s="165"/>
      <c r="HHN15" s="166"/>
      <c r="HHQ15" s="164"/>
      <c r="HHT15" s="165"/>
      <c r="HHU15" s="166"/>
      <c r="HHX15" s="164"/>
      <c r="HIA15" s="165"/>
      <c r="HIB15" s="166"/>
      <c r="HIE15" s="164"/>
      <c r="HIH15" s="165"/>
      <c r="HII15" s="166"/>
      <c r="HIL15" s="164"/>
      <c r="HIO15" s="165"/>
      <c r="HIP15" s="166"/>
      <c r="HIS15" s="164"/>
      <c r="HIV15" s="165"/>
      <c r="HIW15" s="166"/>
      <c r="HIZ15" s="164"/>
      <c r="HJC15" s="165"/>
      <c r="HJD15" s="166"/>
      <c r="HJG15" s="164"/>
      <c r="HJJ15" s="165"/>
      <c r="HJK15" s="166"/>
      <c r="HJN15" s="164"/>
      <c r="HJQ15" s="165"/>
      <c r="HJR15" s="166"/>
      <c r="HJU15" s="164"/>
      <c r="HJX15" s="165"/>
      <c r="HJY15" s="166"/>
      <c r="HKB15" s="164"/>
      <c r="HKE15" s="165"/>
      <c r="HKF15" s="166"/>
      <c r="HKI15" s="164"/>
      <c r="HKL15" s="165"/>
      <c r="HKM15" s="166"/>
      <c r="HKP15" s="164"/>
      <c r="HKS15" s="165"/>
      <c r="HKT15" s="166"/>
      <c r="HKW15" s="164"/>
      <c r="HKZ15" s="165"/>
      <c r="HLA15" s="166"/>
      <c r="HLD15" s="164"/>
      <c r="HLG15" s="165"/>
      <c r="HLH15" s="166"/>
      <c r="HLK15" s="164"/>
      <c r="HLN15" s="165"/>
      <c r="HLO15" s="166"/>
      <c r="HLR15" s="164"/>
      <c r="HLU15" s="165"/>
      <c r="HLV15" s="166"/>
      <c r="HLY15" s="164"/>
      <c r="HMB15" s="165"/>
      <c r="HMC15" s="166"/>
      <c r="HMF15" s="164"/>
      <c r="HMI15" s="165"/>
      <c r="HMJ15" s="166"/>
      <c r="HMM15" s="164"/>
      <c r="HMP15" s="165"/>
      <c r="HMQ15" s="166"/>
      <c r="HMT15" s="164"/>
      <c r="HMW15" s="165"/>
      <c r="HMX15" s="166"/>
      <c r="HNA15" s="164"/>
      <c r="HND15" s="165"/>
      <c r="HNE15" s="166"/>
      <c r="HNH15" s="164"/>
      <c r="HNK15" s="165"/>
      <c r="HNL15" s="166"/>
      <c r="HNO15" s="164"/>
      <c r="HNR15" s="165"/>
      <c r="HNS15" s="166"/>
      <c r="HNV15" s="164"/>
      <c r="HNY15" s="165"/>
      <c r="HNZ15" s="166"/>
      <c r="HOC15" s="164"/>
      <c r="HOF15" s="165"/>
      <c r="HOG15" s="166"/>
      <c r="HOJ15" s="164"/>
      <c r="HOM15" s="165"/>
      <c r="HON15" s="166"/>
      <c r="HOQ15" s="164"/>
      <c r="HOT15" s="165"/>
      <c r="HOU15" s="166"/>
      <c r="HOX15" s="164"/>
      <c r="HPA15" s="165"/>
      <c r="HPB15" s="166"/>
      <c r="HPE15" s="164"/>
      <c r="HPH15" s="165"/>
      <c r="HPI15" s="166"/>
      <c r="HPL15" s="164"/>
      <c r="HPO15" s="165"/>
      <c r="HPP15" s="166"/>
      <c r="HPS15" s="164"/>
      <c r="HPV15" s="165"/>
      <c r="HPW15" s="166"/>
      <c r="HPZ15" s="164"/>
      <c r="HQC15" s="165"/>
      <c r="HQD15" s="166"/>
      <c r="HQG15" s="164"/>
      <c r="HQJ15" s="165"/>
      <c r="HQK15" s="166"/>
      <c r="HQN15" s="164"/>
      <c r="HQQ15" s="165"/>
      <c r="HQR15" s="166"/>
      <c r="HQU15" s="164"/>
      <c r="HQX15" s="165"/>
      <c r="HQY15" s="166"/>
      <c r="HRB15" s="164"/>
      <c r="HRE15" s="165"/>
      <c r="HRF15" s="166"/>
      <c r="HRI15" s="164"/>
      <c r="HRL15" s="165"/>
      <c r="HRM15" s="166"/>
      <c r="HRP15" s="164"/>
      <c r="HRS15" s="165"/>
      <c r="HRT15" s="166"/>
      <c r="HRW15" s="164"/>
      <c r="HRZ15" s="165"/>
      <c r="HSA15" s="166"/>
      <c r="HSD15" s="164"/>
      <c r="HSG15" s="165"/>
      <c r="HSH15" s="166"/>
      <c r="HSK15" s="164"/>
      <c r="HSN15" s="165"/>
      <c r="HSO15" s="166"/>
      <c r="HSR15" s="164"/>
      <c r="HSU15" s="165"/>
      <c r="HSV15" s="166"/>
      <c r="HSY15" s="164"/>
      <c r="HTB15" s="165"/>
      <c r="HTC15" s="166"/>
      <c r="HTF15" s="164"/>
      <c r="HTI15" s="165"/>
      <c r="HTJ15" s="166"/>
      <c r="HTM15" s="164"/>
      <c r="HTP15" s="165"/>
      <c r="HTQ15" s="166"/>
      <c r="HTT15" s="164"/>
      <c r="HTW15" s="165"/>
      <c r="HTX15" s="166"/>
      <c r="HUA15" s="164"/>
      <c r="HUD15" s="165"/>
      <c r="HUE15" s="166"/>
      <c r="HUH15" s="164"/>
      <c r="HUK15" s="165"/>
      <c r="HUL15" s="166"/>
      <c r="HUO15" s="164"/>
      <c r="HUR15" s="165"/>
      <c r="HUS15" s="166"/>
      <c r="HUV15" s="164"/>
      <c r="HUY15" s="165"/>
      <c r="HUZ15" s="166"/>
      <c r="HVC15" s="164"/>
      <c r="HVF15" s="165"/>
      <c r="HVG15" s="166"/>
      <c r="HVJ15" s="164"/>
      <c r="HVM15" s="165"/>
      <c r="HVN15" s="166"/>
      <c r="HVQ15" s="164"/>
      <c r="HVT15" s="165"/>
      <c r="HVU15" s="166"/>
      <c r="HVX15" s="164"/>
      <c r="HWA15" s="165"/>
      <c r="HWB15" s="166"/>
      <c r="HWE15" s="164"/>
      <c r="HWH15" s="165"/>
      <c r="HWI15" s="166"/>
      <c r="HWL15" s="164"/>
      <c r="HWO15" s="165"/>
      <c r="HWP15" s="166"/>
      <c r="HWS15" s="164"/>
      <c r="HWV15" s="165"/>
      <c r="HWW15" s="166"/>
      <c r="HWZ15" s="164"/>
      <c r="HXC15" s="165"/>
      <c r="HXD15" s="166"/>
      <c r="HXG15" s="164"/>
      <c r="HXJ15" s="165"/>
      <c r="HXK15" s="166"/>
      <c r="HXN15" s="164"/>
      <c r="HXQ15" s="165"/>
      <c r="HXR15" s="166"/>
      <c r="HXU15" s="164"/>
      <c r="HXX15" s="165"/>
      <c r="HXY15" s="166"/>
      <c r="HYB15" s="164"/>
      <c r="HYE15" s="165"/>
      <c r="HYF15" s="166"/>
      <c r="HYI15" s="164"/>
      <c r="HYL15" s="165"/>
      <c r="HYM15" s="166"/>
      <c r="HYP15" s="164"/>
      <c r="HYS15" s="165"/>
      <c r="HYT15" s="166"/>
      <c r="HYW15" s="164"/>
      <c r="HYZ15" s="165"/>
      <c r="HZA15" s="166"/>
      <c r="HZD15" s="164"/>
      <c r="HZG15" s="165"/>
      <c r="HZH15" s="166"/>
      <c r="HZK15" s="164"/>
      <c r="HZN15" s="165"/>
      <c r="HZO15" s="166"/>
      <c r="HZR15" s="164"/>
      <c r="HZU15" s="165"/>
      <c r="HZV15" s="166"/>
      <c r="HZY15" s="164"/>
      <c r="IAB15" s="165"/>
      <c r="IAC15" s="166"/>
      <c r="IAF15" s="164"/>
      <c r="IAI15" s="165"/>
      <c r="IAJ15" s="166"/>
      <c r="IAM15" s="164"/>
      <c r="IAP15" s="165"/>
      <c r="IAQ15" s="166"/>
      <c r="IAT15" s="164"/>
      <c r="IAW15" s="165"/>
      <c r="IAX15" s="166"/>
      <c r="IBA15" s="164"/>
      <c r="IBD15" s="165"/>
      <c r="IBE15" s="166"/>
      <c r="IBH15" s="164"/>
      <c r="IBK15" s="165"/>
      <c r="IBL15" s="166"/>
      <c r="IBO15" s="164"/>
      <c r="IBR15" s="165"/>
      <c r="IBS15" s="166"/>
      <c r="IBV15" s="164"/>
      <c r="IBY15" s="165"/>
      <c r="IBZ15" s="166"/>
      <c r="ICC15" s="164"/>
      <c r="ICF15" s="165"/>
      <c r="ICG15" s="166"/>
      <c r="ICJ15" s="164"/>
      <c r="ICM15" s="165"/>
      <c r="ICN15" s="166"/>
      <c r="ICQ15" s="164"/>
      <c r="ICT15" s="165"/>
      <c r="ICU15" s="166"/>
      <c r="ICX15" s="164"/>
      <c r="IDA15" s="165"/>
      <c r="IDB15" s="166"/>
      <c r="IDE15" s="164"/>
      <c r="IDH15" s="165"/>
      <c r="IDI15" s="166"/>
      <c r="IDL15" s="164"/>
      <c r="IDO15" s="165"/>
      <c r="IDP15" s="166"/>
      <c r="IDS15" s="164"/>
      <c r="IDV15" s="165"/>
      <c r="IDW15" s="166"/>
      <c r="IDZ15" s="164"/>
      <c r="IEC15" s="165"/>
      <c r="IED15" s="166"/>
      <c r="IEG15" s="164"/>
      <c r="IEJ15" s="165"/>
      <c r="IEK15" s="166"/>
      <c r="IEN15" s="164"/>
      <c r="IEQ15" s="165"/>
      <c r="IER15" s="166"/>
      <c r="IEU15" s="164"/>
      <c r="IEX15" s="165"/>
      <c r="IEY15" s="166"/>
      <c r="IFB15" s="164"/>
      <c r="IFE15" s="165"/>
      <c r="IFF15" s="166"/>
      <c r="IFI15" s="164"/>
      <c r="IFL15" s="165"/>
      <c r="IFM15" s="166"/>
      <c r="IFP15" s="164"/>
      <c r="IFS15" s="165"/>
      <c r="IFT15" s="166"/>
      <c r="IFW15" s="164"/>
      <c r="IFZ15" s="165"/>
      <c r="IGA15" s="166"/>
      <c r="IGD15" s="164"/>
      <c r="IGG15" s="165"/>
      <c r="IGH15" s="166"/>
      <c r="IGK15" s="164"/>
      <c r="IGN15" s="165"/>
      <c r="IGO15" s="166"/>
      <c r="IGR15" s="164"/>
      <c r="IGU15" s="165"/>
      <c r="IGV15" s="166"/>
      <c r="IGY15" s="164"/>
      <c r="IHB15" s="165"/>
      <c r="IHC15" s="166"/>
      <c r="IHF15" s="164"/>
      <c r="IHI15" s="165"/>
      <c r="IHJ15" s="166"/>
      <c r="IHM15" s="164"/>
      <c r="IHP15" s="165"/>
      <c r="IHQ15" s="166"/>
      <c r="IHT15" s="164"/>
      <c r="IHW15" s="165"/>
      <c r="IHX15" s="166"/>
      <c r="IIA15" s="164"/>
      <c r="IID15" s="165"/>
      <c r="IIE15" s="166"/>
      <c r="IIH15" s="164"/>
      <c r="IIK15" s="165"/>
      <c r="IIL15" s="166"/>
      <c r="IIO15" s="164"/>
      <c r="IIR15" s="165"/>
      <c r="IIS15" s="166"/>
      <c r="IIV15" s="164"/>
      <c r="IIY15" s="165"/>
      <c r="IIZ15" s="166"/>
      <c r="IJC15" s="164"/>
      <c r="IJF15" s="165"/>
      <c r="IJG15" s="166"/>
      <c r="IJJ15" s="164"/>
      <c r="IJM15" s="165"/>
      <c r="IJN15" s="166"/>
      <c r="IJQ15" s="164"/>
      <c r="IJT15" s="165"/>
      <c r="IJU15" s="166"/>
      <c r="IJX15" s="164"/>
      <c r="IKA15" s="165"/>
      <c r="IKB15" s="166"/>
      <c r="IKE15" s="164"/>
      <c r="IKH15" s="165"/>
      <c r="IKI15" s="166"/>
      <c r="IKL15" s="164"/>
      <c r="IKO15" s="165"/>
      <c r="IKP15" s="166"/>
      <c r="IKS15" s="164"/>
      <c r="IKV15" s="165"/>
      <c r="IKW15" s="166"/>
      <c r="IKZ15" s="164"/>
      <c r="ILC15" s="165"/>
      <c r="ILD15" s="166"/>
      <c r="ILG15" s="164"/>
      <c r="ILJ15" s="165"/>
      <c r="ILK15" s="166"/>
      <c r="ILN15" s="164"/>
      <c r="ILQ15" s="165"/>
      <c r="ILR15" s="166"/>
      <c r="ILU15" s="164"/>
      <c r="ILX15" s="165"/>
      <c r="ILY15" s="166"/>
      <c r="IMB15" s="164"/>
      <c r="IME15" s="165"/>
      <c r="IMF15" s="166"/>
      <c r="IMI15" s="164"/>
      <c r="IML15" s="165"/>
      <c r="IMM15" s="166"/>
      <c r="IMP15" s="164"/>
      <c r="IMS15" s="165"/>
      <c r="IMT15" s="166"/>
      <c r="IMW15" s="164"/>
      <c r="IMZ15" s="165"/>
      <c r="INA15" s="166"/>
      <c r="IND15" s="164"/>
      <c r="ING15" s="165"/>
      <c r="INH15" s="166"/>
      <c r="INK15" s="164"/>
      <c r="INN15" s="165"/>
      <c r="INO15" s="166"/>
      <c r="INR15" s="164"/>
      <c r="INU15" s="165"/>
      <c r="INV15" s="166"/>
      <c r="INY15" s="164"/>
      <c r="IOB15" s="165"/>
      <c r="IOC15" s="166"/>
      <c r="IOF15" s="164"/>
      <c r="IOI15" s="165"/>
      <c r="IOJ15" s="166"/>
      <c r="IOM15" s="164"/>
      <c r="IOP15" s="165"/>
      <c r="IOQ15" s="166"/>
      <c r="IOT15" s="164"/>
      <c r="IOW15" s="165"/>
      <c r="IOX15" s="166"/>
      <c r="IPA15" s="164"/>
      <c r="IPD15" s="165"/>
      <c r="IPE15" s="166"/>
      <c r="IPH15" s="164"/>
      <c r="IPK15" s="165"/>
      <c r="IPL15" s="166"/>
      <c r="IPO15" s="164"/>
      <c r="IPR15" s="165"/>
      <c r="IPS15" s="166"/>
      <c r="IPV15" s="164"/>
      <c r="IPY15" s="165"/>
      <c r="IPZ15" s="166"/>
      <c r="IQC15" s="164"/>
      <c r="IQF15" s="165"/>
      <c r="IQG15" s="166"/>
      <c r="IQJ15" s="164"/>
      <c r="IQM15" s="165"/>
      <c r="IQN15" s="166"/>
      <c r="IQQ15" s="164"/>
      <c r="IQT15" s="165"/>
      <c r="IQU15" s="166"/>
      <c r="IQX15" s="164"/>
      <c r="IRA15" s="165"/>
      <c r="IRB15" s="166"/>
      <c r="IRE15" s="164"/>
      <c r="IRH15" s="165"/>
      <c r="IRI15" s="166"/>
      <c r="IRL15" s="164"/>
      <c r="IRO15" s="165"/>
      <c r="IRP15" s="166"/>
      <c r="IRS15" s="164"/>
      <c r="IRV15" s="165"/>
      <c r="IRW15" s="166"/>
      <c r="IRZ15" s="164"/>
      <c r="ISC15" s="165"/>
      <c r="ISD15" s="166"/>
      <c r="ISG15" s="164"/>
      <c r="ISJ15" s="165"/>
      <c r="ISK15" s="166"/>
      <c r="ISN15" s="164"/>
      <c r="ISQ15" s="165"/>
      <c r="ISR15" s="166"/>
      <c r="ISU15" s="164"/>
      <c r="ISX15" s="165"/>
      <c r="ISY15" s="166"/>
      <c r="ITB15" s="164"/>
      <c r="ITE15" s="165"/>
      <c r="ITF15" s="166"/>
      <c r="ITI15" s="164"/>
      <c r="ITL15" s="165"/>
      <c r="ITM15" s="166"/>
      <c r="ITP15" s="164"/>
      <c r="ITS15" s="165"/>
      <c r="ITT15" s="166"/>
      <c r="ITW15" s="164"/>
      <c r="ITZ15" s="165"/>
      <c r="IUA15" s="166"/>
      <c r="IUD15" s="164"/>
      <c r="IUG15" s="165"/>
      <c r="IUH15" s="166"/>
      <c r="IUK15" s="164"/>
      <c r="IUN15" s="165"/>
      <c r="IUO15" s="166"/>
      <c r="IUR15" s="164"/>
      <c r="IUU15" s="165"/>
      <c r="IUV15" s="166"/>
      <c r="IUY15" s="164"/>
      <c r="IVB15" s="165"/>
      <c r="IVC15" s="166"/>
      <c r="IVF15" s="164"/>
      <c r="IVI15" s="165"/>
      <c r="IVJ15" s="166"/>
      <c r="IVM15" s="164"/>
      <c r="IVP15" s="165"/>
      <c r="IVQ15" s="166"/>
      <c r="IVT15" s="164"/>
      <c r="IVW15" s="165"/>
      <c r="IVX15" s="166"/>
      <c r="IWA15" s="164"/>
      <c r="IWD15" s="165"/>
      <c r="IWE15" s="166"/>
      <c r="IWH15" s="164"/>
      <c r="IWK15" s="165"/>
      <c r="IWL15" s="166"/>
      <c r="IWO15" s="164"/>
      <c r="IWR15" s="165"/>
      <c r="IWS15" s="166"/>
      <c r="IWV15" s="164"/>
      <c r="IWY15" s="165"/>
      <c r="IWZ15" s="166"/>
      <c r="IXC15" s="164"/>
      <c r="IXF15" s="165"/>
      <c r="IXG15" s="166"/>
      <c r="IXJ15" s="164"/>
      <c r="IXM15" s="165"/>
      <c r="IXN15" s="166"/>
      <c r="IXQ15" s="164"/>
      <c r="IXT15" s="165"/>
      <c r="IXU15" s="166"/>
      <c r="IXX15" s="164"/>
      <c r="IYA15" s="165"/>
      <c r="IYB15" s="166"/>
      <c r="IYE15" s="164"/>
      <c r="IYH15" s="165"/>
      <c r="IYI15" s="166"/>
      <c r="IYL15" s="164"/>
      <c r="IYO15" s="165"/>
      <c r="IYP15" s="166"/>
      <c r="IYS15" s="164"/>
      <c r="IYV15" s="165"/>
      <c r="IYW15" s="166"/>
      <c r="IYZ15" s="164"/>
      <c r="IZC15" s="165"/>
      <c r="IZD15" s="166"/>
      <c r="IZG15" s="164"/>
      <c r="IZJ15" s="165"/>
      <c r="IZK15" s="166"/>
      <c r="IZN15" s="164"/>
      <c r="IZQ15" s="165"/>
      <c r="IZR15" s="166"/>
      <c r="IZU15" s="164"/>
      <c r="IZX15" s="165"/>
      <c r="IZY15" s="166"/>
      <c r="JAB15" s="164"/>
      <c r="JAE15" s="165"/>
      <c r="JAF15" s="166"/>
      <c r="JAI15" s="164"/>
      <c r="JAL15" s="165"/>
      <c r="JAM15" s="166"/>
      <c r="JAP15" s="164"/>
      <c r="JAS15" s="165"/>
      <c r="JAT15" s="166"/>
      <c r="JAW15" s="164"/>
      <c r="JAZ15" s="165"/>
      <c r="JBA15" s="166"/>
      <c r="JBD15" s="164"/>
      <c r="JBG15" s="165"/>
      <c r="JBH15" s="166"/>
      <c r="JBK15" s="164"/>
      <c r="JBN15" s="165"/>
      <c r="JBO15" s="166"/>
      <c r="JBR15" s="164"/>
      <c r="JBU15" s="165"/>
      <c r="JBV15" s="166"/>
      <c r="JBY15" s="164"/>
      <c r="JCB15" s="165"/>
      <c r="JCC15" s="166"/>
      <c r="JCF15" s="164"/>
      <c r="JCI15" s="165"/>
      <c r="JCJ15" s="166"/>
      <c r="JCM15" s="164"/>
      <c r="JCP15" s="165"/>
      <c r="JCQ15" s="166"/>
      <c r="JCT15" s="164"/>
      <c r="JCW15" s="165"/>
      <c r="JCX15" s="166"/>
      <c r="JDA15" s="164"/>
      <c r="JDD15" s="165"/>
      <c r="JDE15" s="166"/>
      <c r="JDH15" s="164"/>
      <c r="JDK15" s="165"/>
      <c r="JDL15" s="166"/>
      <c r="JDO15" s="164"/>
      <c r="JDR15" s="165"/>
      <c r="JDS15" s="166"/>
      <c r="JDV15" s="164"/>
      <c r="JDY15" s="165"/>
      <c r="JDZ15" s="166"/>
      <c r="JEC15" s="164"/>
      <c r="JEF15" s="165"/>
      <c r="JEG15" s="166"/>
      <c r="JEJ15" s="164"/>
      <c r="JEM15" s="165"/>
      <c r="JEN15" s="166"/>
      <c r="JEQ15" s="164"/>
      <c r="JET15" s="165"/>
      <c r="JEU15" s="166"/>
      <c r="JEX15" s="164"/>
      <c r="JFA15" s="165"/>
      <c r="JFB15" s="166"/>
      <c r="JFE15" s="164"/>
      <c r="JFH15" s="165"/>
      <c r="JFI15" s="166"/>
      <c r="JFL15" s="164"/>
      <c r="JFO15" s="165"/>
      <c r="JFP15" s="166"/>
      <c r="JFS15" s="164"/>
      <c r="JFV15" s="165"/>
      <c r="JFW15" s="166"/>
      <c r="JFZ15" s="164"/>
      <c r="JGC15" s="165"/>
      <c r="JGD15" s="166"/>
      <c r="JGG15" s="164"/>
      <c r="JGJ15" s="165"/>
      <c r="JGK15" s="166"/>
      <c r="JGN15" s="164"/>
      <c r="JGQ15" s="165"/>
      <c r="JGR15" s="166"/>
      <c r="JGU15" s="164"/>
      <c r="JGX15" s="165"/>
      <c r="JGY15" s="166"/>
      <c r="JHB15" s="164"/>
      <c r="JHE15" s="165"/>
      <c r="JHF15" s="166"/>
      <c r="JHI15" s="164"/>
      <c r="JHL15" s="165"/>
      <c r="JHM15" s="166"/>
      <c r="JHP15" s="164"/>
      <c r="JHS15" s="165"/>
      <c r="JHT15" s="166"/>
      <c r="JHW15" s="164"/>
      <c r="JHZ15" s="165"/>
      <c r="JIA15" s="166"/>
      <c r="JID15" s="164"/>
      <c r="JIG15" s="165"/>
      <c r="JIH15" s="166"/>
      <c r="JIK15" s="164"/>
      <c r="JIN15" s="165"/>
      <c r="JIO15" s="166"/>
      <c r="JIR15" s="164"/>
      <c r="JIU15" s="165"/>
      <c r="JIV15" s="166"/>
      <c r="JIY15" s="164"/>
      <c r="JJB15" s="165"/>
      <c r="JJC15" s="166"/>
      <c r="JJF15" s="164"/>
      <c r="JJI15" s="165"/>
      <c r="JJJ15" s="166"/>
      <c r="JJM15" s="164"/>
      <c r="JJP15" s="165"/>
      <c r="JJQ15" s="166"/>
      <c r="JJT15" s="164"/>
      <c r="JJW15" s="165"/>
      <c r="JJX15" s="166"/>
      <c r="JKA15" s="164"/>
      <c r="JKD15" s="165"/>
      <c r="JKE15" s="166"/>
      <c r="JKH15" s="164"/>
      <c r="JKK15" s="165"/>
      <c r="JKL15" s="166"/>
      <c r="JKO15" s="164"/>
      <c r="JKR15" s="165"/>
      <c r="JKS15" s="166"/>
      <c r="JKV15" s="164"/>
      <c r="JKY15" s="165"/>
      <c r="JKZ15" s="166"/>
      <c r="JLC15" s="164"/>
      <c r="JLF15" s="165"/>
      <c r="JLG15" s="166"/>
      <c r="JLJ15" s="164"/>
      <c r="JLM15" s="165"/>
      <c r="JLN15" s="166"/>
      <c r="JLQ15" s="164"/>
      <c r="JLT15" s="165"/>
      <c r="JLU15" s="166"/>
      <c r="JLX15" s="164"/>
      <c r="JMA15" s="165"/>
      <c r="JMB15" s="166"/>
      <c r="JME15" s="164"/>
      <c r="JMH15" s="165"/>
      <c r="JMI15" s="166"/>
      <c r="JML15" s="164"/>
      <c r="JMO15" s="165"/>
      <c r="JMP15" s="166"/>
      <c r="JMS15" s="164"/>
      <c r="JMV15" s="165"/>
      <c r="JMW15" s="166"/>
      <c r="JMZ15" s="164"/>
      <c r="JNC15" s="165"/>
      <c r="JND15" s="166"/>
      <c r="JNG15" s="164"/>
      <c r="JNJ15" s="165"/>
      <c r="JNK15" s="166"/>
      <c r="JNN15" s="164"/>
      <c r="JNQ15" s="165"/>
      <c r="JNR15" s="166"/>
      <c r="JNU15" s="164"/>
      <c r="JNX15" s="165"/>
      <c r="JNY15" s="166"/>
      <c r="JOB15" s="164"/>
      <c r="JOE15" s="165"/>
      <c r="JOF15" s="166"/>
      <c r="JOI15" s="164"/>
      <c r="JOL15" s="165"/>
      <c r="JOM15" s="166"/>
      <c r="JOP15" s="164"/>
      <c r="JOS15" s="165"/>
      <c r="JOT15" s="166"/>
      <c r="JOW15" s="164"/>
      <c r="JOZ15" s="165"/>
      <c r="JPA15" s="166"/>
      <c r="JPD15" s="164"/>
      <c r="JPG15" s="165"/>
      <c r="JPH15" s="166"/>
      <c r="JPK15" s="164"/>
      <c r="JPN15" s="165"/>
      <c r="JPO15" s="166"/>
      <c r="JPR15" s="164"/>
      <c r="JPU15" s="165"/>
      <c r="JPV15" s="166"/>
      <c r="JPY15" s="164"/>
      <c r="JQB15" s="165"/>
      <c r="JQC15" s="166"/>
      <c r="JQF15" s="164"/>
      <c r="JQI15" s="165"/>
      <c r="JQJ15" s="166"/>
      <c r="JQM15" s="164"/>
      <c r="JQP15" s="165"/>
      <c r="JQQ15" s="166"/>
      <c r="JQT15" s="164"/>
      <c r="JQW15" s="165"/>
      <c r="JQX15" s="166"/>
      <c r="JRA15" s="164"/>
      <c r="JRD15" s="165"/>
      <c r="JRE15" s="166"/>
      <c r="JRH15" s="164"/>
      <c r="JRK15" s="165"/>
      <c r="JRL15" s="166"/>
      <c r="JRO15" s="164"/>
      <c r="JRR15" s="165"/>
      <c r="JRS15" s="166"/>
      <c r="JRV15" s="164"/>
      <c r="JRY15" s="165"/>
      <c r="JRZ15" s="166"/>
      <c r="JSC15" s="164"/>
      <c r="JSF15" s="165"/>
      <c r="JSG15" s="166"/>
      <c r="JSJ15" s="164"/>
      <c r="JSM15" s="165"/>
      <c r="JSN15" s="166"/>
      <c r="JSQ15" s="164"/>
      <c r="JST15" s="165"/>
      <c r="JSU15" s="166"/>
      <c r="JSX15" s="164"/>
      <c r="JTA15" s="165"/>
      <c r="JTB15" s="166"/>
      <c r="JTE15" s="164"/>
      <c r="JTH15" s="165"/>
      <c r="JTI15" s="166"/>
      <c r="JTL15" s="164"/>
      <c r="JTO15" s="165"/>
      <c r="JTP15" s="166"/>
      <c r="JTS15" s="164"/>
      <c r="JTV15" s="165"/>
      <c r="JTW15" s="166"/>
      <c r="JTZ15" s="164"/>
      <c r="JUC15" s="165"/>
      <c r="JUD15" s="166"/>
      <c r="JUG15" s="164"/>
      <c r="JUJ15" s="165"/>
      <c r="JUK15" s="166"/>
      <c r="JUN15" s="164"/>
      <c r="JUQ15" s="165"/>
      <c r="JUR15" s="166"/>
      <c r="JUU15" s="164"/>
      <c r="JUX15" s="165"/>
      <c r="JUY15" s="166"/>
      <c r="JVB15" s="164"/>
      <c r="JVE15" s="165"/>
      <c r="JVF15" s="166"/>
      <c r="JVI15" s="164"/>
      <c r="JVL15" s="165"/>
      <c r="JVM15" s="166"/>
      <c r="JVP15" s="164"/>
      <c r="JVS15" s="165"/>
      <c r="JVT15" s="166"/>
      <c r="JVW15" s="164"/>
      <c r="JVZ15" s="165"/>
      <c r="JWA15" s="166"/>
      <c r="JWD15" s="164"/>
      <c r="JWG15" s="165"/>
      <c r="JWH15" s="166"/>
      <c r="JWK15" s="164"/>
      <c r="JWN15" s="165"/>
      <c r="JWO15" s="166"/>
      <c r="JWR15" s="164"/>
      <c r="JWU15" s="165"/>
      <c r="JWV15" s="166"/>
      <c r="JWY15" s="164"/>
      <c r="JXB15" s="165"/>
      <c r="JXC15" s="166"/>
      <c r="JXF15" s="164"/>
      <c r="JXI15" s="165"/>
      <c r="JXJ15" s="166"/>
      <c r="JXM15" s="164"/>
      <c r="JXP15" s="165"/>
      <c r="JXQ15" s="166"/>
      <c r="JXT15" s="164"/>
      <c r="JXW15" s="165"/>
      <c r="JXX15" s="166"/>
      <c r="JYA15" s="164"/>
      <c r="JYD15" s="165"/>
      <c r="JYE15" s="166"/>
      <c r="JYH15" s="164"/>
      <c r="JYK15" s="165"/>
      <c r="JYL15" s="166"/>
      <c r="JYO15" s="164"/>
      <c r="JYR15" s="165"/>
      <c r="JYS15" s="166"/>
      <c r="JYV15" s="164"/>
      <c r="JYY15" s="165"/>
      <c r="JYZ15" s="166"/>
      <c r="JZC15" s="164"/>
      <c r="JZF15" s="165"/>
      <c r="JZG15" s="166"/>
      <c r="JZJ15" s="164"/>
      <c r="JZM15" s="165"/>
      <c r="JZN15" s="166"/>
      <c r="JZQ15" s="164"/>
      <c r="JZT15" s="165"/>
      <c r="JZU15" s="166"/>
      <c r="JZX15" s="164"/>
      <c r="KAA15" s="165"/>
      <c r="KAB15" s="166"/>
      <c r="KAE15" s="164"/>
      <c r="KAH15" s="165"/>
      <c r="KAI15" s="166"/>
      <c r="KAL15" s="164"/>
      <c r="KAO15" s="165"/>
      <c r="KAP15" s="166"/>
      <c r="KAS15" s="164"/>
      <c r="KAV15" s="165"/>
      <c r="KAW15" s="166"/>
      <c r="KAZ15" s="164"/>
      <c r="KBC15" s="165"/>
      <c r="KBD15" s="166"/>
      <c r="KBG15" s="164"/>
      <c r="KBJ15" s="165"/>
      <c r="KBK15" s="166"/>
      <c r="KBN15" s="164"/>
      <c r="KBQ15" s="165"/>
      <c r="KBR15" s="166"/>
      <c r="KBU15" s="164"/>
      <c r="KBX15" s="165"/>
      <c r="KBY15" s="166"/>
      <c r="KCB15" s="164"/>
      <c r="KCE15" s="165"/>
      <c r="KCF15" s="166"/>
      <c r="KCI15" s="164"/>
      <c r="KCL15" s="165"/>
      <c r="KCM15" s="166"/>
      <c r="KCP15" s="164"/>
      <c r="KCS15" s="165"/>
      <c r="KCT15" s="166"/>
      <c r="KCW15" s="164"/>
      <c r="KCZ15" s="165"/>
      <c r="KDA15" s="166"/>
      <c r="KDD15" s="164"/>
      <c r="KDG15" s="165"/>
      <c r="KDH15" s="166"/>
      <c r="KDK15" s="164"/>
      <c r="KDN15" s="165"/>
      <c r="KDO15" s="166"/>
      <c r="KDR15" s="164"/>
      <c r="KDU15" s="165"/>
      <c r="KDV15" s="166"/>
      <c r="KDY15" s="164"/>
      <c r="KEB15" s="165"/>
      <c r="KEC15" s="166"/>
      <c r="KEF15" s="164"/>
      <c r="KEI15" s="165"/>
      <c r="KEJ15" s="166"/>
      <c r="KEM15" s="164"/>
      <c r="KEP15" s="165"/>
      <c r="KEQ15" s="166"/>
      <c r="KET15" s="164"/>
      <c r="KEW15" s="165"/>
      <c r="KEX15" s="166"/>
      <c r="KFA15" s="164"/>
      <c r="KFD15" s="165"/>
      <c r="KFE15" s="166"/>
      <c r="KFH15" s="164"/>
      <c r="KFK15" s="165"/>
      <c r="KFL15" s="166"/>
      <c r="KFO15" s="164"/>
      <c r="KFR15" s="165"/>
      <c r="KFS15" s="166"/>
      <c r="KFV15" s="164"/>
      <c r="KFY15" s="165"/>
      <c r="KFZ15" s="166"/>
      <c r="KGC15" s="164"/>
      <c r="KGF15" s="165"/>
      <c r="KGG15" s="166"/>
      <c r="KGJ15" s="164"/>
      <c r="KGM15" s="165"/>
      <c r="KGN15" s="166"/>
      <c r="KGQ15" s="164"/>
      <c r="KGT15" s="165"/>
      <c r="KGU15" s="166"/>
      <c r="KGX15" s="164"/>
      <c r="KHA15" s="165"/>
      <c r="KHB15" s="166"/>
      <c r="KHE15" s="164"/>
      <c r="KHH15" s="165"/>
      <c r="KHI15" s="166"/>
      <c r="KHL15" s="164"/>
      <c r="KHO15" s="165"/>
      <c r="KHP15" s="166"/>
      <c r="KHS15" s="164"/>
      <c r="KHV15" s="165"/>
      <c r="KHW15" s="166"/>
      <c r="KHZ15" s="164"/>
      <c r="KIC15" s="165"/>
      <c r="KID15" s="166"/>
      <c r="KIG15" s="164"/>
      <c r="KIJ15" s="165"/>
      <c r="KIK15" s="166"/>
      <c r="KIN15" s="164"/>
      <c r="KIQ15" s="165"/>
      <c r="KIR15" s="166"/>
      <c r="KIU15" s="164"/>
      <c r="KIX15" s="165"/>
      <c r="KIY15" s="166"/>
      <c r="KJB15" s="164"/>
      <c r="KJE15" s="165"/>
      <c r="KJF15" s="166"/>
      <c r="KJI15" s="164"/>
      <c r="KJL15" s="165"/>
      <c r="KJM15" s="166"/>
      <c r="KJP15" s="164"/>
      <c r="KJS15" s="165"/>
      <c r="KJT15" s="166"/>
      <c r="KJW15" s="164"/>
      <c r="KJZ15" s="165"/>
      <c r="KKA15" s="166"/>
      <c r="KKD15" s="164"/>
      <c r="KKG15" s="165"/>
      <c r="KKH15" s="166"/>
      <c r="KKK15" s="164"/>
      <c r="KKN15" s="165"/>
      <c r="KKO15" s="166"/>
      <c r="KKR15" s="164"/>
      <c r="KKU15" s="165"/>
      <c r="KKV15" s="166"/>
      <c r="KKY15" s="164"/>
      <c r="KLB15" s="165"/>
      <c r="KLC15" s="166"/>
      <c r="KLF15" s="164"/>
      <c r="KLI15" s="165"/>
      <c r="KLJ15" s="166"/>
      <c r="KLM15" s="164"/>
      <c r="KLP15" s="165"/>
      <c r="KLQ15" s="166"/>
      <c r="KLT15" s="164"/>
      <c r="KLW15" s="165"/>
      <c r="KLX15" s="166"/>
      <c r="KMA15" s="164"/>
      <c r="KMD15" s="165"/>
      <c r="KME15" s="166"/>
      <c r="KMH15" s="164"/>
      <c r="KMK15" s="165"/>
      <c r="KML15" s="166"/>
      <c r="KMO15" s="164"/>
      <c r="KMR15" s="165"/>
      <c r="KMS15" s="166"/>
      <c r="KMV15" s="164"/>
      <c r="KMY15" s="165"/>
      <c r="KMZ15" s="166"/>
      <c r="KNC15" s="164"/>
      <c r="KNF15" s="165"/>
      <c r="KNG15" s="166"/>
      <c r="KNJ15" s="164"/>
      <c r="KNM15" s="165"/>
      <c r="KNN15" s="166"/>
      <c r="KNQ15" s="164"/>
      <c r="KNT15" s="165"/>
      <c r="KNU15" s="166"/>
      <c r="KNX15" s="164"/>
      <c r="KOA15" s="165"/>
      <c r="KOB15" s="166"/>
      <c r="KOE15" s="164"/>
      <c r="KOH15" s="165"/>
      <c r="KOI15" s="166"/>
      <c r="KOL15" s="164"/>
      <c r="KOO15" s="165"/>
      <c r="KOP15" s="166"/>
      <c r="KOS15" s="164"/>
      <c r="KOV15" s="165"/>
      <c r="KOW15" s="166"/>
      <c r="KOZ15" s="164"/>
      <c r="KPC15" s="165"/>
      <c r="KPD15" s="166"/>
      <c r="KPG15" s="164"/>
      <c r="KPJ15" s="165"/>
      <c r="KPK15" s="166"/>
      <c r="KPN15" s="164"/>
      <c r="KPQ15" s="165"/>
      <c r="KPR15" s="166"/>
      <c r="KPU15" s="164"/>
      <c r="KPX15" s="165"/>
      <c r="KPY15" s="166"/>
      <c r="KQB15" s="164"/>
      <c r="KQE15" s="165"/>
      <c r="KQF15" s="166"/>
      <c r="KQI15" s="164"/>
      <c r="KQL15" s="165"/>
      <c r="KQM15" s="166"/>
      <c r="KQP15" s="164"/>
      <c r="KQS15" s="165"/>
      <c r="KQT15" s="166"/>
      <c r="KQW15" s="164"/>
      <c r="KQZ15" s="165"/>
      <c r="KRA15" s="166"/>
      <c r="KRD15" s="164"/>
      <c r="KRG15" s="165"/>
      <c r="KRH15" s="166"/>
      <c r="KRK15" s="164"/>
      <c r="KRN15" s="165"/>
      <c r="KRO15" s="166"/>
      <c r="KRR15" s="164"/>
      <c r="KRU15" s="165"/>
      <c r="KRV15" s="166"/>
      <c r="KRY15" s="164"/>
      <c r="KSB15" s="165"/>
      <c r="KSC15" s="166"/>
      <c r="KSF15" s="164"/>
      <c r="KSI15" s="165"/>
      <c r="KSJ15" s="166"/>
      <c r="KSM15" s="164"/>
      <c r="KSP15" s="165"/>
      <c r="KSQ15" s="166"/>
      <c r="KST15" s="164"/>
      <c r="KSW15" s="165"/>
      <c r="KSX15" s="166"/>
      <c r="KTA15" s="164"/>
      <c r="KTD15" s="165"/>
      <c r="KTE15" s="166"/>
      <c r="KTH15" s="164"/>
      <c r="KTK15" s="165"/>
      <c r="KTL15" s="166"/>
      <c r="KTO15" s="164"/>
      <c r="KTR15" s="165"/>
      <c r="KTS15" s="166"/>
      <c r="KTV15" s="164"/>
      <c r="KTY15" s="165"/>
      <c r="KTZ15" s="166"/>
      <c r="KUC15" s="164"/>
      <c r="KUF15" s="165"/>
      <c r="KUG15" s="166"/>
      <c r="KUJ15" s="164"/>
      <c r="KUM15" s="165"/>
      <c r="KUN15" s="166"/>
      <c r="KUQ15" s="164"/>
      <c r="KUT15" s="165"/>
      <c r="KUU15" s="166"/>
      <c r="KUX15" s="164"/>
      <c r="KVA15" s="165"/>
      <c r="KVB15" s="166"/>
      <c r="KVE15" s="164"/>
      <c r="KVH15" s="165"/>
      <c r="KVI15" s="166"/>
      <c r="KVL15" s="164"/>
      <c r="KVO15" s="165"/>
      <c r="KVP15" s="166"/>
      <c r="KVS15" s="164"/>
      <c r="KVV15" s="165"/>
      <c r="KVW15" s="166"/>
      <c r="KVZ15" s="164"/>
      <c r="KWC15" s="165"/>
      <c r="KWD15" s="166"/>
      <c r="KWG15" s="164"/>
      <c r="KWJ15" s="165"/>
      <c r="KWK15" s="166"/>
      <c r="KWN15" s="164"/>
      <c r="KWQ15" s="165"/>
      <c r="KWR15" s="166"/>
      <c r="KWU15" s="164"/>
      <c r="KWX15" s="165"/>
      <c r="KWY15" s="166"/>
      <c r="KXB15" s="164"/>
      <c r="KXE15" s="165"/>
      <c r="KXF15" s="166"/>
      <c r="KXI15" s="164"/>
      <c r="KXL15" s="165"/>
      <c r="KXM15" s="166"/>
      <c r="KXP15" s="164"/>
      <c r="KXS15" s="165"/>
      <c r="KXT15" s="166"/>
      <c r="KXW15" s="164"/>
      <c r="KXZ15" s="165"/>
      <c r="KYA15" s="166"/>
      <c r="KYD15" s="164"/>
      <c r="KYG15" s="165"/>
      <c r="KYH15" s="166"/>
      <c r="KYK15" s="164"/>
      <c r="KYN15" s="165"/>
      <c r="KYO15" s="166"/>
      <c r="KYR15" s="164"/>
      <c r="KYU15" s="165"/>
      <c r="KYV15" s="166"/>
      <c r="KYY15" s="164"/>
      <c r="KZB15" s="165"/>
      <c r="KZC15" s="166"/>
      <c r="KZF15" s="164"/>
      <c r="KZI15" s="165"/>
      <c r="KZJ15" s="166"/>
      <c r="KZM15" s="164"/>
      <c r="KZP15" s="165"/>
      <c r="KZQ15" s="166"/>
      <c r="KZT15" s="164"/>
      <c r="KZW15" s="165"/>
      <c r="KZX15" s="166"/>
      <c r="LAA15" s="164"/>
      <c r="LAD15" s="165"/>
      <c r="LAE15" s="166"/>
      <c r="LAH15" s="164"/>
      <c r="LAK15" s="165"/>
      <c r="LAL15" s="166"/>
      <c r="LAO15" s="164"/>
      <c r="LAR15" s="165"/>
      <c r="LAS15" s="166"/>
      <c r="LAV15" s="164"/>
      <c r="LAY15" s="165"/>
      <c r="LAZ15" s="166"/>
      <c r="LBC15" s="164"/>
      <c r="LBF15" s="165"/>
      <c r="LBG15" s="166"/>
      <c r="LBJ15" s="164"/>
      <c r="LBM15" s="165"/>
      <c r="LBN15" s="166"/>
      <c r="LBQ15" s="164"/>
      <c r="LBT15" s="165"/>
      <c r="LBU15" s="166"/>
      <c r="LBX15" s="164"/>
      <c r="LCA15" s="165"/>
      <c r="LCB15" s="166"/>
      <c r="LCE15" s="164"/>
      <c r="LCH15" s="165"/>
      <c r="LCI15" s="166"/>
      <c r="LCL15" s="164"/>
      <c r="LCO15" s="165"/>
      <c r="LCP15" s="166"/>
      <c r="LCS15" s="164"/>
      <c r="LCV15" s="165"/>
      <c r="LCW15" s="166"/>
      <c r="LCZ15" s="164"/>
      <c r="LDC15" s="165"/>
      <c r="LDD15" s="166"/>
      <c r="LDG15" s="164"/>
      <c r="LDJ15" s="165"/>
      <c r="LDK15" s="166"/>
      <c r="LDN15" s="164"/>
      <c r="LDQ15" s="165"/>
      <c r="LDR15" s="166"/>
      <c r="LDU15" s="164"/>
      <c r="LDX15" s="165"/>
      <c r="LDY15" s="166"/>
      <c r="LEB15" s="164"/>
      <c r="LEE15" s="165"/>
      <c r="LEF15" s="166"/>
      <c r="LEI15" s="164"/>
      <c r="LEL15" s="165"/>
      <c r="LEM15" s="166"/>
      <c r="LEP15" s="164"/>
      <c r="LES15" s="165"/>
      <c r="LET15" s="166"/>
      <c r="LEW15" s="164"/>
      <c r="LEZ15" s="165"/>
      <c r="LFA15" s="166"/>
      <c r="LFD15" s="164"/>
      <c r="LFG15" s="165"/>
      <c r="LFH15" s="166"/>
      <c r="LFK15" s="164"/>
      <c r="LFN15" s="165"/>
      <c r="LFO15" s="166"/>
      <c r="LFR15" s="164"/>
      <c r="LFU15" s="165"/>
      <c r="LFV15" s="166"/>
      <c r="LFY15" s="164"/>
      <c r="LGB15" s="165"/>
      <c r="LGC15" s="166"/>
      <c r="LGF15" s="164"/>
      <c r="LGI15" s="165"/>
      <c r="LGJ15" s="166"/>
      <c r="LGM15" s="164"/>
      <c r="LGP15" s="165"/>
      <c r="LGQ15" s="166"/>
      <c r="LGT15" s="164"/>
      <c r="LGW15" s="165"/>
      <c r="LGX15" s="166"/>
      <c r="LHA15" s="164"/>
      <c r="LHD15" s="165"/>
      <c r="LHE15" s="166"/>
      <c r="LHH15" s="164"/>
      <c r="LHK15" s="165"/>
      <c r="LHL15" s="166"/>
      <c r="LHO15" s="164"/>
      <c r="LHR15" s="165"/>
      <c r="LHS15" s="166"/>
      <c r="LHV15" s="164"/>
      <c r="LHY15" s="165"/>
      <c r="LHZ15" s="166"/>
      <c r="LIC15" s="164"/>
      <c r="LIF15" s="165"/>
      <c r="LIG15" s="166"/>
      <c r="LIJ15" s="164"/>
      <c r="LIM15" s="165"/>
      <c r="LIN15" s="166"/>
      <c r="LIQ15" s="164"/>
      <c r="LIT15" s="165"/>
      <c r="LIU15" s="166"/>
      <c r="LIX15" s="164"/>
      <c r="LJA15" s="165"/>
      <c r="LJB15" s="166"/>
      <c r="LJE15" s="164"/>
      <c r="LJH15" s="165"/>
      <c r="LJI15" s="166"/>
      <c r="LJL15" s="164"/>
      <c r="LJO15" s="165"/>
      <c r="LJP15" s="166"/>
      <c r="LJS15" s="164"/>
      <c r="LJV15" s="165"/>
      <c r="LJW15" s="166"/>
      <c r="LJZ15" s="164"/>
      <c r="LKC15" s="165"/>
      <c r="LKD15" s="166"/>
      <c r="LKG15" s="164"/>
      <c r="LKJ15" s="165"/>
      <c r="LKK15" s="166"/>
      <c r="LKN15" s="164"/>
      <c r="LKQ15" s="165"/>
      <c r="LKR15" s="166"/>
      <c r="LKU15" s="164"/>
      <c r="LKX15" s="165"/>
      <c r="LKY15" s="166"/>
      <c r="LLB15" s="164"/>
      <c r="LLE15" s="165"/>
      <c r="LLF15" s="166"/>
      <c r="LLI15" s="164"/>
      <c r="LLL15" s="165"/>
      <c r="LLM15" s="166"/>
      <c r="LLP15" s="164"/>
      <c r="LLS15" s="165"/>
      <c r="LLT15" s="166"/>
      <c r="LLW15" s="164"/>
      <c r="LLZ15" s="165"/>
      <c r="LMA15" s="166"/>
      <c r="LMD15" s="164"/>
      <c r="LMG15" s="165"/>
      <c r="LMH15" s="166"/>
      <c r="LMK15" s="164"/>
      <c r="LMN15" s="165"/>
      <c r="LMO15" s="166"/>
      <c r="LMR15" s="164"/>
      <c r="LMU15" s="165"/>
      <c r="LMV15" s="166"/>
      <c r="LMY15" s="164"/>
      <c r="LNB15" s="165"/>
      <c r="LNC15" s="166"/>
      <c r="LNF15" s="164"/>
      <c r="LNI15" s="165"/>
      <c r="LNJ15" s="166"/>
      <c r="LNM15" s="164"/>
      <c r="LNP15" s="165"/>
      <c r="LNQ15" s="166"/>
      <c r="LNT15" s="164"/>
      <c r="LNW15" s="165"/>
      <c r="LNX15" s="166"/>
      <c r="LOA15" s="164"/>
      <c r="LOD15" s="165"/>
      <c r="LOE15" s="166"/>
      <c r="LOH15" s="164"/>
      <c r="LOK15" s="165"/>
      <c r="LOL15" s="166"/>
      <c r="LOO15" s="164"/>
      <c r="LOR15" s="165"/>
      <c r="LOS15" s="166"/>
      <c r="LOV15" s="164"/>
      <c r="LOY15" s="165"/>
      <c r="LOZ15" s="166"/>
      <c r="LPC15" s="164"/>
      <c r="LPF15" s="165"/>
      <c r="LPG15" s="166"/>
      <c r="LPJ15" s="164"/>
      <c r="LPM15" s="165"/>
      <c r="LPN15" s="166"/>
      <c r="LPQ15" s="164"/>
      <c r="LPT15" s="165"/>
      <c r="LPU15" s="166"/>
      <c r="LPX15" s="164"/>
      <c r="LQA15" s="165"/>
      <c r="LQB15" s="166"/>
      <c r="LQE15" s="164"/>
      <c r="LQH15" s="165"/>
      <c r="LQI15" s="166"/>
      <c r="LQL15" s="164"/>
      <c r="LQO15" s="165"/>
      <c r="LQP15" s="166"/>
      <c r="LQS15" s="164"/>
      <c r="LQV15" s="165"/>
      <c r="LQW15" s="166"/>
      <c r="LQZ15" s="164"/>
      <c r="LRC15" s="165"/>
      <c r="LRD15" s="166"/>
      <c r="LRG15" s="164"/>
      <c r="LRJ15" s="165"/>
      <c r="LRK15" s="166"/>
      <c r="LRN15" s="164"/>
      <c r="LRQ15" s="165"/>
      <c r="LRR15" s="166"/>
      <c r="LRU15" s="164"/>
      <c r="LRX15" s="165"/>
      <c r="LRY15" s="166"/>
      <c r="LSB15" s="164"/>
      <c r="LSE15" s="165"/>
      <c r="LSF15" s="166"/>
      <c r="LSI15" s="164"/>
      <c r="LSL15" s="165"/>
      <c r="LSM15" s="166"/>
      <c r="LSP15" s="164"/>
      <c r="LSS15" s="165"/>
      <c r="LST15" s="166"/>
      <c r="LSW15" s="164"/>
      <c r="LSZ15" s="165"/>
      <c r="LTA15" s="166"/>
      <c r="LTD15" s="164"/>
      <c r="LTG15" s="165"/>
      <c r="LTH15" s="166"/>
      <c r="LTK15" s="164"/>
      <c r="LTN15" s="165"/>
      <c r="LTO15" s="166"/>
      <c r="LTR15" s="164"/>
      <c r="LTU15" s="165"/>
      <c r="LTV15" s="166"/>
      <c r="LTY15" s="164"/>
      <c r="LUB15" s="165"/>
      <c r="LUC15" s="166"/>
      <c r="LUF15" s="164"/>
      <c r="LUI15" s="165"/>
      <c r="LUJ15" s="166"/>
      <c r="LUM15" s="164"/>
      <c r="LUP15" s="165"/>
      <c r="LUQ15" s="166"/>
      <c r="LUT15" s="164"/>
      <c r="LUW15" s="165"/>
      <c r="LUX15" s="166"/>
      <c r="LVA15" s="164"/>
      <c r="LVD15" s="165"/>
      <c r="LVE15" s="166"/>
      <c r="LVH15" s="164"/>
      <c r="LVK15" s="165"/>
      <c r="LVL15" s="166"/>
      <c r="LVO15" s="164"/>
      <c r="LVR15" s="165"/>
      <c r="LVS15" s="166"/>
      <c r="LVV15" s="164"/>
      <c r="LVY15" s="165"/>
      <c r="LVZ15" s="166"/>
      <c r="LWC15" s="164"/>
      <c r="LWF15" s="165"/>
      <c r="LWG15" s="166"/>
      <c r="LWJ15" s="164"/>
      <c r="LWM15" s="165"/>
      <c r="LWN15" s="166"/>
      <c r="LWQ15" s="164"/>
      <c r="LWT15" s="165"/>
      <c r="LWU15" s="166"/>
      <c r="LWX15" s="164"/>
      <c r="LXA15" s="165"/>
      <c r="LXB15" s="166"/>
      <c r="LXE15" s="164"/>
      <c r="LXH15" s="165"/>
      <c r="LXI15" s="166"/>
      <c r="LXL15" s="164"/>
      <c r="LXO15" s="165"/>
      <c r="LXP15" s="166"/>
      <c r="LXS15" s="164"/>
      <c r="LXV15" s="165"/>
      <c r="LXW15" s="166"/>
      <c r="LXZ15" s="164"/>
      <c r="LYC15" s="165"/>
      <c r="LYD15" s="166"/>
      <c r="LYG15" s="164"/>
      <c r="LYJ15" s="165"/>
      <c r="LYK15" s="166"/>
      <c r="LYN15" s="164"/>
      <c r="LYQ15" s="165"/>
      <c r="LYR15" s="166"/>
      <c r="LYU15" s="164"/>
      <c r="LYX15" s="165"/>
      <c r="LYY15" s="166"/>
      <c r="LZB15" s="164"/>
      <c r="LZE15" s="165"/>
      <c r="LZF15" s="166"/>
      <c r="LZI15" s="164"/>
      <c r="LZL15" s="165"/>
      <c r="LZM15" s="166"/>
      <c r="LZP15" s="164"/>
      <c r="LZS15" s="165"/>
      <c r="LZT15" s="166"/>
      <c r="LZW15" s="164"/>
      <c r="LZZ15" s="165"/>
      <c r="MAA15" s="166"/>
      <c r="MAD15" s="164"/>
      <c r="MAG15" s="165"/>
      <c r="MAH15" s="166"/>
      <c r="MAK15" s="164"/>
      <c r="MAN15" s="165"/>
      <c r="MAO15" s="166"/>
      <c r="MAR15" s="164"/>
      <c r="MAU15" s="165"/>
      <c r="MAV15" s="166"/>
      <c r="MAY15" s="164"/>
      <c r="MBB15" s="165"/>
      <c r="MBC15" s="166"/>
      <c r="MBF15" s="164"/>
      <c r="MBI15" s="165"/>
      <c r="MBJ15" s="166"/>
      <c r="MBM15" s="164"/>
      <c r="MBP15" s="165"/>
      <c r="MBQ15" s="166"/>
      <c r="MBT15" s="164"/>
      <c r="MBW15" s="165"/>
      <c r="MBX15" s="166"/>
      <c r="MCA15" s="164"/>
      <c r="MCD15" s="165"/>
      <c r="MCE15" s="166"/>
      <c r="MCH15" s="164"/>
      <c r="MCK15" s="165"/>
      <c r="MCL15" s="166"/>
      <c r="MCO15" s="164"/>
      <c r="MCR15" s="165"/>
      <c r="MCS15" s="166"/>
      <c r="MCV15" s="164"/>
      <c r="MCY15" s="165"/>
      <c r="MCZ15" s="166"/>
      <c r="MDC15" s="164"/>
      <c r="MDF15" s="165"/>
      <c r="MDG15" s="166"/>
      <c r="MDJ15" s="164"/>
      <c r="MDM15" s="165"/>
      <c r="MDN15" s="166"/>
      <c r="MDQ15" s="164"/>
      <c r="MDT15" s="165"/>
      <c r="MDU15" s="166"/>
      <c r="MDX15" s="164"/>
      <c r="MEA15" s="165"/>
      <c r="MEB15" s="166"/>
      <c r="MEE15" s="164"/>
      <c r="MEH15" s="165"/>
      <c r="MEI15" s="166"/>
      <c r="MEL15" s="164"/>
      <c r="MEO15" s="165"/>
      <c r="MEP15" s="166"/>
      <c r="MES15" s="164"/>
      <c r="MEV15" s="165"/>
      <c r="MEW15" s="166"/>
      <c r="MEZ15" s="164"/>
      <c r="MFC15" s="165"/>
      <c r="MFD15" s="166"/>
      <c r="MFG15" s="164"/>
      <c r="MFJ15" s="165"/>
      <c r="MFK15" s="166"/>
      <c r="MFN15" s="164"/>
      <c r="MFQ15" s="165"/>
      <c r="MFR15" s="166"/>
      <c r="MFU15" s="164"/>
      <c r="MFX15" s="165"/>
      <c r="MFY15" s="166"/>
      <c r="MGB15" s="164"/>
      <c r="MGE15" s="165"/>
      <c r="MGF15" s="166"/>
      <c r="MGI15" s="164"/>
      <c r="MGL15" s="165"/>
      <c r="MGM15" s="166"/>
      <c r="MGP15" s="164"/>
      <c r="MGS15" s="165"/>
      <c r="MGT15" s="166"/>
      <c r="MGW15" s="164"/>
      <c r="MGZ15" s="165"/>
      <c r="MHA15" s="166"/>
      <c r="MHD15" s="164"/>
      <c r="MHG15" s="165"/>
      <c r="MHH15" s="166"/>
      <c r="MHK15" s="164"/>
      <c r="MHN15" s="165"/>
      <c r="MHO15" s="166"/>
      <c r="MHR15" s="164"/>
      <c r="MHU15" s="165"/>
      <c r="MHV15" s="166"/>
      <c r="MHY15" s="164"/>
      <c r="MIB15" s="165"/>
      <c r="MIC15" s="166"/>
      <c r="MIF15" s="164"/>
      <c r="MII15" s="165"/>
      <c r="MIJ15" s="166"/>
      <c r="MIM15" s="164"/>
      <c r="MIP15" s="165"/>
      <c r="MIQ15" s="166"/>
      <c r="MIT15" s="164"/>
      <c r="MIW15" s="165"/>
      <c r="MIX15" s="166"/>
      <c r="MJA15" s="164"/>
      <c r="MJD15" s="165"/>
      <c r="MJE15" s="166"/>
      <c r="MJH15" s="164"/>
      <c r="MJK15" s="165"/>
      <c r="MJL15" s="166"/>
      <c r="MJO15" s="164"/>
      <c r="MJR15" s="165"/>
      <c r="MJS15" s="166"/>
      <c r="MJV15" s="164"/>
      <c r="MJY15" s="165"/>
      <c r="MJZ15" s="166"/>
      <c r="MKC15" s="164"/>
      <c r="MKF15" s="165"/>
      <c r="MKG15" s="166"/>
      <c r="MKJ15" s="164"/>
      <c r="MKM15" s="165"/>
      <c r="MKN15" s="166"/>
      <c r="MKQ15" s="164"/>
      <c r="MKT15" s="165"/>
      <c r="MKU15" s="166"/>
      <c r="MKX15" s="164"/>
      <c r="MLA15" s="165"/>
      <c r="MLB15" s="166"/>
      <c r="MLE15" s="164"/>
      <c r="MLH15" s="165"/>
      <c r="MLI15" s="166"/>
      <c r="MLL15" s="164"/>
      <c r="MLO15" s="165"/>
      <c r="MLP15" s="166"/>
      <c r="MLS15" s="164"/>
      <c r="MLV15" s="165"/>
      <c r="MLW15" s="166"/>
      <c r="MLZ15" s="164"/>
      <c r="MMC15" s="165"/>
      <c r="MMD15" s="166"/>
      <c r="MMG15" s="164"/>
      <c r="MMJ15" s="165"/>
      <c r="MMK15" s="166"/>
      <c r="MMN15" s="164"/>
      <c r="MMQ15" s="165"/>
      <c r="MMR15" s="166"/>
      <c r="MMU15" s="164"/>
      <c r="MMX15" s="165"/>
      <c r="MMY15" s="166"/>
      <c r="MNB15" s="164"/>
      <c r="MNE15" s="165"/>
      <c r="MNF15" s="166"/>
      <c r="MNI15" s="164"/>
      <c r="MNL15" s="165"/>
      <c r="MNM15" s="166"/>
      <c r="MNP15" s="164"/>
      <c r="MNS15" s="165"/>
      <c r="MNT15" s="166"/>
      <c r="MNW15" s="164"/>
      <c r="MNZ15" s="165"/>
      <c r="MOA15" s="166"/>
      <c r="MOD15" s="164"/>
      <c r="MOG15" s="165"/>
      <c r="MOH15" s="166"/>
      <c r="MOK15" s="164"/>
      <c r="MON15" s="165"/>
      <c r="MOO15" s="166"/>
      <c r="MOR15" s="164"/>
      <c r="MOU15" s="165"/>
      <c r="MOV15" s="166"/>
      <c r="MOY15" s="164"/>
      <c r="MPB15" s="165"/>
      <c r="MPC15" s="166"/>
      <c r="MPF15" s="164"/>
      <c r="MPI15" s="165"/>
      <c r="MPJ15" s="166"/>
      <c r="MPM15" s="164"/>
      <c r="MPP15" s="165"/>
      <c r="MPQ15" s="166"/>
      <c r="MPT15" s="164"/>
      <c r="MPW15" s="165"/>
      <c r="MPX15" s="166"/>
      <c r="MQA15" s="164"/>
      <c r="MQD15" s="165"/>
      <c r="MQE15" s="166"/>
      <c r="MQH15" s="164"/>
      <c r="MQK15" s="165"/>
      <c r="MQL15" s="166"/>
      <c r="MQO15" s="164"/>
      <c r="MQR15" s="165"/>
      <c r="MQS15" s="166"/>
      <c r="MQV15" s="164"/>
      <c r="MQY15" s="165"/>
      <c r="MQZ15" s="166"/>
      <c r="MRC15" s="164"/>
      <c r="MRF15" s="165"/>
      <c r="MRG15" s="166"/>
      <c r="MRJ15" s="164"/>
      <c r="MRM15" s="165"/>
      <c r="MRN15" s="166"/>
      <c r="MRQ15" s="164"/>
      <c r="MRT15" s="165"/>
      <c r="MRU15" s="166"/>
      <c r="MRX15" s="164"/>
      <c r="MSA15" s="165"/>
      <c r="MSB15" s="166"/>
      <c r="MSE15" s="164"/>
      <c r="MSH15" s="165"/>
      <c r="MSI15" s="166"/>
      <c r="MSL15" s="164"/>
      <c r="MSO15" s="165"/>
      <c r="MSP15" s="166"/>
      <c r="MSS15" s="164"/>
      <c r="MSV15" s="165"/>
      <c r="MSW15" s="166"/>
      <c r="MSZ15" s="164"/>
      <c r="MTC15" s="165"/>
      <c r="MTD15" s="166"/>
      <c r="MTG15" s="164"/>
      <c r="MTJ15" s="165"/>
      <c r="MTK15" s="166"/>
      <c r="MTN15" s="164"/>
      <c r="MTQ15" s="165"/>
      <c r="MTR15" s="166"/>
      <c r="MTU15" s="164"/>
      <c r="MTX15" s="165"/>
      <c r="MTY15" s="166"/>
      <c r="MUB15" s="164"/>
      <c r="MUE15" s="165"/>
      <c r="MUF15" s="166"/>
      <c r="MUI15" s="164"/>
      <c r="MUL15" s="165"/>
      <c r="MUM15" s="166"/>
      <c r="MUP15" s="164"/>
      <c r="MUS15" s="165"/>
      <c r="MUT15" s="166"/>
      <c r="MUW15" s="164"/>
      <c r="MUZ15" s="165"/>
      <c r="MVA15" s="166"/>
      <c r="MVD15" s="164"/>
      <c r="MVG15" s="165"/>
      <c r="MVH15" s="166"/>
      <c r="MVK15" s="164"/>
      <c r="MVN15" s="165"/>
      <c r="MVO15" s="166"/>
      <c r="MVR15" s="164"/>
      <c r="MVU15" s="165"/>
      <c r="MVV15" s="166"/>
      <c r="MVY15" s="164"/>
      <c r="MWB15" s="165"/>
      <c r="MWC15" s="166"/>
      <c r="MWF15" s="164"/>
      <c r="MWI15" s="165"/>
      <c r="MWJ15" s="166"/>
      <c r="MWM15" s="164"/>
      <c r="MWP15" s="165"/>
      <c r="MWQ15" s="166"/>
      <c r="MWT15" s="164"/>
      <c r="MWW15" s="165"/>
      <c r="MWX15" s="166"/>
      <c r="MXA15" s="164"/>
      <c r="MXD15" s="165"/>
      <c r="MXE15" s="166"/>
      <c r="MXH15" s="164"/>
      <c r="MXK15" s="165"/>
      <c r="MXL15" s="166"/>
      <c r="MXO15" s="164"/>
      <c r="MXR15" s="165"/>
      <c r="MXS15" s="166"/>
      <c r="MXV15" s="164"/>
      <c r="MXY15" s="165"/>
      <c r="MXZ15" s="166"/>
      <c r="MYC15" s="164"/>
      <c r="MYF15" s="165"/>
      <c r="MYG15" s="166"/>
      <c r="MYJ15" s="164"/>
      <c r="MYM15" s="165"/>
      <c r="MYN15" s="166"/>
      <c r="MYQ15" s="164"/>
      <c r="MYT15" s="165"/>
      <c r="MYU15" s="166"/>
      <c r="MYX15" s="164"/>
      <c r="MZA15" s="165"/>
      <c r="MZB15" s="166"/>
      <c r="MZE15" s="164"/>
      <c r="MZH15" s="165"/>
      <c r="MZI15" s="166"/>
      <c r="MZL15" s="164"/>
      <c r="MZO15" s="165"/>
      <c r="MZP15" s="166"/>
      <c r="MZS15" s="164"/>
      <c r="MZV15" s="165"/>
      <c r="MZW15" s="166"/>
      <c r="MZZ15" s="164"/>
      <c r="NAC15" s="165"/>
      <c r="NAD15" s="166"/>
      <c r="NAG15" s="164"/>
      <c r="NAJ15" s="165"/>
      <c r="NAK15" s="166"/>
      <c r="NAN15" s="164"/>
      <c r="NAQ15" s="165"/>
      <c r="NAR15" s="166"/>
      <c r="NAU15" s="164"/>
      <c r="NAX15" s="165"/>
      <c r="NAY15" s="166"/>
      <c r="NBB15" s="164"/>
      <c r="NBE15" s="165"/>
      <c r="NBF15" s="166"/>
      <c r="NBI15" s="164"/>
      <c r="NBL15" s="165"/>
      <c r="NBM15" s="166"/>
      <c r="NBP15" s="164"/>
      <c r="NBS15" s="165"/>
      <c r="NBT15" s="166"/>
      <c r="NBW15" s="164"/>
      <c r="NBZ15" s="165"/>
      <c r="NCA15" s="166"/>
      <c r="NCD15" s="164"/>
      <c r="NCG15" s="165"/>
      <c r="NCH15" s="166"/>
      <c r="NCK15" s="164"/>
      <c r="NCN15" s="165"/>
      <c r="NCO15" s="166"/>
      <c r="NCR15" s="164"/>
      <c r="NCU15" s="165"/>
      <c r="NCV15" s="166"/>
      <c r="NCY15" s="164"/>
      <c r="NDB15" s="165"/>
      <c r="NDC15" s="166"/>
      <c r="NDF15" s="164"/>
      <c r="NDI15" s="165"/>
      <c r="NDJ15" s="166"/>
      <c r="NDM15" s="164"/>
      <c r="NDP15" s="165"/>
      <c r="NDQ15" s="166"/>
      <c r="NDT15" s="164"/>
      <c r="NDW15" s="165"/>
      <c r="NDX15" s="166"/>
      <c r="NEA15" s="164"/>
      <c r="NED15" s="165"/>
      <c r="NEE15" s="166"/>
      <c r="NEH15" s="164"/>
      <c r="NEK15" s="165"/>
      <c r="NEL15" s="166"/>
      <c r="NEO15" s="164"/>
      <c r="NER15" s="165"/>
      <c r="NES15" s="166"/>
      <c r="NEV15" s="164"/>
      <c r="NEY15" s="165"/>
      <c r="NEZ15" s="166"/>
      <c r="NFC15" s="164"/>
      <c r="NFF15" s="165"/>
      <c r="NFG15" s="166"/>
      <c r="NFJ15" s="164"/>
      <c r="NFM15" s="165"/>
      <c r="NFN15" s="166"/>
      <c r="NFQ15" s="164"/>
      <c r="NFT15" s="165"/>
      <c r="NFU15" s="166"/>
      <c r="NFX15" s="164"/>
      <c r="NGA15" s="165"/>
      <c r="NGB15" s="166"/>
      <c r="NGE15" s="164"/>
      <c r="NGH15" s="165"/>
      <c r="NGI15" s="166"/>
      <c r="NGL15" s="164"/>
      <c r="NGO15" s="165"/>
      <c r="NGP15" s="166"/>
      <c r="NGS15" s="164"/>
      <c r="NGV15" s="165"/>
      <c r="NGW15" s="166"/>
      <c r="NGZ15" s="164"/>
      <c r="NHC15" s="165"/>
      <c r="NHD15" s="166"/>
      <c r="NHG15" s="164"/>
      <c r="NHJ15" s="165"/>
      <c r="NHK15" s="166"/>
      <c r="NHN15" s="164"/>
      <c r="NHQ15" s="165"/>
      <c r="NHR15" s="166"/>
      <c r="NHU15" s="164"/>
      <c r="NHX15" s="165"/>
      <c r="NHY15" s="166"/>
      <c r="NIB15" s="164"/>
      <c r="NIE15" s="165"/>
      <c r="NIF15" s="166"/>
      <c r="NII15" s="164"/>
      <c r="NIL15" s="165"/>
      <c r="NIM15" s="166"/>
      <c r="NIP15" s="164"/>
      <c r="NIS15" s="165"/>
      <c r="NIT15" s="166"/>
      <c r="NIW15" s="164"/>
      <c r="NIZ15" s="165"/>
      <c r="NJA15" s="166"/>
      <c r="NJD15" s="164"/>
      <c r="NJG15" s="165"/>
      <c r="NJH15" s="166"/>
      <c r="NJK15" s="164"/>
      <c r="NJN15" s="165"/>
      <c r="NJO15" s="166"/>
      <c r="NJR15" s="164"/>
      <c r="NJU15" s="165"/>
      <c r="NJV15" s="166"/>
      <c r="NJY15" s="164"/>
      <c r="NKB15" s="165"/>
      <c r="NKC15" s="166"/>
      <c r="NKF15" s="164"/>
      <c r="NKI15" s="165"/>
      <c r="NKJ15" s="166"/>
      <c r="NKM15" s="164"/>
      <c r="NKP15" s="165"/>
      <c r="NKQ15" s="166"/>
      <c r="NKT15" s="164"/>
      <c r="NKW15" s="165"/>
      <c r="NKX15" s="166"/>
      <c r="NLA15" s="164"/>
      <c r="NLD15" s="165"/>
      <c r="NLE15" s="166"/>
      <c r="NLH15" s="164"/>
      <c r="NLK15" s="165"/>
      <c r="NLL15" s="166"/>
      <c r="NLO15" s="164"/>
      <c r="NLR15" s="165"/>
      <c r="NLS15" s="166"/>
      <c r="NLV15" s="164"/>
      <c r="NLY15" s="165"/>
      <c r="NLZ15" s="166"/>
      <c r="NMC15" s="164"/>
      <c r="NMF15" s="165"/>
      <c r="NMG15" s="166"/>
      <c r="NMJ15" s="164"/>
      <c r="NMM15" s="165"/>
      <c r="NMN15" s="166"/>
      <c r="NMQ15" s="164"/>
      <c r="NMT15" s="165"/>
      <c r="NMU15" s="166"/>
      <c r="NMX15" s="164"/>
      <c r="NNA15" s="165"/>
      <c r="NNB15" s="166"/>
      <c r="NNE15" s="164"/>
      <c r="NNH15" s="165"/>
      <c r="NNI15" s="166"/>
      <c r="NNL15" s="164"/>
      <c r="NNO15" s="165"/>
      <c r="NNP15" s="166"/>
      <c r="NNS15" s="164"/>
      <c r="NNV15" s="165"/>
      <c r="NNW15" s="166"/>
      <c r="NNZ15" s="164"/>
      <c r="NOC15" s="165"/>
      <c r="NOD15" s="166"/>
      <c r="NOG15" s="164"/>
      <c r="NOJ15" s="165"/>
      <c r="NOK15" s="166"/>
      <c r="NON15" s="164"/>
      <c r="NOQ15" s="165"/>
      <c r="NOR15" s="166"/>
      <c r="NOU15" s="164"/>
      <c r="NOX15" s="165"/>
      <c r="NOY15" s="166"/>
      <c r="NPB15" s="164"/>
      <c r="NPE15" s="165"/>
      <c r="NPF15" s="166"/>
      <c r="NPI15" s="164"/>
      <c r="NPL15" s="165"/>
      <c r="NPM15" s="166"/>
      <c r="NPP15" s="164"/>
      <c r="NPS15" s="165"/>
      <c r="NPT15" s="166"/>
      <c r="NPW15" s="164"/>
      <c r="NPZ15" s="165"/>
      <c r="NQA15" s="166"/>
      <c r="NQD15" s="164"/>
      <c r="NQG15" s="165"/>
      <c r="NQH15" s="166"/>
      <c r="NQK15" s="164"/>
      <c r="NQN15" s="165"/>
      <c r="NQO15" s="166"/>
      <c r="NQR15" s="164"/>
      <c r="NQU15" s="165"/>
      <c r="NQV15" s="166"/>
      <c r="NQY15" s="164"/>
      <c r="NRB15" s="165"/>
      <c r="NRC15" s="166"/>
      <c r="NRF15" s="164"/>
      <c r="NRI15" s="165"/>
      <c r="NRJ15" s="166"/>
      <c r="NRM15" s="164"/>
      <c r="NRP15" s="165"/>
      <c r="NRQ15" s="166"/>
      <c r="NRT15" s="164"/>
      <c r="NRW15" s="165"/>
      <c r="NRX15" s="166"/>
      <c r="NSA15" s="164"/>
      <c r="NSD15" s="165"/>
      <c r="NSE15" s="166"/>
      <c r="NSH15" s="164"/>
      <c r="NSK15" s="165"/>
      <c r="NSL15" s="166"/>
      <c r="NSO15" s="164"/>
      <c r="NSR15" s="165"/>
      <c r="NSS15" s="166"/>
      <c r="NSV15" s="164"/>
      <c r="NSY15" s="165"/>
      <c r="NSZ15" s="166"/>
      <c r="NTC15" s="164"/>
      <c r="NTF15" s="165"/>
      <c r="NTG15" s="166"/>
      <c r="NTJ15" s="164"/>
      <c r="NTM15" s="165"/>
      <c r="NTN15" s="166"/>
      <c r="NTQ15" s="164"/>
      <c r="NTT15" s="165"/>
      <c r="NTU15" s="166"/>
      <c r="NTX15" s="164"/>
      <c r="NUA15" s="165"/>
      <c r="NUB15" s="166"/>
      <c r="NUE15" s="164"/>
      <c r="NUH15" s="165"/>
      <c r="NUI15" s="166"/>
      <c r="NUL15" s="164"/>
      <c r="NUO15" s="165"/>
      <c r="NUP15" s="166"/>
      <c r="NUS15" s="164"/>
      <c r="NUV15" s="165"/>
      <c r="NUW15" s="166"/>
      <c r="NUZ15" s="164"/>
      <c r="NVC15" s="165"/>
      <c r="NVD15" s="166"/>
      <c r="NVG15" s="164"/>
      <c r="NVJ15" s="165"/>
      <c r="NVK15" s="166"/>
      <c r="NVN15" s="164"/>
      <c r="NVQ15" s="165"/>
      <c r="NVR15" s="166"/>
      <c r="NVU15" s="164"/>
      <c r="NVX15" s="165"/>
      <c r="NVY15" s="166"/>
      <c r="NWB15" s="164"/>
      <c r="NWE15" s="165"/>
      <c r="NWF15" s="166"/>
      <c r="NWI15" s="164"/>
      <c r="NWL15" s="165"/>
      <c r="NWM15" s="166"/>
      <c r="NWP15" s="164"/>
      <c r="NWS15" s="165"/>
      <c r="NWT15" s="166"/>
      <c r="NWW15" s="164"/>
      <c r="NWZ15" s="165"/>
      <c r="NXA15" s="166"/>
      <c r="NXD15" s="164"/>
      <c r="NXG15" s="165"/>
      <c r="NXH15" s="166"/>
      <c r="NXK15" s="164"/>
      <c r="NXN15" s="165"/>
      <c r="NXO15" s="166"/>
      <c r="NXR15" s="164"/>
      <c r="NXU15" s="165"/>
      <c r="NXV15" s="166"/>
      <c r="NXY15" s="164"/>
      <c r="NYB15" s="165"/>
      <c r="NYC15" s="166"/>
      <c r="NYF15" s="164"/>
      <c r="NYI15" s="165"/>
      <c r="NYJ15" s="166"/>
      <c r="NYM15" s="164"/>
      <c r="NYP15" s="165"/>
      <c r="NYQ15" s="166"/>
      <c r="NYT15" s="164"/>
      <c r="NYW15" s="165"/>
      <c r="NYX15" s="166"/>
      <c r="NZA15" s="164"/>
      <c r="NZD15" s="165"/>
      <c r="NZE15" s="166"/>
      <c r="NZH15" s="164"/>
      <c r="NZK15" s="165"/>
      <c r="NZL15" s="166"/>
      <c r="NZO15" s="164"/>
      <c r="NZR15" s="165"/>
      <c r="NZS15" s="166"/>
      <c r="NZV15" s="164"/>
      <c r="NZY15" s="165"/>
      <c r="NZZ15" s="166"/>
      <c r="OAC15" s="164"/>
      <c r="OAF15" s="165"/>
      <c r="OAG15" s="166"/>
      <c r="OAJ15" s="164"/>
      <c r="OAM15" s="165"/>
      <c r="OAN15" s="166"/>
      <c r="OAQ15" s="164"/>
      <c r="OAT15" s="165"/>
      <c r="OAU15" s="166"/>
      <c r="OAX15" s="164"/>
      <c r="OBA15" s="165"/>
      <c r="OBB15" s="166"/>
      <c r="OBE15" s="164"/>
      <c r="OBH15" s="165"/>
      <c r="OBI15" s="166"/>
      <c r="OBL15" s="164"/>
      <c r="OBO15" s="165"/>
      <c r="OBP15" s="166"/>
      <c r="OBS15" s="164"/>
      <c r="OBV15" s="165"/>
      <c r="OBW15" s="166"/>
      <c r="OBZ15" s="164"/>
      <c r="OCC15" s="165"/>
      <c r="OCD15" s="166"/>
      <c r="OCG15" s="164"/>
      <c r="OCJ15" s="165"/>
      <c r="OCK15" s="166"/>
      <c r="OCN15" s="164"/>
      <c r="OCQ15" s="165"/>
      <c r="OCR15" s="166"/>
      <c r="OCU15" s="164"/>
      <c r="OCX15" s="165"/>
      <c r="OCY15" s="166"/>
      <c r="ODB15" s="164"/>
      <c r="ODE15" s="165"/>
      <c r="ODF15" s="166"/>
      <c r="ODI15" s="164"/>
      <c r="ODL15" s="165"/>
      <c r="ODM15" s="166"/>
      <c r="ODP15" s="164"/>
      <c r="ODS15" s="165"/>
      <c r="ODT15" s="166"/>
      <c r="ODW15" s="164"/>
      <c r="ODZ15" s="165"/>
      <c r="OEA15" s="166"/>
      <c r="OED15" s="164"/>
      <c r="OEG15" s="165"/>
      <c r="OEH15" s="166"/>
      <c r="OEK15" s="164"/>
      <c r="OEN15" s="165"/>
      <c r="OEO15" s="166"/>
      <c r="OER15" s="164"/>
      <c r="OEU15" s="165"/>
      <c r="OEV15" s="166"/>
      <c r="OEY15" s="164"/>
      <c r="OFB15" s="165"/>
      <c r="OFC15" s="166"/>
      <c r="OFF15" s="164"/>
      <c r="OFI15" s="165"/>
      <c r="OFJ15" s="166"/>
      <c r="OFM15" s="164"/>
      <c r="OFP15" s="165"/>
      <c r="OFQ15" s="166"/>
      <c r="OFT15" s="164"/>
      <c r="OFW15" s="165"/>
      <c r="OFX15" s="166"/>
      <c r="OGA15" s="164"/>
      <c r="OGD15" s="165"/>
      <c r="OGE15" s="166"/>
      <c r="OGH15" s="164"/>
      <c r="OGK15" s="165"/>
      <c r="OGL15" s="166"/>
      <c r="OGO15" s="164"/>
      <c r="OGR15" s="165"/>
      <c r="OGS15" s="166"/>
      <c r="OGV15" s="164"/>
      <c r="OGY15" s="165"/>
      <c r="OGZ15" s="166"/>
      <c r="OHC15" s="164"/>
      <c r="OHF15" s="165"/>
      <c r="OHG15" s="166"/>
      <c r="OHJ15" s="164"/>
      <c r="OHM15" s="165"/>
      <c r="OHN15" s="166"/>
      <c r="OHQ15" s="164"/>
      <c r="OHT15" s="165"/>
      <c r="OHU15" s="166"/>
      <c r="OHX15" s="164"/>
      <c r="OIA15" s="165"/>
      <c r="OIB15" s="166"/>
      <c r="OIE15" s="164"/>
      <c r="OIH15" s="165"/>
      <c r="OII15" s="166"/>
      <c r="OIL15" s="164"/>
      <c r="OIO15" s="165"/>
      <c r="OIP15" s="166"/>
      <c r="OIS15" s="164"/>
      <c r="OIV15" s="165"/>
      <c r="OIW15" s="166"/>
      <c r="OIZ15" s="164"/>
      <c r="OJC15" s="165"/>
      <c r="OJD15" s="166"/>
      <c r="OJG15" s="164"/>
      <c r="OJJ15" s="165"/>
      <c r="OJK15" s="166"/>
      <c r="OJN15" s="164"/>
      <c r="OJQ15" s="165"/>
      <c r="OJR15" s="166"/>
      <c r="OJU15" s="164"/>
      <c r="OJX15" s="165"/>
      <c r="OJY15" s="166"/>
      <c r="OKB15" s="164"/>
      <c r="OKE15" s="165"/>
      <c r="OKF15" s="166"/>
      <c r="OKI15" s="164"/>
      <c r="OKL15" s="165"/>
      <c r="OKM15" s="166"/>
      <c r="OKP15" s="164"/>
      <c r="OKS15" s="165"/>
      <c r="OKT15" s="166"/>
      <c r="OKW15" s="164"/>
      <c r="OKZ15" s="165"/>
      <c r="OLA15" s="166"/>
      <c r="OLD15" s="164"/>
      <c r="OLG15" s="165"/>
      <c r="OLH15" s="166"/>
      <c r="OLK15" s="164"/>
      <c r="OLN15" s="165"/>
      <c r="OLO15" s="166"/>
      <c r="OLR15" s="164"/>
      <c r="OLU15" s="165"/>
      <c r="OLV15" s="166"/>
      <c r="OLY15" s="164"/>
      <c r="OMB15" s="165"/>
      <c r="OMC15" s="166"/>
      <c r="OMF15" s="164"/>
      <c r="OMI15" s="165"/>
      <c r="OMJ15" s="166"/>
      <c r="OMM15" s="164"/>
      <c r="OMP15" s="165"/>
      <c r="OMQ15" s="166"/>
      <c r="OMT15" s="164"/>
      <c r="OMW15" s="165"/>
      <c r="OMX15" s="166"/>
      <c r="ONA15" s="164"/>
      <c r="OND15" s="165"/>
      <c r="ONE15" s="166"/>
      <c r="ONH15" s="164"/>
      <c r="ONK15" s="165"/>
      <c r="ONL15" s="166"/>
      <c r="ONO15" s="164"/>
      <c r="ONR15" s="165"/>
      <c r="ONS15" s="166"/>
      <c r="ONV15" s="164"/>
      <c r="ONY15" s="165"/>
      <c r="ONZ15" s="166"/>
      <c r="OOC15" s="164"/>
      <c r="OOF15" s="165"/>
      <c r="OOG15" s="166"/>
      <c r="OOJ15" s="164"/>
      <c r="OOM15" s="165"/>
      <c r="OON15" s="166"/>
      <c r="OOQ15" s="164"/>
      <c r="OOT15" s="165"/>
      <c r="OOU15" s="166"/>
      <c r="OOX15" s="164"/>
      <c r="OPA15" s="165"/>
      <c r="OPB15" s="166"/>
      <c r="OPE15" s="164"/>
      <c r="OPH15" s="165"/>
      <c r="OPI15" s="166"/>
      <c r="OPL15" s="164"/>
      <c r="OPO15" s="165"/>
      <c r="OPP15" s="166"/>
      <c r="OPS15" s="164"/>
      <c r="OPV15" s="165"/>
      <c r="OPW15" s="166"/>
      <c r="OPZ15" s="164"/>
      <c r="OQC15" s="165"/>
      <c r="OQD15" s="166"/>
      <c r="OQG15" s="164"/>
      <c r="OQJ15" s="165"/>
      <c r="OQK15" s="166"/>
      <c r="OQN15" s="164"/>
      <c r="OQQ15" s="165"/>
      <c r="OQR15" s="166"/>
      <c r="OQU15" s="164"/>
      <c r="OQX15" s="165"/>
      <c r="OQY15" s="166"/>
      <c r="ORB15" s="164"/>
      <c r="ORE15" s="165"/>
      <c r="ORF15" s="166"/>
      <c r="ORI15" s="164"/>
      <c r="ORL15" s="165"/>
      <c r="ORM15" s="166"/>
      <c r="ORP15" s="164"/>
      <c r="ORS15" s="165"/>
      <c r="ORT15" s="166"/>
      <c r="ORW15" s="164"/>
      <c r="ORZ15" s="165"/>
      <c r="OSA15" s="166"/>
      <c r="OSD15" s="164"/>
      <c r="OSG15" s="165"/>
      <c r="OSH15" s="166"/>
      <c r="OSK15" s="164"/>
      <c r="OSN15" s="165"/>
      <c r="OSO15" s="166"/>
      <c r="OSR15" s="164"/>
      <c r="OSU15" s="165"/>
      <c r="OSV15" s="166"/>
      <c r="OSY15" s="164"/>
      <c r="OTB15" s="165"/>
      <c r="OTC15" s="166"/>
      <c r="OTF15" s="164"/>
      <c r="OTI15" s="165"/>
      <c r="OTJ15" s="166"/>
      <c r="OTM15" s="164"/>
      <c r="OTP15" s="165"/>
      <c r="OTQ15" s="166"/>
      <c r="OTT15" s="164"/>
      <c r="OTW15" s="165"/>
      <c r="OTX15" s="166"/>
      <c r="OUA15" s="164"/>
      <c r="OUD15" s="165"/>
      <c r="OUE15" s="166"/>
      <c r="OUH15" s="164"/>
      <c r="OUK15" s="165"/>
      <c r="OUL15" s="166"/>
      <c r="OUO15" s="164"/>
      <c r="OUR15" s="165"/>
      <c r="OUS15" s="166"/>
      <c r="OUV15" s="164"/>
      <c r="OUY15" s="165"/>
      <c r="OUZ15" s="166"/>
      <c r="OVC15" s="164"/>
      <c r="OVF15" s="165"/>
      <c r="OVG15" s="166"/>
      <c r="OVJ15" s="164"/>
      <c r="OVM15" s="165"/>
      <c r="OVN15" s="166"/>
      <c r="OVQ15" s="164"/>
      <c r="OVT15" s="165"/>
      <c r="OVU15" s="166"/>
      <c r="OVX15" s="164"/>
      <c r="OWA15" s="165"/>
      <c r="OWB15" s="166"/>
      <c r="OWE15" s="164"/>
      <c r="OWH15" s="165"/>
      <c r="OWI15" s="166"/>
      <c r="OWL15" s="164"/>
      <c r="OWO15" s="165"/>
      <c r="OWP15" s="166"/>
      <c r="OWS15" s="164"/>
      <c r="OWV15" s="165"/>
      <c r="OWW15" s="166"/>
      <c r="OWZ15" s="164"/>
      <c r="OXC15" s="165"/>
      <c r="OXD15" s="166"/>
      <c r="OXG15" s="164"/>
      <c r="OXJ15" s="165"/>
      <c r="OXK15" s="166"/>
      <c r="OXN15" s="164"/>
      <c r="OXQ15" s="165"/>
      <c r="OXR15" s="166"/>
      <c r="OXU15" s="164"/>
      <c r="OXX15" s="165"/>
      <c r="OXY15" s="166"/>
      <c r="OYB15" s="164"/>
      <c r="OYE15" s="165"/>
      <c r="OYF15" s="166"/>
      <c r="OYI15" s="164"/>
      <c r="OYL15" s="165"/>
      <c r="OYM15" s="166"/>
      <c r="OYP15" s="164"/>
      <c r="OYS15" s="165"/>
      <c r="OYT15" s="166"/>
      <c r="OYW15" s="164"/>
      <c r="OYZ15" s="165"/>
      <c r="OZA15" s="166"/>
      <c r="OZD15" s="164"/>
      <c r="OZG15" s="165"/>
      <c r="OZH15" s="166"/>
      <c r="OZK15" s="164"/>
      <c r="OZN15" s="165"/>
      <c r="OZO15" s="166"/>
      <c r="OZR15" s="164"/>
      <c r="OZU15" s="165"/>
      <c r="OZV15" s="166"/>
      <c r="OZY15" s="164"/>
      <c r="PAB15" s="165"/>
      <c r="PAC15" s="166"/>
      <c r="PAF15" s="164"/>
      <c r="PAI15" s="165"/>
      <c r="PAJ15" s="166"/>
      <c r="PAM15" s="164"/>
      <c r="PAP15" s="165"/>
      <c r="PAQ15" s="166"/>
      <c r="PAT15" s="164"/>
      <c r="PAW15" s="165"/>
      <c r="PAX15" s="166"/>
      <c r="PBA15" s="164"/>
      <c r="PBD15" s="165"/>
      <c r="PBE15" s="166"/>
      <c r="PBH15" s="164"/>
      <c r="PBK15" s="165"/>
      <c r="PBL15" s="166"/>
      <c r="PBO15" s="164"/>
      <c r="PBR15" s="165"/>
      <c r="PBS15" s="166"/>
      <c r="PBV15" s="164"/>
      <c r="PBY15" s="165"/>
      <c r="PBZ15" s="166"/>
      <c r="PCC15" s="164"/>
      <c r="PCF15" s="165"/>
      <c r="PCG15" s="166"/>
      <c r="PCJ15" s="164"/>
      <c r="PCM15" s="165"/>
      <c r="PCN15" s="166"/>
      <c r="PCQ15" s="164"/>
      <c r="PCT15" s="165"/>
      <c r="PCU15" s="166"/>
      <c r="PCX15" s="164"/>
      <c r="PDA15" s="165"/>
      <c r="PDB15" s="166"/>
      <c r="PDE15" s="164"/>
      <c r="PDH15" s="165"/>
      <c r="PDI15" s="166"/>
      <c r="PDL15" s="164"/>
      <c r="PDO15" s="165"/>
      <c r="PDP15" s="166"/>
      <c r="PDS15" s="164"/>
      <c r="PDV15" s="165"/>
      <c r="PDW15" s="166"/>
      <c r="PDZ15" s="164"/>
      <c r="PEC15" s="165"/>
      <c r="PED15" s="166"/>
      <c r="PEG15" s="164"/>
      <c r="PEJ15" s="165"/>
      <c r="PEK15" s="166"/>
      <c r="PEN15" s="164"/>
      <c r="PEQ15" s="165"/>
      <c r="PER15" s="166"/>
      <c r="PEU15" s="164"/>
      <c r="PEX15" s="165"/>
      <c r="PEY15" s="166"/>
      <c r="PFB15" s="164"/>
      <c r="PFE15" s="165"/>
      <c r="PFF15" s="166"/>
      <c r="PFI15" s="164"/>
      <c r="PFL15" s="165"/>
      <c r="PFM15" s="166"/>
      <c r="PFP15" s="164"/>
      <c r="PFS15" s="165"/>
      <c r="PFT15" s="166"/>
      <c r="PFW15" s="164"/>
      <c r="PFZ15" s="165"/>
      <c r="PGA15" s="166"/>
      <c r="PGD15" s="164"/>
      <c r="PGG15" s="165"/>
      <c r="PGH15" s="166"/>
      <c r="PGK15" s="164"/>
      <c r="PGN15" s="165"/>
      <c r="PGO15" s="166"/>
      <c r="PGR15" s="164"/>
      <c r="PGU15" s="165"/>
      <c r="PGV15" s="166"/>
      <c r="PGY15" s="164"/>
      <c r="PHB15" s="165"/>
      <c r="PHC15" s="166"/>
      <c r="PHF15" s="164"/>
      <c r="PHI15" s="165"/>
      <c r="PHJ15" s="166"/>
      <c r="PHM15" s="164"/>
      <c r="PHP15" s="165"/>
      <c r="PHQ15" s="166"/>
      <c r="PHT15" s="164"/>
      <c r="PHW15" s="165"/>
      <c r="PHX15" s="166"/>
      <c r="PIA15" s="164"/>
      <c r="PID15" s="165"/>
      <c r="PIE15" s="166"/>
      <c r="PIH15" s="164"/>
      <c r="PIK15" s="165"/>
      <c r="PIL15" s="166"/>
      <c r="PIO15" s="164"/>
      <c r="PIR15" s="165"/>
      <c r="PIS15" s="166"/>
      <c r="PIV15" s="164"/>
      <c r="PIY15" s="165"/>
      <c r="PIZ15" s="166"/>
      <c r="PJC15" s="164"/>
      <c r="PJF15" s="165"/>
      <c r="PJG15" s="166"/>
      <c r="PJJ15" s="164"/>
      <c r="PJM15" s="165"/>
      <c r="PJN15" s="166"/>
      <c r="PJQ15" s="164"/>
      <c r="PJT15" s="165"/>
      <c r="PJU15" s="166"/>
      <c r="PJX15" s="164"/>
      <c r="PKA15" s="165"/>
      <c r="PKB15" s="166"/>
      <c r="PKE15" s="164"/>
      <c r="PKH15" s="165"/>
      <c r="PKI15" s="166"/>
      <c r="PKL15" s="164"/>
      <c r="PKO15" s="165"/>
      <c r="PKP15" s="166"/>
      <c r="PKS15" s="164"/>
      <c r="PKV15" s="165"/>
      <c r="PKW15" s="166"/>
      <c r="PKZ15" s="164"/>
      <c r="PLC15" s="165"/>
      <c r="PLD15" s="166"/>
      <c r="PLG15" s="164"/>
      <c r="PLJ15" s="165"/>
      <c r="PLK15" s="166"/>
      <c r="PLN15" s="164"/>
      <c r="PLQ15" s="165"/>
      <c r="PLR15" s="166"/>
      <c r="PLU15" s="164"/>
      <c r="PLX15" s="165"/>
      <c r="PLY15" s="166"/>
      <c r="PMB15" s="164"/>
      <c r="PME15" s="165"/>
      <c r="PMF15" s="166"/>
      <c r="PMI15" s="164"/>
      <c r="PML15" s="165"/>
      <c r="PMM15" s="166"/>
      <c r="PMP15" s="164"/>
      <c r="PMS15" s="165"/>
      <c r="PMT15" s="166"/>
      <c r="PMW15" s="164"/>
      <c r="PMZ15" s="165"/>
      <c r="PNA15" s="166"/>
      <c r="PND15" s="164"/>
      <c r="PNG15" s="165"/>
      <c r="PNH15" s="166"/>
      <c r="PNK15" s="164"/>
      <c r="PNN15" s="165"/>
      <c r="PNO15" s="166"/>
      <c r="PNR15" s="164"/>
      <c r="PNU15" s="165"/>
      <c r="PNV15" s="166"/>
      <c r="PNY15" s="164"/>
      <c r="POB15" s="165"/>
      <c r="POC15" s="166"/>
      <c r="POF15" s="164"/>
      <c r="POI15" s="165"/>
      <c r="POJ15" s="166"/>
      <c r="POM15" s="164"/>
      <c r="POP15" s="165"/>
      <c r="POQ15" s="166"/>
      <c r="POT15" s="164"/>
      <c r="POW15" s="165"/>
      <c r="POX15" s="166"/>
      <c r="PPA15" s="164"/>
      <c r="PPD15" s="165"/>
      <c r="PPE15" s="166"/>
      <c r="PPH15" s="164"/>
      <c r="PPK15" s="165"/>
      <c r="PPL15" s="166"/>
      <c r="PPO15" s="164"/>
      <c r="PPR15" s="165"/>
      <c r="PPS15" s="166"/>
      <c r="PPV15" s="164"/>
      <c r="PPY15" s="165"/>
      <c r="PPZ15" s="166"/>
      <c r="PQC15" s="164"/>
      <c r="PQF15" s="165"/>
      <c r="PQG15" s="166"/>
      <c r="PQJ15" s="164"/>
      <c r="PQM15" s="165"/>
      <c r="PQN15" s="166"/>
      <c r="PQQ15" s="164"/>
      <c r="PQT15" s="165"/>
      <c r="PQU15" s="166"/>
      <c r="PQX15" s="164"/>
      <c r="PRA15" s="165"/>
      <c r="PRB15" s="166"/>
      <c r="PRE15" s="164"/>
      <c r="PRH15" s="165"/>
      <c r="PRI15" s="166"/>
      <c r="PRL15" s="164"/>
      <c r="PRO15" s="165"/>
      <c r="PRP15" s="166"/>
      <c r="PRS15" s="164"/>
      <c r="PRV15" s="165"/>
      <c r="PRW15" s="166"/>
      <c r="PRZ15" s="164"/>
      <c r="PSC15" s="165"/>
      <c r="PSD15" s="166"/>
      <c r="PSG15" s="164"/>
      <c r="PSJ15" s="165"/>
      <c r="PSK15" s="166"/>
      <c r="PSN15" s="164"/>
      <c r="PSQ15" s="165"/>
      <c r="PSR15" s="166"/>
      <c r="PSU15" s="164"/>
      <c r="PSX15" s="165"/>
      <c r="PSY15" s="166"/>
      <c r="PTB15" s="164"/>
      <c r="PTE15" s="165"/>
      <c r="PTF15" s="166"/>
      <c r="PTI15" s="164"/>
      <c r="PTL15" s="165"/>
      <c r="PTM15" s="166"/>
      <c r="PTP15" s="164"/>
      <c r="PTS15" s="165"/>
      <c r="PTT15" s="166"/>
      <c r="PTW15" s="164"/>
      <c r="PTZ15" s="165"/>
      <c r="PUA15" s="166"/>
      <c r="PUD15" s="164"/>
      <c r="PUG15" s="165"/>
      <c r="PUH15" s="166"/>
      <c r="PUK15" s="164"/>
      <c r="PUN15" s="165"/>
      <c r="PUO15" s="166"/>
      <c r="PUR15" s="164"/>
      <c r="PUU15" s="165"/>
      <c r="PUV15" s="166"/>
      <c r="PUY15" s="164"/>
      <c r="PVB15" s="165"/>
      <c r="PVC15" s="166"/>
      <c r="PVF15" s="164"/>
      <c r="PVI15" s="165"/>
      <c r="PVJ15" s="166"/>
      <c r="PVM15" s="164"/>
      <c r="PVP15" s="165"/>
      <c r="PVQ15" s="166"/>
      <c r="PVT15" s="164"/>
      <c r="PVW15" s="165"/>
      <c r="PVX15" s="166"/>
      <c r="PWA15" s="164"/>
      <c r="PWD15" s="165"/>
      <c r="PWE15" s="166"/>
      <c r="PWH15" s="164"/>
      <c r="PWK15" s="165"/>
      <c r="PWL15" s="166"/>
      <c r="PWO15" s="164"/>
      <c r="PWR15" s="165"/>
      <c r="PWS15" s="166"/>
      <c r="PWV15" s="164"/>
      <c r="PWY15" s="165"/>
      <c r="PWZ15" s="166"/>
      <c r="PXC15" s="164"/>
      <c r="PXF15" s="165"/>
      <c r="PXG15" s="166"/>
      <c r="PXJ15" s="164"/>
      <c r="PXM15" s="165"/>
      <c r="PXN15" s="166"/>
      <c r="PXQ15" s="164"/>
      <c r="PXT15" s="165"/>
      <c r="PXU15" s="166"/>
      <c r="PXX15" s="164"/>
      <c r="PYA15" s="165"/>
      <c r="PYB15" s="166"/>
      <c r="PYE15" s="164"/>
      <c r="PYH15" s="165"/>
      <c r="PYI15" s="166"/>
      <c r="PYL15" s="164"/>
      <c r="PYO15" s="165"/>
      <c r="PYP15" s="166"/>
      <c r="PYS15" s="164"/>
      <c r="PYV15" s="165"/>
      <c r="PYW15" s="166"/>
      <c r="PYZ15" s="164"/>
      <c r="PZC15" s="165"/>
      <c r="PZD15" s="166"/>
      <c r="PZG15" s="164"/>
      <c r="PZJ15" s="165"/>
      <c r="PZK15" s="166"/>
      <c r="PZN15" s="164"/>
      <c r="PZQ15" s="165"/>
      <c r="PZR15" s="166"/>
      <c r="PZU15" s="164"/>
      <c r="PZX15" s="165"/>
      <c r="PZY15" s="166"/>
      <c r="QAB15" s="164"/>
      <c r="QAE15" s="165"/>
      <c r="QAF15" s="166"/>
      <c r="QAI15" s="164"/>
      <c r="QAL15" s="165"/>
      <c r="QAM15" s="166"/>
      <c r="QAP15" s="164"/>
      <c r="QAS15" s="165"/>
      <c r="QAT15" s="166"/>
      <c r="QAW15" s="164"/>
      <c r="QAZ15" s="165"/>
      <c r="QBA15" s="166"/>
      <c r="QBD15" s="164"/>
      <c r="QBG15" s="165"/>
      <c r="QBH15" s="166"/>
      <c r="QBK15" s="164"/>
      <c r="QBN15" s="165"/>
      <c r="QBO15" s="166"/>
      <c r="QBR15" s="164"/>
      <c r="QBU15" s="165"/>
      <c r="QBV15" s="166"/>
      <c r="QBY15" s="164"/>
      <c r="QCB15" s="165"/>
      <c r="QCC15" s="166"/>
      <c r="QCF15" s="164"/>
      <c r="QCI15" s="165"/>
      <c r="QCJ15" s="166"/>
      <c r="QCM15" s="164"/>
      <c r="QCP15" s="165"/>
      <c r="QCQ15" s="166"/>
      <c r="QCT15" s="164"/>
      <c r="QCW15" s="165"/>
      <c r="QCX15" s="166"/>
      <c r="QDA15" s="164"/>
      <c r="QDD15" s="165"/>
      <c r="QDE15" s="166"/>
      <c r="QDH15" s="164"/>
      <c r="QDK15" s="165"/>
      <c r="QDL15" s="166"/>
      <c r="QDO15" s="164"/>
      <c r="QDR15" s="165"/>
      <c r="QDS15" s="166"/>
      <c r="QDV15" s="164"/>
      <c r="QDY15" s="165"/>
      <c r="QDZ15" s="166"/>
      <c r="QEC15" s="164"/>
      <c r="QEF15" s="165"/>
      <c r="QEG15" s="166"/>
      <c r="QEJ15" s="164"/>
      <c r="QEM15" s="165"/>
      <c r="QEN15" s="166"/>
      <c r="QEQ15" s="164"/>
      <c r="QET15" s="165"/>
      <c r="QEU15" s="166"/>
      <c r="QEX15" s="164"/>
      <c r="QFA15" s="165"/>
      <c r="QFB15" s="166"/>
      <c r="QFE15" s="164"/>
      <c r="QFH15" s="165"/>
      <c r="QFI15" s="166"/>
      <c r="QFL15" s="164"/>
      <c r="QFO15" s="165"/>
      <c r="QFP15" s="166"/>
      <c r="QFS15" s="164"/>
      <c r="QFV15" s="165"/>
      <c r="QFW15" s="166"/>
      <c r="QFZ15" s="164"/>
      <c r="QGC15" s="165"/>
      <c r="QGD15" s="166"/>
      <c r="QGG15" s="164"/>
      <c r="QGJ15" s="165"/>
      <c r="QGK15" s="166"/>
      <c r="QGN15" s="164"/>
      <c r="QGQ15" s="165"/>
      <c r="QGR15" s="166"/>
      <c r="QGU15" s="164"/>
      <c r="QGX15" s="165"/>
      <c r="QGY15" s="166"/>
      <c r="QHB15" s="164"/>
      <c r="QHE15" s="165"/>
      <c r="QHF15" s="166"/>
      <c r="QHI15" s="164"/>
      <c r="QHL15" s="165"/>
      <c r="QHM15" s="166"/>
      <c r="QHP15" s="164"/>
      <c r="QHS15" s="165"/>
      <c r="QHT15" s="166"/>
      <c r="QHW15" s="164"/>
      <c r="QHZ15" s="165"/>
      <c r="QIA15" s="166"/>
      <c r="QID15" s="164"/>
      <c r="QIG15" s="165"/>
      <c r="QIH15" s="166"/>
      <c r="QIK15" s="164"/>
      <c r="QIN15" s="165"/>
      <c r="QIO15" s="166"/>
      <c r="QIR15" s="164"/>
      <c r="QIU15" s="165"/>
      <c r="QIV15" s="166"/>
      <c r="QIY15" s="164"/>
      <c r="QJB15" s="165"/>
      <c r="QJC15" s="166"/>
      <c r="QJF15" s="164"/>
      <c r="QJI15" s="165"/>
      <c r="QJJ15" s="166"/>
      <c r="QJM15" s="164"/>
      <c r="QJP15" s="165"/>
      <c r="QJQ15" s="166"/>
      <c r="QJT15" s="164"/>
      <c r="QJW15" s="165"/>
      <c r="QJX15" s="166"/>
      <c r="QKA15" s="164"/>
      <c r="QKD15" s="165"/>
      <c r="QKE15" s="166"/>
      <c r="QKH15" s="164"/>
      <c r="QKK15" s="165"/>
      <c r="QKL15" s="166"/>
      <c r="QKO15" s="164"/>
      <c r="QKR15" s="165"/>
      <c r="QKS15" s="166"/>
      <c r="QKV15" s="164"/>
      <c r="QKY15" s="165"/>
      <c r="QKZ15" s="166"/>
      <c r="QLC15" s="164"/>
      <c r="QLF15" s="165"/>
      <c r="QLG15" s="166"/>
      <c r="QLJ15" s="164"/>
      <c r="QLM15" s="165"/>
      <c r="QLN15" s="166"/>
      <c r="QLQ15" s="164"/>
      <c r="QLT15" s="165"/>
      <c r="QLU15" s="166"/>
      <c r="QLX15" s="164"/>
      <c r="QMA15" s="165"/>
      <c r="QMB15" s="166"/>
      <c r="QME15" s="164"/>
      <c r="QMH15" s="165"/>
      <c r="QMI15" s="166"/>
      <c r="QML15" s="164"/>
      <c r="QMO15" s="165"/>
      <c r="QMP15" s="166"/>
      <c r="QMS15" s="164"/>
      <c r="QMV15" s="165"/>
      <c r="QMW15" s="166"/>
      <c r="QMZ15" s="164"/>
      <c r="QNC15" s="165"/>
      <c r="QND15" s="166"/>
      <c r="QNG15" s="164"/>
      <c r="QNJ15" s="165"/>
      <c r="QNK15" s="166"/>
      <c r="QNN15" s="164"/>
      <c r="QNQ15" s="165"/>
      <c r="QNR15" s="166"/>
      <c r="QNU15" s="164"/>
      <c r="QNX15" s="165"/>
      <c r="QNY15" s="166"/>
      <c r="QOB15" s="164"/>
      <c r="QOE15" s="165"/>
      <c r="QOF15" s="166"/>
      <c r="QOI15" s="164"/>
      <c r="QOL15" s="165"/>
      <c r="QOM15" s="166"/>
      <c r="QOP15" s="164"/>
      <c r="QOS15" s="165"/>
      <c r="QOT15" s="166"/>
      <c r="QOW15" s="164"/>
      <c r="QOZ15" s="165"/>
      <c r="QPA15" s="166"/>
      <c r="QPD15" s="164"/>
      <c r="QPG15" s="165"/>
      <c r="QPH15" s="166"/>
      <c r="QPK15" s="164"/>
      <c r="QPN15" s="165"/>
      <c r="QPO15" s="166"/>
      <c r="QPR15" s="164"/>
      <c r="QPU15" s="165"/>
      <c r="QPV15" s="166"/>
      <c r="QPY15" s="164"/>
      <c r="QQB15" s="165"/>
      <c r="QQC15" s="166"/>
      <c r="QQF15" s="164"/>
      <c r="QQI15" s="165"/>
      <c r="QQJ15" s="166"/>
      <c r="QQM15" s="164"/>
      <c r="QQP15" s="165"/>
      <c r="QQQ15" s="166"/>
      <c r="QQT15" s="164"/>
      <c r="QQW15" s="165"/>
      <c r="QQX15" s="166"/>
      <c r="QRA15" s="164"/>
      <c r="QRD15" s="165"/>
      <c r="QRE15" s="166"/>
      <c r="QRH15" s="164"/>
      <c r="QRK15" s="165"/>
      <c r="QRL15" s="166"/>
      <c r="QRO15" s="164"/>
      <c r="QRR15" s="165"/>
      <c r="QRS15" s="166"/>
      <c r="QRV15" s="164"/>
      <c r="QRY15" s="165"/>
      <c r="QRZ15" s="166"/>
      <c r="QSC15" s="164"/>
      <c r="QSF15" s="165"/>
      <c r="QSG15" s="166"/>
      <c r="QSJ15" s="164"/>
      <c r="QSM15" s="165"/>
      <c r="QSN15" s="166"/>
      <c r="QSQ15" s="164"/>
      <c r="QST15" s="165"/>
      <c r="QSU15" s="166"/>
      <c r="QSX15" s="164"/>
      <c r="QTA15" s="165"/>
      <c r="QTB15" s="166"/>
      <c r="QTE15" s="164"/>
      <c r="QTH15" s="165"/>
      <c r="QTI15" s="166"/>
      <c r="QTL15" s="164"/>
      <c r="QTO15" s="165"/>
      <c r="QTP15" s="166"/>
      <c r="QTS15" s="164"/>
      <c r="QTV15" s="165"/>
      <c r="QTW15" s="166"/>
      <c r="QTZ15" s="164"/>
      <c r="QUC15" s="165"/>
      <c r="QUD15" s="166"/>
      <c r="QUG15" s="164"/>
      <c r="QUJ15" s="165"/>
      <c r="QUK15" s="166"/>
      <c r="QUN15" s="164"/>
      <c r="QUQ15" s="165"/>
      <c r="QUR15" s="166"/>
      <c r="QUU15" s="164"/>
      <c r="QUX15" s="165"/>
      <c r="QUY15" s="166"/>
      <c r="QVB15" s="164"/>
      <c r="QVE15" s="165"/>
      <c r="QVF15" s="166"/>
      <c r="QVI15" s="164"/>
      <c r="QVL15" s="165"/>
      <c r="QVM15" s="166"/>
      <c r="QVP15" s="164"/>
      <c r="QVS15" s="165"/>
      <c r="QVT15" s="166"/>
      <c r="QVW15" s="164"/>
      <c r="QVZ15" s="165"/>
      <c r="QWA15" s="166"/>
      <c r="QWD15" s="164"/>
      <c r="QWG15" s="165"/>
      <c r="QWH15" s="166"/>
      <c r="QWK15" s="164"/>
      <c r="QWN15" s="165"/>
      <c r="QWO15" s="166"/>
      <c r="QWR15" s="164"/>
      <c r="QWU15" s="165"/>
      <c r="QWV15" s="166"/>
      <c r="QWY15" s="164"/>
      <c r="QXB15" s="165"/>
      <c r="QXC15" s="166"/>
      <c r="QXF15" s="164"/>
      <c r="QXI15" s="165"/>
      <c r="QXJ15" s="166"/>
      <c r="QXM15" s="164"/>
      <c r="QXP15" s="165"/>
      <c r="QXQ15" s="166"/>
      <c r="QXT15" s="164"/>
      <c r="QXW15" s="165"/>
      <c r="QXX15" s="166"/>
      <c r="QYA15" s="164"/>
      <c r="QYD15" s="165"/>
      <c r="QYE15" s="166"/>
      <c r="QYH15" s="164"/>
      <c r="QYK15" s="165"/>
      <c r="QYL15" s="166"/>
      <c r="QYO15" s="164"/>
      <c r="QYR15" s="165"/>
      <c r="QYS15" s="166"/>
      <c r="QYV15" s="164"/>
      <c r="QYY15" s="165"/>
      <c r="QYZ15" s="166"/>
      <c r="QZC15" s="164"/>
      <c r="QZF15" s="165"/>
      <c r="QZG15" s="166"/>
      <c r="QZJ15" s="164"/>
      <c r="QZM15" s="165"/>
      <c r="QZN15" s="166"/>
      <c r="QZQ15" s="164"/>
      <c r="QZT15" s="165"/>
      <c r="QZU15" s="166"/>
      <c r="QZX15" s="164"/>
      <c r="RAA15" s="165"/>
      <c r="RAB15" s="166"/>
      <c r="RAE15" s="164"/>
      <c r="RAH15" s="165"/>
      <c r="RAI15" s="166"/>
      <c r="RAL15" s="164"/>
      <c r="RAO15" s="165"/>
      <c r="RAP15" s="166"/>
      <c r="RAS15" s="164"/>
      <c r="RAV15" s="165"/>
      <c r="RAW15" s="166"/>
      <c r="RAZ15" s="164"/>
      <c r="RBC15" s="165"/>
      <c r="RBD15" s="166"/>
      <c r="RBG15" s="164"/>
      <c r="RBJ15" s="165"/>
      <c r="RBK15" s="166"/>
      <c r="RBN15" s="164"/>
      <c r="RBQ15" s="165"/>
      <c r="RBR15" s="166"/>
      <c r="RBU15" s="164"/>
      <c r="RBX15" s="165"/>
      <c r="RBY15" s="166"/>
      <c r="RCB15" s="164"/>
      <c r="RCE15" s="165"/>
      <c r="RCF15" s="166"/>
      <c r="RCI15" s="164"/>
      <c r="RCL15" s="165"/>
      <c r="RCM15" s="166"/>
      <c r="RCP15" s="164"/>
      <c r="RCS15" s="165"/>
      <c r="RCT15" s="166"/>
      <c r="RCW15" s="164"/>
      <c r="RCZ15" s="165"/>
      <c r="RDA15" s="166"/>
      <c r="RDD15" s="164"/>
      <c r="RDG15" s="165"/>
      <c r="RDH15" s="166"/>
      <c r="RDK15" s="164"/>
      <c r="RDN15" s="165"/>
      <c r="RDO15" s="166"/>
      <c r="RDR15" s="164"/>
      <c r="RDU15" s="165"/>
      <c r="RDV15" s="166"/>
      <c r="RDY15" s="164"/>
      <c r="REB15" s="165"/>
      <c r="REC15" s="166"/>
      <c r="REF15" s="164"/>
      <c r="REI15" s="165"/>
      <c r="REJ15" s="166"/>
      <c r="REM15" s="164"/>
      <c r="REP15" s="165"/>
      <c r="REQ15" s="166"/>
      <c r="RET15" s="164"/>
      <c r="REW15" s="165"/>
      <c r="REX15" s="166"/>
      <c r="RFA15" s="164"/>
      <c r="RFD15" s="165"/>
      <c r="RFE15" s="166"/>
      <c r="RFH15" s="164"/>
      <c r="RFK15" s="165"/>
      <c r="RFL15" s="166"/>
      <c r="RFO15" s="164"/>
      <c r="RFR15" s="165"/>
      <c r="RFS15" s="166"/>
      <c r="RFV15" s="164"/>
      <c r="RFY15" s="165"/>
      <c r="RFZ15" s="166"/>
      <c r="RGC15" s="164"/>
      <c r="RGF15" s="165"/>
      <c r="RGG15" s="166"/>
      <c r="RGJ15" s="164"/>
      <c r="RGM15" s="165"/>
      <c r="RGN15" s="166"/>
      <c r="RGQ15" s="164"/>
      <c r="RGT15" s="165"/>
      <c r="RGU15" s="166"/>
      <c r="RGX15" s="164"/>
      <c r="RHA15" s="165"/>
      <c r="RHB15" s="166"/>
      <c r="RHE15" s="164"/>
      <c r="RHH15" s="165"/>
      <c r="RHI15" s="166"/>
      <c r="RHL15" s="164"/>
      <c r="RHO15" s="165"/>
      <c r="RHP15" s="166"/>
      <c r="RHS15" s="164"/>
      <c r="RHV15" s="165"/>
      <c r="RHW15" s="166"/>
      <c r="RHZ15" s="164"/>
      <c r="RIC15" s="165"/>
      <c r="RID15" s="166"/>
      <c r="RIG15" s="164"/>
      <c r="RIJ15" s="165"/>
      <c r="RIK15" s="166"/>
      <c r="RIN15" s="164"/>
      <c r="RIQ15" s="165"/>
      <c r="RIR15" s="166"/>
      <c r="RIU15" s="164"/>
      <c r="RIX15" s="165"/>
      <c r="RIY15" s="166"/>
      <c r="RJB15" s="164"/>
      <c r="RJE15" s="165"/>
      <c r="RJF15" s="166"/>
      <c r="RJI15" s="164"/>
      <c r="RJL15" s="165"/>
      <c r="RJM15" s="166"/>
      <c r="RJP15" s="164"/>
      <c r="RJS15" s="165"/>
      <c r="RJT15" s="166"/>
      <c r="RJW15" s="164"/>
      <c r="RJZ15" s="165"/>
      <c r="RKA15" s="166"/>
      <c r="RKD15" s="164"/>
      <c r="RKG15" s="165"/>
      <c r="RKH15" s="166"/>
      <c r="RKK15" s="164"/>
      <c r="RKN15" s="165"/>
      <c r="RKO15" s="166"/>
      <c r="RKR15" s="164"/>
      <c r="RKU15" s="165"/>
      <c r="RKV15" s="166"/>
      <c r="RKY15" s="164"/>
      <c r="RLB15" s="165"/>
      <c r="RLC15" s="166"/>
      <c r="RLF15" s="164"/>
      <c r="RLI15" s="165"/>
      <c r="RLJ15" s="166"/>
      <c r="RLM15" s="164"/>
      <c r="RLP15" s="165"/>
      <c r="RLQ15" s="166"/>
      <c r="RLT15" s="164"/>
      <c r="RLW15" s="165"/>
      <c r="RLX15" s="166"/>
      <c r="RMA15" s="164"/>
      <c r="RMD15" s="165"/>
      <c r="RME15" s="166"/>
      <c r="RMH15" s="164"/>
      <c r="RMK15" s="165"/>
      <c r="RML15" s="166"/>
      <c r="RMO15" s="164"/>
      <c r="RMR15" s="165"/>
      <c r="RMS15" s="166"/>
      <c r="RMV15" s="164"/>
      <c r="RMY15" s="165"/>
      <c r="RMZ15" s="166"/>
      <c r="RNC15" s="164"/>
      <c r="RNF15" s="165"/>
      <c r="RNG15" s="166"/>
      <c r="RNJ15" s="164"/>
      <c r="RNM15" s="165"/>
      <c r="RNN15" s="166"/>
      <c r="RNQ15" s="164"/>
      <c r="RNT15" s="165"/>
      <c r="RNU15" s="166"/>
      <c r="RNX15" s="164"/>
      <c r="ROA15" s="165"/>
      <c r="ROB15" s="166"/>
      <c r="ROE15" s="164"/>
      <c r="ROH15" s="165"/>
      <c r="ROI15" s="166"/>
      <c r="ROL15" s="164"/>
      <c r="ROO15" s="165"/>
      <c r="ROP15" s="166"/>
      <c r="ROS15" s="164"/>
      <c r="ROV15" s="165"/>
      <c r="ROW15" s="166"/>
      <c r="ROZ15" s="164"/>
      <c r="RPC15" s="165"/>
      <c r="RPD15" s="166"/>
      <c r="RPG15" s="164"/>
      <c r="RPJ15" s="165"/>
      <c r="RPK15" s="166"/>
      <c r="RPN15" s="164"/>
      <c r="RPQ15" s="165"/>
      <c r="RPR15" s="166"/>
      <c r="RPU15" s="164"/>
      <c r="RPX15" s="165"/>
      <c r="RPY15" s="166"/>
      <c r="RQB15" s="164"/>
      <c r="RQE15" s="165"/>
      <c r="RQF15" s="166"/>
      <c r="RQI15" s="164"/>
      <c r="RQL15" s="165"/>
      <c r="RQM15" s="166"/>
      <c r="RQP15" s="164"/>
      <c r="RQS15" s="165"/>
      <c r="RQT15" s="166"/>
      <c r="RQW15" s="164"/>
      <c r="RQZ15" s="165"/>
      <c r="RRA15" s="166"/>
      <c r="RRD15" s="164"/>
      <c r="RRG15" s="165"/>
      <c r="RRH15" s="166"/>
      <c r="RRK15" s="164"/>
      <c r="RRN15" s="165"/>
      <c r="RRO15" s="166"/>
      <c r="RRR15" s="164"/>
      <c r="RRU15" s="165"/>
      <c r="RRV15" s="166"/>
      <c r="RRY15" s="164"/>
      <c r="RSB15" s="165"/>
      <c r="RSC15" s="166"/>
      <c r="RSF15" s="164"/>
      <c r="RSI15" s="165"/>
      <c r="RSJ15" s="166"/>
      <c r="RSM15" s="164"/>
      <c r="RSP15" s="165"/>
      <c r="RSQ15" s="166"/>
      <c r="RST15" s="164"/>
      <c r="RSW15" s="165"/>
      <c r="RSX15" s="166"/>
      <c r="RTA15" s="164"/>
      <c r="RTD15" s="165"/>
      <c r="RTE15" s="166"/>
      <c r="RTH15" s="164"/>
      <c r="RTK15" s="165"/>
      <c r="RTL15" s="166"/>
      <c r="RTO15" s="164"/>
      <c r="RTR15" s="165"/>
      <c r="RTS15" s="166"/>
      <c r="RTV15" s="164"/>
      <c r="RTY15" s="165"/>
      <c r="RTZ15" s="166"/>
      <c r="RUC15" s="164"/>
      <c r="RUF15" s="165"/>
      <c r="RUG15" s="166"/>
      <c r="RUJ15" s="164"/>
      <c r="RUM15" s="165"/>
      <c r="RUN15" s="166"/>
      <c r="RUQ15" s="164"/>
      <c r="RUT15" s="165"/>
      <c r="RUU15" s="166"/>
      <c r="RUX15" s="164"/>
      <c r="RVA15" s="165"/>
      <c r="RVB15" s="166"/>
      <c r="RVE15" s="164"/>
      <c r="RVH15" s="165"/>
      <c r="RVI15" s="166"/>
      <c r="RVL15" s="164"/>
      <c r="RVO15" s="165"/>
      <c r="RVP15" s="166"/>
      <c r="RVS15" s="164"/>
      <c r="RVV15" s="165"/>
      <c r="RVW15" s="166"/>
      <c r="RVZ15" s="164"/>
      <c r="RWC15" s="165"/>
      <c r="RWD15" s="166"/>
      <c r="RWG15" s="164"/>
      <c r="RWJ15" s="165"/>
      <c r="RWK15" s="166"/>
      <c r="RWN15" s="164"/>
      <c r="RWQ15" s="165"/>
      <c r="RWR15" s="166"/>
      <c r="RWU15" s="164"/>
      <c r="RWX15" s="165"/>
      <c r="RWY15" s="166"/>
      <c r="RXB15" s="164"/>
      <c r="RXE15" s="165"/>
      <c r="RXF15" s="166"/>
      <c r="RXI15" s="164"/>
      <c r="RXL15" s="165"/>
      <c r="RXM15" s="166"/>
      <c r="RXP15" s="164"/>
      <c r="RXS15" s="165"/>
      <c r="RXT15" s="166"/>
      <c r="RXW15" s="164"/>
      <c r="RXZ15" s="165"/>
      <c r="RYA15" s="166"/>
      <c r="RYD15" s="164"/>
      <c r="RYG15" s="165"/>
      <c r="RYH15" s="166"/>
      <c r="RYK15" s="164"/>
      <c r="RYN15" s="165"/>
      <c r="RYO15" s="166"/>
      <c r="RYR15" s="164"/>
      <c r="RYU15" s="165"/>
      <c r="RYV15" s="166"/>
      <c r="RYY15" s="164"/>
      <c r="RZB15" s="165"/>
      <c r="RZC15" s="166"/>
      <c r="RZF15" s="164"/>
      <c r="RZI15" s="165"/>
      <c r="RZJ15" s="166"/>
      <c r="RZM15" s="164"/>
      <c r="RZP15" s="165"/>
      <c r="RZQ15" s="166"/>
      <c r="RZT15" s="164"/>
      <c r="RZW15" s="165"/>
      <c r="RZX15" s="166"/>
      <c r="SAA15" s="164"/>
      <c r="SAD15" s="165"/>
      <c r="SAE15" s="166"/>
      <c r="SAH15" s="164"/>
      <c r="SAK15" s="165"/>
      <c r="SAL15" s="166"/>
      <c r="SAO15" s="164"/>
      <c r="SAR15" s="165"/>
      <c r="SAS15" s="166"/>
      <c r="SAV15" s="164"/>
      <c r="SAY15" s="165"/>
      <c r="SAZ15" s="166"/>
      <c r="SBC15" s="164"/>
      <c r="SBF15" s="165"/>
      <c r="SBG15" s="166"/>
      <c r="SBJ15" s="164"/>
      <c r="SBM15" s="165"/>
      <c r="SBN15" s="166"/>
      <c r="SBQ15" s="164"/>
      <c r="SBT15" s="165"/>
      <c r="SBU15" s="166"/>
      <c r="SBX15" s="164"/>
      <c r="SCA15" s="165"/>
      <c r="SCB15" s="166"/>
      <c r="SCE15" s="164"/>
      <c r="SCH15" s="165"/>
      <c r="SCI15" s="166"/>
      <c r="SCL15" s="164"/>
      <c r="SCO15" s="165"/>
      <c r="SCP15" s="166"/>
      <c r="SCS15" s="164"/>
      <c r="SCV15" s="165"/>
      <c r="SCW15" s="166"/>
      <c r="SCZ15" s="164"/>
      <c r="SDC15" s="165"/>
      <c r="SDD15" s="166"/>
      <c r="SDG15" s="164"/>
      <c r="SDJ15" s="165"/>
      <c r="SDK15" s="166"/>
      <c r="SDN15" s="164"/>
      <c r="SDQ15" s="165"/>
      <c r="SDR15" s="166"/>
      <c r="SDU15" s="164"/>
      <c r="SDX15" s="165"/>
      <c r="SDY15" s="166"/>
      <c r="SEB15" s="164"/>
      <c r="SEE15" s="165"/>
      <c r="SEF15" s="166"/>
      <c r="SEI15" s="164"/>
      <c r="SEL15" s="165"/>
      <c r="SEM15" s="166"/>
      <c r="SEP15" s="164"/>
      <c r="SES15" s="165"/>
      <c r="SET15" s="166"/>
      <c r="SEW15" s="164"/>
      <c r="SEZ15" s="165"/>
      <c r="SFA15" s="166"/>
      <c r="SFD15" s="164"/>
      <c r="SFG15" s="165"/>
      <c r="SFH15" s="166"/>
      <c r="SFK15" s="164"/>
      <c r="SFN15" s="165"/>
      <c r="SFO15" s="166"/>
      <c r="SFR15" s="164"/>
      <c r="SFU15" s="165"/>
      <c r="SFV15" s="166"/>
      <c r="SFY15" s="164"/>
      <c r="SGB15" s="165"/>
      <c r="SGC15" s="166"/>
      <c r="SGF15" s="164"/>
      <c r="SGI15" s="165"/>
      <c r="SGJ15" s="166"/>
      <c r="SGM15" s="164"/>
      <c r="SGP15" s="165"/>
      <c r="SGQ15" s="166"/>
      <c r="SGT15" s="164"/>
      <c r="SGW15" s="165"/>
      <c r="SGX15" s="166"/>
      <c r="SHA15" s="164"/>
      <c r="SHD15" s="165"/>
      <c r="SHE15" s="166"/>
      <c r="SHH15" s="164"/>
      <c r="SHK15" s="165"/>
      <c r="SHL15" s="166"/>
      <c r="SHO15" s="164"/>
      <c r="SHR15" s="165"/>
      <c r="SHS15" s="166"/>
      <c r="SHV15" s="164"/>
      <c r="SHY15" s="165"/>
      <c r="SHZ15" s="166"/>
      <c r="SIC15" s="164"/>
      <c r="SIF15" s="165"/>
      <c r="SIG15" s="166"/>
      <c r="SIJ15" s="164"/>
      <c r="SIM15" s="165"/>
      <c r="SIN15" s="166"/>
      <c r="SIQ15" s="164"/>
      <c r="SIT15" s="165"/>
      <c r="SIU15" s="166"/>
      <c r="SIX15" s="164"/>
      <c r="SJA15" s="165"/>
      <c r="SJB15" s="166"/>
      <c r="SJE15" s="164"/>
      <c r="SJH15" s="165"/>
      <c r="SJI15" s="166"/>
      <c r="SJL15" s="164"/>
      <c r="SJO15" s="165"/>
      <c r="SJP15" s="166"/>
      <c r="SJS15" s="164"/>
      <c r="SJV15" s="165"/>
      <c r="SJW15" s="166"/>
      <c r="SJZ15" s="164"/>
      <c r="SKC15" s="165"/>
      <c r="SKD15" s="166"/>
      <c r="SKG15" s="164"/>
      <c r="SKJ15" s="165"/>
      <c r="SKK15" s="166"/>
      <c r="SKN15" s="164"/>
      <c r="SKQ15" s="165"/>
      <c r="SKR15" s="166"/>
      <c r="SKU15" s="164"/>
      <c r="SKX15" s="165"/>
      <c r="SKY15" s="166"/>
      <c r="SLB15" s="164"/>
      <c r="SLE15" s="165"/>
      <c r="SLF15" s="166"/>
      <c r="SLI15" s="164"/>
      <c r="SLL15" s="165"/>
      <c r="SLM15" s="166"/>
      <c r="SLP15" s="164"/>
      <c r="SLS15" s="165"/>
      <c r="SLT15" s="166"/>
      <c r="SLW15" s="164"/>
      <c r="SLZ15" s="165"/>
      <c r="SMA15" s="166"/>
      <c r="SMD15" s="164"/>
      <c r="SMG15" s="165"/>
      <c r="SMH15" s="166"/>
      <c r="SMK15" s="164"/>
      <c r="SMN15" s="165"/>
      <c r="SMO15" s="166"/>
      <c r="SMR15" s="164"/>
      <c r="SMU15" s="165"/>
      <c r="SMV15" s="166"/>
      <c r="SMY15" s="164"/>
      <c r="SNB15" s="165"/>
      <c r="SNC15" s="166"/>
      <c r="SNF15" s="164"/>
      <c r="SNI15" s="165"/>
      <c r="SNJ15" s="166"/>
      <c r="SNM15" s="164"/>
      <c r="SNP15" s="165"/>
      <c r="SNQ15" s="166"/>
      <c r="SNT15" s="164"/>
      <c r="SNW15" s="165"/>
      <c r="SNX15" s="166"/>
      <c r="SOA15" s="164"/>
      <c r="SOD15" s="165"/>
      <c r="SOE15" s="166"/>
      <c r="SOH15" s="164"/>
      <c r="SOK15" s="165"/>
      <c r="SOL15" s="166"/>
      <c r="SOO15" s="164"/>
      <c r="SOR15" s="165"/>
      <c r="SOS15" s="166"/>
      <c r="SOV15" s="164"/>
      <c r="SOY15" s="165"/>
      <c r="SOZ15" s="166"/>
      <c r="SPC15" s="164"/>
      <c r="SPF15" s="165"/>
      <c r="SPG15" s="166"/>
      <c r="SPJ15" s="164"/>
      <c r="SPM15" s="165"/>
      <c r="SPN15" s="166"/>
      <c r="SPQ15" s="164"/>
      <c r="SPT15" s="165"/>
      <c r="SPU15" s="166"/>
      <c r="SPX15" s="164"/>
      <c r="SQA15" s="165"/>
      <c r="SQB15" s="166"/>
      <c r="SQE15" s="164"/>
      <c r="SQH15" s="165"/>
      <c r="SQI15" s="166"/>
      <c r="SQL15" s="164"/>
      <c r="SQO15" s="165"/>
      <c r="SQP15" s="166"/>
      <c r="SQS15" s="164"/>
      <c r="SQV15" s="165"/>
      <c r="SQW15" s="166"/>
      <c r="SQZ15" s="164"/>
      <c r="SRC15" s="165"/>
      <c r="SRD15" s="166"/>
      <c r="SRG15" s="164"/>
      <c r="SRJ15" s="165"/>
      <c r="SRK15" s="166"/>
      <c r="SRN15" s="164"/>
      <c r="SRQ15" s="165"/>
      <c r="SRR15" s="166"/>
      <c r="SRU15" s="164"/>
      <c r="SRX15" s="165"/>
      <c r="SRY15" s="166"/>
      <c r="SSB15" s="164"/>
      <c r="SSE15" s="165"/>
      <c r="SSF15" s="166"/>
      <c r="SSI15" s="164"/>
      <c r="SSL15" s="165"/>
      <c r="SSM15" s="166"/>
      <c r="SSP15" s="164"/>
      <c r="SSS15" s="165"/>
      <c r="SST15" s="166"/>
      <c r="SSW15" s="164"/>
      <c r="SSZ15" s="165"/>
      <c r="STA15" s="166"/>
      <c r="STD15" s="164"/>
      <c r="STG15" s="165"/>
      <c r="STH15" s="166"/>
      <c r="STK15" s="164"/>
      <c r="STN15" s="165"/>
      <c r="STO15" s="166"/>
      <c r="STR15" s="164"/>
      <c r="STU15" s="165"/>
      <c r="STV15" s="166"/>
      <c r="STY15" s="164"/>
      <c r="SUB15" s="165"/>
      <c r="SUC15" s="166"/>
      <c r="SUF15" s="164"/>
      <c r="SUI15" s="165"/>
      <c r="SUJ15" s="166"/>
      <c r="SUM15" s="164"/>
      <c r="SUP15" s="165"/>
      <c r="SUQ15" s="166"/>
      <c r="SUT15" s="164"/>
      <c r="SUW15" s="165"/>
      <c r="SUX15" s="166"/>
      <c r="SVA15" s="164"/>
      <c r="SVD15" s="165"/>
      <c r="SVE15" s="166"/>
      <c r="SVH15" s="164"/>
      <c r="SVK15" s="165"/>
      <c r="SVL15" s="166"/>
      <c r="SVO15" s="164"/>
      <c r="SVR15" s="165"/>
      <c r="SVS15" s="166"/>
      <c r="SVV15" s="164"/>
      <c r="SVY15" s="165"/>
      <c r="SVZ15" s="166"/>
      <c r="SWC15" s="164"/>
      <c r="SWF15" s="165"/>
      <c r="SWG15" s="166"/>
      <c r="SWJ15" s="164"/>
      <c r="SWM15" s="165"/>
      <c r="SWN15" s="166"/>
      <c r="SWQ15" s="164"/>
      <c r="SWT15" s="165"/>
      <c r="SWU15" s="166"/>
      <c r="SWX15" s="164"/>
      <c r="SXA15" s="165"/>
      <c r="SXB15" s="166"/>
      <c r="SXE15" s="164"/>
      <c r="SXH15" s="165"/>
      <c r="SXI15" s="166"/>
      <c r="SXL15" s="164"/>
      <c r="SXO15" s="165"/>
      <c r="SXP15" s="166"/>
      <c r="SXS15" s="164"/>
      <c r="SXV15" s="165"/>
      <c r="SXW15" s="166"/>
      <c r="SXZ15" s="164"/>
      <c r="SYC15" s="165"/>
      <c r="SYD15" s="166"/>
      <c r="SYG15" s="164"/>
      <c r="SYJ15" s="165"/>
      <c r="SYK15" s="166"/>
      <c r="SYN15" s="164"/>
      <c r="SYQ15" s="165"/>
      <c r="SYR15" s="166"/>
      <c r="SYU15" s="164"/>
      <c r="SYX15" s="165"/>
      <c r="SYY15" s="166"/>
      <c r="SZB15" s="164"/>
      <c r="SZE15" s="165"/>
      <c r="SZF15" s="166"/>
      <c r="SZI15" s="164"/>
      <c r="SZL15" s="165"/>
      <c r="SZM15" s="166"/>
      <c r="SZP15" s="164"/>
      <c r="SZS15" s="165"/>
      <c r="SZT15" s="166"/>
      <c r="SZW15" s="164"/>
      <c r="SZZ15" s="165"/>
      <c r="TAA15" s="166"/>
      <c r="TAD15" s="164"/>
      <c r="TAG15" s="165"/>
      <c r="TAH15" s="166"/>
      <c r="TAK15" s="164"/>
      <c r="TAN15" s="165"/>
      <c r="TAO15" s="166"/>
      <c r="TAR15" s="164"/>
      <c r="TAU15" s="165"/>
      <c r="TAV15" s="166"/>
      <c r="TAY15" s="164"/>
      <c r="TBB15" s="165"/>
      <c r="TBC15" s="166"/>
      <c r="TBF15" s="164"/>
      <c r="TBI15" s="165"/>
      <c r="TBJ15" s="166"/>
      <c r="TBM15" s="164"/>
      <c r="TBP15" s="165"/>
      <c r="TBQ15" s="166"/>
      <c r="TBT15" s="164"/>
      <c r="TBW15" s="165"/>
      <c r="TBX15" s="166"/>
      <c r="TCA15" s="164"/>
      <c r="TCD15" s="165"/>
      <c r="TCE15" s="166"/>
      <c r="TCH15" s="164"/>
      <c r="TCK15" s="165"/>
      <c r="TCL15" s="166"/>
      <c r="TCO15" s="164"/>
      <c r="TCR15" s="165"/>
      <c r="TCS15" s="166"/>
      <c r="TCV15" s="164"/>
      <c r="TCY15" s="165"/>
      <c r="TCZ15" s="166"/>
      <c r="TDC15" s="164"/>
      <c r="TDF15" s="165"/>
      <c r="TDG15" s="166"/>
      <c r="TDJ15" s="164"/>
      <c r="TDM15" s="165"/>
      <c r="TDN15" s="166"/>
      <c r="TDQ15" s="164"/>
      <c r="TDT15" s="165"/>
      <c r="TDU15" s="166"/>
      <c r="TDX15" s="164"/>
      <c r="TEA15" s="165"/>
      <c r="TEB15" s="166"/>
      <c r="TEE15" s="164"/>
      <c r="TEH15" s="165"/>
      <c r="TEI15" s="166"/>
      <c r="TEL15" s="164"/>
      <c r="TEO15" s="165"/>
      <c r="TEP15" s="166"/>
      <c r="TES15" s="164"/>
      <c r="TEV15" s="165"/>
      <c r="TEW15" s="166"/>
      <c r="TEZ15" s="164"/>
      <c r="TFC15" s="165"/>
      <c r="TFD15" s="166"/>
      <c r="TFG15" s="164"/>
      <c r="TFJ15" s="165"/>
      <c r="TFK15" s="166"/>
      <c r="TFN15" s="164"/>
      <c r="TFQ15" s="165"/>
      <c r="TFR15" s="166"/>
      <c r="TFU15" s="164"/>
      <c r="TFX15" s="165"/>
      <c r="TFY15" s="166"/>
      <c r="TGB15" s="164"/>
      <c r="TGE15" s="165"/>
      <c r="TGF15" s="166"/>
      <c r="TGI15" s="164"/>
      <c r="TGL15" s="165"/>
      <c r="TGM15" s="166"/>
      <c r="TGP15" s="164"/>
      <c r="TGS15" s="165"/>
      <c r="TGT15" s="166"/>
      <c r="TGW15" s="164"/>
      <c r="TGZ15" s="165"/>
      <c r="THA15" s="166"/>
      <c r="THD15" s="164"/>
      <c r="THG15" s="165"/>
      <c r="THH15" s="166"/>
      <c r="THK15" s="164"/>
      <c r="THN15" s="165"/>
      <c r="THO15" s="166"/>
      <c r="THR15" s="164"/>
      <c r="THU15" s="165"/>
      <c r="THV15" s="166"/>
      <c r="THY15" s="164"/>
      <c r="TIB15" s="165"/>
      <c r="TIC15" s="166"/>
      <c r="TIF15" s="164"/>
      <c r="TII15" s="165"/>
      <c r="TIJ15" s="166"/>
      <c r="TIM15" s="164"/>
      <c r="TIP15" s="165"/>
      <c r="TIQ15" s="166"/>
      <c r="TIT15" s="164"/>
      <c r="TIW15" s="165"/>
      <c r="TIX15" s="166"/>
      <c r="TJA15" s="164"/>
      <c r="TJD15" s="165"/>
      <c r="TJE15" s="166"/>
      <c r="TJH15" s="164"/>
      <c r="TJK15" s="165"/>
      <c r="TJL15" s="166"/>
      <c r="TJO15" s="164"/>
      <c r="TJR15" s="165"/>
      <c r="TJS15" s="166"/>
      <c r="TJV15" s="164"/>
      <c r="TJY15" s="165"/>
      <c r="TJZ15" s="166"/>
      <c r="TKC15" s="164"/>
      <c r="TKF15" s="165"/>
      <c r="TKG15" s="166"/>
      <c r="TKJ15" s="164"/>
      <c r="TKM15" s="165"/>
      <c r="TKN15" s="166"/>
      <c r="TKQ15" s="164"/>
      <c r="TKT15" s="165"/>
      <c r="TKU15" s="166"/>
      <c r="TKX15" s="164"/>
      <c r="TLA15" s="165"/>
      <c r="TLB15" s="166"/>
      <c r="TLE15" s="164"/>
      <c r="TLH15" s="165"/>
      <c r="TLI15" s="166"/>
      <c r="TLL15" s="164"/>
      <c r="TLO15" s="165"/>
      <c r="TLP15" s="166"/>
      <c r="TLS15" s="164"/>
      <c r="TLV15" s="165"/>
      <c r="TLW15" s="166"/>
      <c r="TLZ15" s="164"/>
      <c r="TMC15" s="165"/>
      <c r="TMD15" s="166"/>
      <c r="TMG15" s="164"/>
      <c r="TMJ15" s="165"/>
      <c r="TMK15" s="166"/>
      <c r="TMN15" s="164"/>
      <c r="TMQ15" s="165"/>
      <c r="TMR15" s="166"/>
      <c r="TMU15" s="164"/>
      <c r="TMX15" s="165"/>
      <c r="TMY15" s="166"/>
      <c r="TNB15" s="164"/>
      <c r="TNE15" s="165"/>
      <c r="TNF15" s="166"/>
      <c r="TNI15" s="164"/>
      <c r="TNL15" s="165"/>
      <c r="TNM15" s="166"/>
      <c r="TNP15" s="164"/>
      <c r="TNS15" s="165"/>
      <c r="TNT15" s="166"/>
      <c r="TNW15" s="164"/>
      <c r="TNZ15" s="165"/>
      <c r="TOA15" s="166"/>
      <c r="TOD15" s="164"/>
      <c r="TOG15" s="165"/>
      <c r="TOH15" s="166"/>
      <c r="TOK15" s="164"/>
      <c r="TON15" s="165"/>
      <c r="TOO15" s="166"/>
      <c r="TOR15" s="164"/>
      <c r="TOU15" s="165"/>
      <c r="TOV15" s="166"/>
      <c r="TOY15" s="164"/>
      <c r="TPB15" s="165"/>
      <c r="TPC15" s="166"/>
      <c r="TPF15" s="164"/>
      <c r="TPI15" s="165"/>
      <c r="TPJ15" s="166"/>
      <c r="TPM15" s="164"/>
      <c r="TPP15" s="165"/>
      <c r="TPQ15" s="166"/>
      <c r="TPT15" s="164"/>
      <c r="TPW15" s="165"/>
      <c r="TPX15" s="166"/>
      <c r="TQA15" s="164"/>
      <c r="TQD15" s="165"/>
      <c r="TQE15" s="166"/>
      <c r="TQH15" s="164"/>
      <c r="TQK15" s="165"/>
      <c r="TQL15" s="166"/>
      <c r="TQO15" s="164"/>
      <c r="TQR15" s="165"/>
      <c r="TQS15" s="166"/>
      <c r="TQV15" s="164"/>
      <c r="TQY15" s="165"/>
      <c r="TQZ15" s="166"/>
      <c r="TRC15" s="164"/>
      <c r="TRF15" s="165"/>
      <c r="TRG15" s="166"/>
      <c r="TRJ15" s="164"/>
      <c r="TRM15" s="165"/>
      <c r="TRN15" s="166"/>
      <c r="TRQ15" s="164"/>
      <c r="TRT15" s="165"/>
      <c r="TRU15" s="166"/>
      <c r="TRX15" s="164"/>
      <c r="TSA15" s="165"/>
      <c r="TSB15" s="166"/>
      <c r="TSE15" s="164"/>
      <c r="TSH15" s="165"/>
      <c r="TSI15" s="166"/>
      <c r="TSL15" s="164"/>
      <c r="TSO15" s="165"/>
      <c r="TSP15" s="166"/>
      <c r="TSS15" s="164"/>
      <c r="TSV15" s="165"/>
      <c r="TSW15" s="166"/>
      <c r="TSZ15" s="164"/>
      <c r="TTC15" s="165"/>
      <c r="TTD15" s="166"/>
      <c r="TTG15" s="164"/>
      <c r="TTJ15" s="165"/>
      <c r="TTK15" s="166"/>
      <c r="TTN15" s="164"/>
      <c r="TTQ15" s="165"/>
      <c r="TTR15" s="166"/>
      <c r="TTU15" s="164"/>
      <c r="TTX15" s="165"/>
      <c r="TTY15" s="166"/>
      <c r="TUB15" s="164"/>
      <c r="TUE15" s="165"/>
      <c r="TUF15" s="166"/>
      <c r="TUI15" s="164"/>
      <c r="TUL15" s="165"/>
      <c r="TUM15" s="166"/>
      <c r="TUP15" s="164"/>
      <c r="TUS15" s="165"/>
      <c r="TUT15" s="166"/>
      <c r="TUW15" s="164"/>
      <c r="TUZ15" s="165"/>
      <c r="TVA15" s="166"/>
      <c r="TVD15" s="164"/>
      <c r="TVG15" s="165"/>
      <c r="TVH15" s="166"/>
      <c r="TVK15" s="164"/>
      <c r="TVN15" s="165"/>
      <c r="TVO15" s="166"/>
      <c r="TVR15" s="164"/>
      <c r="TVU15" s="165"/>
      <c r="TVV15" s="166"/>
      <c r="TVY15" s="164"/>
      <c r="TWB15" s="165"/>
      <c r="TWC15" s="166"/>
      <c r="TWF15" s="164"/>
      <c r="TWI15" s="165"/>
      <c r="TWJ15" s="166"/>
      <c r="TWM15" s="164"/>
      <c r="TWP15" s="165"/>
      <c r="TWQ15" s="166"/>
      <c r="TWT15" s="164"/>
      <c r="TWW15" s="165"/>
      <c r="TWX15" s="166"/>
      <c r="TXA15" s="164"/>
      <c r="TXD15" s="165"/>
      <c r="TXE15" s="166"/>
      <c r="TXH15" s="164"/>
      <c r="TXK15" s="165"/>
      <c r="TXL15" s="166"/>
      <c r="TXO15" s="164"/>
      <c r="TXR15" s="165"/>
      <c r="TXS15" s="166"/>
      <c r="TXV15" s="164"/>
      <c r="TXY15" s="165"/>
      <c r="TXZ15" s="166"/>
      <c r="TYC15" s="164"/>
      <c r="TYF15" s="165"/>
      <c r="TYG15" s="166"/>
      <c r="TYJ15" s="164"/>
      <c r="TYM15" s="165"/>
      <c r="TYN15" s="166"/>
      <c r="TYQ15" s="164"/>
      <c r="TYT15" s="165"/>
      <c r="TYU15" s="166"/>
      <c r="TYX15" s="164"/>
      <c r="TZA15" s="165"/>
      <c r="TZB15" s="166"/>
      <c r="TZE15" s="164"/>
      <c r="TZH15" s="165"/>
      <c r="TZI15" s="166"/>
      <c r="TZL15" s="164"/>
      <c r="TZO15" s="165"/>
      <c r="TZP15" s="166"/>
      <c r="TZS15" s="164"/>
      <c r="TZV15" s="165"/>
      <c r="TZW15" s="166"/>
      <c r="TZZ15" s="164"/>
      <c r="UAC15" s="165"/>
      <c r="UAD15" s="166"/>
      <c r="UAG15" s="164"/>
      <c r="UAJ15" s="165"/>
      <c r="UAK15" s="166"/>
      <c r="UAN15" s="164"/>
      <c r="UAQ15" s="165"/>
      <c r="UAR15" s="166"/>
      <c r="UAU15" s="164"/>
      <c r="UAX15" s="165"/>
      <c r="UAY15" s="166"/>
      <c r="UBB15" s="164"/>
      <c r="UBE15" s="165"/>
      <c r="UBF15" s="166"/>
      <c r="UBI15" s="164"/>
      <c r="UBL15" s="165"/>
      <c r="UBM15" s="166"/>
      <c r="UBP15" s="164"/>
      <c r="UBS15" s="165"/>
      <c r="UBT15" s="166"/>
      <c r="UBW15" s="164"/>
      <c r="UBZ15" s="165"/>
      <c r="UCA15" s="166"/>
      <c r="UCD15" s="164"/>
      <c r="UCG15" s="165"/>
      <c r="UCH15" s="166"/>
      <c r="UCK15" s="164"/>
      <c r="UCN15" s="165"/>
      <c r="UCO15" s="166"/>
      <c r="UCR15" s="164"/>
      <c r="UCU15" s="165"/>
      <c r="UCV15" s="166"/>
      <c r="UCY15" s="164"/>
      <c r="UDB15" s="165"/>
      <c r="UDC15" s="166"/>
      <c r="UDF15" s="164"/>
      <c r="UDI15" s="165"/>
      <c r="UDJ15" s="166"/>
      <c r="UDM15" s="164"/>
      <c r="UDP15" s="165"/>
      <c r="UDQ15" s="166"/>
      <c r="UDT15" s="164"/>
      <c r="UDW15" s="165"/>
      <c r="UDX15" s="166"/>
      <c r="UEA15" s="164"/>
      <c r="UED15" s="165"/>
      <c r="UEE15" s="166"/>
      <c r="UEH15" s="164"/>
      <c r="UEK15" s="165"/>
      <c r="UEL15" s="166"/>
      <c r="UEO15" s="164"/>
      <c r="UER15" s="165"/>
      <c r="UES15" s="166"/>
      <c r="UEV15" s="164"/>
      <c r="UEY15" s="165"/>
      <c r="UEZ15" s="166"/>
      <c r="UFC15" s="164"/>
      <c r="UFF15" s="165"/>
      <c r="UFG15" s="166"/>
      <c r="UFJ15" s="164"/>
      <c r="UFM15" s="165"/>
      <c r="UFN15" s="166"/>
      <c r="UFQ15" s="164"/>
      <c r="UFT15" s="165"/>
      <c r="UFU15" s="166"/>
      <c r="UFX15" s="164"/>
      <c r="UGA15" s="165"/>
      <c r="UGB15" s="166"/>
      <c r="UGE15" s="164"/>
      <c r="UGH15" s="165"/>
      <c r="UGI15" s="166"/>
      <c r="UGL15" s="164"/>
      <c r="UGO15" s="165"/>
      <c r="UGP15" s="166"/>
      <c r="UGS15" s="164"/>
      <c r="UGV15" s="165"/>
      <c r="UGW15" s="166"/>
      <c r="UGZ15" s="164"/>
      <c r="UHC15" s="165"/>
      <c r="UHD15" s="166"/>
      <c r="UHG15" s="164"/>
      <c r="UHJ15" s="165"/>
      <c r="UHK15" s="166"/>
      <c r="UHN15" s="164"/>
      <c r="UHQ15" s="165"/>
      <c r="UHR15" s="166"/>
      <c r="UHU15" s="164"/>
      <c r="UHX15" s="165"/>
      <c r="UHY15" s="166"/>
      <c r="UIB15" s="164"/>
      <c r="UIE15" s="165"/>
      <c r="UIF15" s="166"/>
      <c r="UII15" s="164"/>
      <c r="UIL15" s="165"/>
      <c r="UIM15" s="166"/>
      <c r="UIP15" s="164"/>
      <c r="UIS15" s="165"/>
      <c r="UIT15" s="166"/>
      <c r="UIW15" s="164"/>
      <c r="UIZ15" s="165"/>
      <c r="UJA15" s="166"/>
      <c r="UJD15" s="164"/>
      <c r="UJG15" s="165"/>
      <c r="UJH15" s="166"/>
      <c r="UJK15" s="164"/>
      <c r="UJN15" s="165"/>
      <c r="UJO15" s="166"/>
      <c r="UJR15" s="164"/>
      <c r="UJU15" s="165"/>
      <c r="UJV15" s="166"/>
      <c r="UJY15" s="164"/>
      <c r="UKB15" s="165"/>
      <c r="UKC15" s="166"/>
      <c r="UKF15" s="164"/>
      <c r="UKI15" s="165"/>
      <c r="UKJ15" s="166"/>
      <c r="UKM15" s="164"/>
      <c r="UKP15" s="165"/>
      <c r="UKQ15" s="166"/>
      <c r="UKT15" s="164"/>
      <c r="UKW15" s="165"/>
      <c r="UKX15" s="166"/>
      <c r="ULA15" s="164"/>
      <c r="ULD15" s="165"/>
      <c r="ULE15" s="166"/>
      <c r="ULH15" s="164"/>
      <c r="ULK15" s="165"/>
      <c r="ULL15" s="166"/>
      <c r="ULO15" s="164"/>
      <c r="ULR15" s="165"/>
      <c r="ULS15" s="166"/>
      <c r="ULV15" s="164"/>
      <c r="ULY15" s="165"/>
      <c r="ULZ15" s="166"/>
      <c r="UMC15" s="164"/>
      <c r="UMF15" s="165"/>
      <c r="UMG15" s="166"/>
      <c r="UMJ15" s="164"/>
      <c r="UMM15" s="165"/>
      <c r="UMN15" s="166"/>
      <c r="UMQ15" s="164"/>
      <c r="UMT15" s="165"/>
      <c r="UMU15" s="166"/>
      <c r="UMX15" s="164"/>
      <c r="UNA15" s="165"/>
      <c r="UNB15" s="166"/>
      <c r="UNE15" s="164"/>
      <c r="UNH15" s="165"/>
      <c r="UNI15" s="166"/>
      <c r="UNL15" s="164"/>
      <c r="UNO15" s="165"/>
      <c r="UNP15" s="166"/>
      <c r="UNS15" s="164"/>
      <c r="UNV15" s="165"/>
      <c r="UNW15" s="166"/>
      <c r="UNZ15" s="164"/>
      <c r="UOC15" s="165"/>
      <c r="UOD15" s="166"/>
      <c r="UOG15" s="164"/>
      <c r="UOJ15" s="165"/>
      <c r="UOK15" s="166"/>
      <c r="UON15" s="164"/>
      <c r="UOQ15" s="165"/>
      <c r="UOR15" s="166"/>
      <c r="UOU15" s="164"/>
      <c r="UOX15" s="165"/>
      <c r="UOY15" s="166"/>
      <c r="UPB15" s="164"/>
      <c r="UPE15" s="165"/>
      <c r="UPF15" s="166"/>
      <c r="UPI15" s="164"/>
      <c r="UPL15" s="165"/>
      <c r="UPM15" s="166"/>
      <c r="UPP15" s="164"/>
      <c r="UPS15" s="165"/>
      <c r="UPT15" s="166"/>
      <c r="UPW15" s="164"/>
      <c r="UPZ15" s="165"/>
      <c r="UQA15" s="166"/>
      <c r="UQD15" s="164"/>
      <c r="UQG15" s="165"/>
      <c r="UQH15" s="166"/>
      <c r="UQK15" s="164"/>
      <c r="UQN15" s="165"/>
      <c r="UQO15" s="166"/>
      <c r="UQR15" s="164"/>
      <c r="UQU15" s="165"/>
      <c r="UQV15" s="166"/>
      <c r="UQY15" s="164"/>
      <c r="URB15" s="165"/>
      <c r="URC15" s="166"/>
      <c r="URF15" s="164"/>
      <c r="URI15" s="165"/>
      <c r="URJ15" s="166"/>
      <c r="URM15" s="164"/>
      <c r="URP15" s="165"/>
      <c r="URQ15" s="166"/>
      <c r="URT15" s="164"/>
      <c r="URW15" s="165"/>
      <c r="URX15" s="166"/>
      <c r="USA15" s="164"/>
      <c r="USD15" s="165"/>
      <c r="USE15" s="166"/>
      <c r="USH15" s="164"/>
      <c r="USK15" s="165"/>
      <c r="USL15" s="166"/>
      <c r="USO15" s="164"/>
      <c r="USR15" s="165"/>
      <c r="USS15" s="166"/>
      <c r="USV15" s="164"/>
      <c r="USY15" s="165"/>
      <c r="USZ15" s="166"/>
      <c r="UTC15" s="164"/>
      <c r="UTF15" s="165"/>
      <c r="UTG15" s="166"/>
      <c r="UTJ15" s="164"/>
      <c r="UTM15" s="165"/>
      <c r="UTN15" s="166"/>
      <c r="UTQ15" s="164"/>
      <c r="UTT15" s="165"/>
      <c r="UTU15" s="166"/>
      <c r="UTX15" s="164"/>
      <c r="UUA15" s="165"/>
      <c r="UUB15" s="166"/>
      <c r="UUE15" s="164"/>
      <c r="UUH15" s="165"/>
      <c r="UUI15" s="166"/>
      <c r="UUL15" s="164"/>
      <c r="UUO15" s="165"/>
      <c r="UUP15" s="166"/>
      <c r="UUS15" s="164"/>
      <c r="UUV15" s="165"/>
      <c r="UUW15" s="166"/>
      <c r="UUZ15" s="164"/>
      <c r="UVC15" s="165"/>
      <c r="UVD15" s="166"/>
      <c r="UVG15" s="164"/>
      <c r="UVJ15" s="165"/>
      <c r="UVK15" s="166"/>
      <c r="UVN15" s="164"/>
      <c r="UVQ15" s="165"/>
      <c r="UVR15" s="166"/>
      <c r="UVU15" s="164"/>
      <c r="UVX15" s="165"/>
      <c r="UVY15" s="166"/>
      <c r="UWB15" s="164"/>
      <c r="UWE15" s="165"/>
      <c r="UWF15" s="166"/>
      <c r="UWI15" s="164"/>
      <c r="UWL15" s="165"/>
      <c r="UWM15" s="166"/>
      <c r="UWP15" s="164"/>
      <c r="UWS15" s="165"/>
      <c r="UWT15" s="166"/>
      <c r="UWW15" s="164"/>
      <c r="UWZ15" s="165"/>
      <c r="UXA15" s="166"/>
      <c r="UXD15" s="164"/>
      <c r="UXG15" s="165"/>
      <c r="UXH15" s="166"/>
      <c r="UXK15" s="164"/>
      <c r="UXN15" s="165"/>
      <c r="UXO15" s="166"/>
      <c r="UXR15" s="164"/>
      <c r="UXU15" s="165"/>
      <c r="UXV15" s="166"/>
      <c r="UXY15" s="164"/>
      <c r="UYB15" s="165"/>
      <c r="UYC15" s="166"/>
      <c r="UYF15" s="164"/>
      <c r="UYI15" s="165"/>
      <c r="UYJ15" s="166"/>
      <c r="UYM15" s="164"/>
      <c r="UYP15" s="165"/>
      <c r="UYQ15" s="166"/>
      <c r="UYT15" s="164"/>
      <c r="UYW15" s="165"/>
      <c r="UYX15" s="166"/>
      <c r="UZA15" s="164"/>
      <c r="UZD15" s="165"/>
      <c r="UZE15" s="166"/>
      <c r="UZH15" s="164"/>
      <c r="UZK15" s="165"/>
      <c r="UZL15" s="166"/>
      <c r="UZO15" s="164"/>
      <c r="UZR15" s="165"/>
      <c r="UZS15" s="166"/>
      <c r="UZV15" s="164"/>
      <c r="UZY15" s="165"/>
      <c r="UZZ15" s="166"/>
      <c r="VAC15" s="164"/>
      <c r="VAF15" s="165"/>
      <c r="VAG15" s="166"/>
      <c r="VAJ15" s="164"/>
      <c r="VAM15" s="165"/>
      <c r="VAN15" s="166"/>
      <c r="VAQ15" s="164"/>
      <c r="VAT15" s="165"/>
      <c r="VAU15" s="166"/>
      <c r="VAX15" s="164"/>
      <c r="VBA15" s="165"/>
      <c r="VBB15" s="166"/>
      <c r="VBE15" s="164"/>
      <c r="VBH15" s="165"/>
      <c r="VBI15" s="166"/>
      <c r="VBL15" s="164"/>
      <c r="VBO15" s="165"/>
      <c r="VBP15" s="166"/>
      <c r="VBS15" s="164"/>
      <c r="VBV15" s="165"/>
      <c r="VBW15" s="166"/>
      <c r="VBZ15" s="164"/>
      <c r="VCC15" s="165"/>
      <c r="VCD15" s="166"/>
      <c r="VCG15" s="164"/>
      <c r="VCJ15" s="165"/>
      <c r="VCK15" s="166"/>
      <c r="VCN15" s="164"/>
      <c r="VCQ15" s="165"/>
      <c r="VCR15" s="166"/>
      <c r="VCU15" s="164"/>
      <c r="VCX15" s="165"/>
      <c r="VCY15" s="166"/>
      <c r="VDB15" s="164"/>
      <c r="VDE15" s="165"/>
      <c r="VDF15" s="166"/>
      <c r="VDI15" s="164"/>
      <c r="VDL15" s="165"/>
      <c r="VDM15" s="166"/>
      <c r="VDP15" s="164"/>
      <c r="VDS15" s="165"/>
      <c r="VDT15" s="166"/>
      <c r="VDW15" s="164"/>
      <c r="VDZ15" s="165"/>
      <c r="VEA15" s="166"/>
      <c r="VED15" s="164"/>
      <c r="VEG15" s="165"/>
      <c r="VEH15" s="166"/>
      <c r="VEK15" s="164"/>
      <c r="VEN15" s="165"/>
      <c r="VEO15" s="166"/>
      <c r="VER15" s="164"/>
      <c r="VEU15" s="165"/>
      <c r="VEV15" s="166"/>
      <c r="VEY15" s="164"/>
      <c r="VFB15" s="165"/>
      <c r="VFC15" s="166"/>
      <c r="VFF15" s="164"/>
      <c r="VFI15" s="165"/>
      <c r="VFJ15" s="166"/>
      <c r="VFM15" s="164"/>
      <c r="VFP15" s="165"/>
      <c r="VFQ15" s="166"/>
      <c r="VFT15" s="164"/>
      <c r="VFW15" s="165"/>
      <c r="VFX15" s="166"/>
      <c r="VGA15" s="164"/>
      <c r="VGD15" s="165"/>
      <c r="VGE15" s="166"/>
      <c r="VGH15" s="164"/>
      <c r="VGK15" s="165"/>
      <c r="VGL15" s="166"/>
      <c r="VGO15" s="164"/>
      <c r="VGR15" s="165"/>
      <c r="VGS15" s="166"/>
      <c r="VGV15" s="164"/>
      <c r="VGY15" s="165"/>
      <c r="VGZ15" s="166"/>
      <c r="VHC15" s="164"/>
      <c r="VHF15" s="165"/>
      <c r="VHG15" s="166"/>
      <c r="VHJ15" s="164"/>
      <c r="VHM15" s="165"/>
      <c r="VHN15" s="166"/>
      <c r="VHQ15" s="164"/>
      <c r="VHT15" s="165"/>
      <c r="VHU15" s="166"/>
      <c r="VHX15" s="164"/>
      <c r="VIA15" s="165"/>
      <c r="VIB15" s="166"/>
      <c r="VIE15" s="164"/>
      <c r="VIH15" s="165"/>
      <c r="VII15" s="166"/>
      <c r="VIL15" s="164"/>
      <c r="VIO15" s="165"/>
      <c r="VIP15" s="166"/>
      <c r="VIS15" s="164"/>
      <c r="VIV15" s="165"/>
      <c r="VIW15" s="166"/>
      <c r="VIZ15" s="164"/>
      <c r="VJC15" s="165"/>
      <c r="VJD15" s="166"/>
      <c r="VJG15" s="164"/>
      <c r="VJJ15" s="165"/>
      <c r="VJK15" s="166"/>
      <c r="VJN15" s="164"/>
      <c r="VJQ15" s="165"/>
      <c r="VJR15" s="166"/>
      <c r="VJU15" s="164"/>
      <c r="VJX15" s="165"/>
      <c r="VJY15" s="166"/>
      <c r="VKB15" s="164"/>
      <c r="VKE15" s="165"/>
      <c r="VKF15" s="166"/>
      <c r="VKI15" s="164"/>
      <c r="VKL15" s="165"/>
      <c r="VKM15" s="166"/>
      <c r="VKP15" s="164"/>
      <c r="VKS15" s="165"/>
      <c r="VKT15" s="166"/>
      <c r="VKW15" s="164"/>
      <c r="VKZ15" s="165"/>
      <c r="VLA15" s="166"/>
      <c r="VLD15" s="164"/>
      <c r="VLG15" s="165"/>
      <c r="VLH15" s="166"/>
      <c r="VLK15" s="164"/>
      <c r="VLN15" s="165"/>
      <c r="VLO15" s="166"/>
      <c r="VLR15" s="164"/>
      <c r="VLU15" s="165"/>
      <c r="VLV15" s="166"/>
      <c r="VLY15" s="164"/>
      <c r="VMB15" s="165"/>
      <c r="VMC15" s="166"/>
      <c r="VMF15" s="164"/>
      <c r="VMI15" s="165"/>
      <c r="VMJ15" s="166"/>
      <c r="VMM15" s="164"/>
      <c r="VMP15" s="165"/>
      <c r="VMQ15" s="166"/>
      <c r="VMT15" s="164"/>
      <c r="VMW15" s="165"/>
      <c r="VMX15" s="166"/>
      <c r="VNA15" s="164"/>
      <c r="VND15" s="165"/>
      <c r="VNE15" s="166"/>
      <c r="VNH15" s="164"/>
      <c r="VNK15" s="165"/>
      <c r="VNL15" s="166"/>
      <c r="VNO15" s="164"/>
      <c r="VNR15" s="165"/>
      <c r="VNS15" s="166"/>
      <c r="VNV15" s="164"/>
      <c r="VNY15" s="165"/>
      <c r="VNZ15" s="166"/>
      <c r="VOC15" s="164"/>
      <c r="VOF15" s="165"/>
      <c r="VOG15" s="166"/>
      <c r="VOJ15" s="164"/>
      <c r="VOM15" s="165"/>
      <c r="VON15" s="166"/>
      <c r="VOQ15" s="164"/>
      <c r="VOT15" s="165"/>
      <c r="VOU15" s="166"/>
      <c r="VOX15" s="164"/>
      <c r="VPA15" s="165"/>
      <c r="VPB15" s="166"/>
      <c r="VPE15" s="164"/>
      <c r="VPH15" s="165"/>
      <c r="VPI15" s="166"/>
      <c r="VPL15" s="164"/>
      <c r="VPO15" s="165"/>
      <c r="VPP15" s="166"/>
      <c r="VPS15" s="164"/>
      <c r="VPV15" s="165"/>
      <c r="VPW15" s="166"/>
      <c r="VPZ15" s="164"/>
      <c r="VQC15" s="165"/>
      <c r="VQD15" s="166"/>
      <c r="VQG15" s="164"/>
      <c r="VQJ15" s="165"/>
      <c r="VQK15" s="166"/>
      <c r="VQN15" s="164"/>
      <c r="VQQ15" s="165"/>
      <c r="VQR15" s="166"/>
      <c r="VQU15" s="164"/>
      <c r="VQX15" s="165"/>
      <c r="VQY15" s="166"/>
      <c r="VRB15" s="164"/>
      <c r="VRE15" s="165"/>
      <c r="VRF15" s="166"/>
      <c r="VRI15" s="164"/>
      <c r="VRL15" s="165"/>
      <c r="VRM15" s="166"/>
      <c r="VRP15" s="164"/>
      <c r="VRS15" s="165"/>
      <c r="VRT15" s="166"/>
      <c r="VRW15" s="164"/>
      <c r="VRZ15" s="165"/>
      <c r="VSA15" s="166"/>
      <c r="VSD15" s="164"/>
      <c r="VSG15" s="165"/>
      <c r="VSH15" s="166"/>
      <c r="VSK15" s="164"/>
      <c r="VSN15" s="165"/>
      <c r="VSO15" s="166"/>
      <c r="VSR15" s="164"/>
      <c r="VSU15" s="165"/>
      <c r="VSV15" s="166"/>
      <c r="VSY15" s="164"/>
      <c r="VTB15" s="165"/>
      <c r="VTC15" s="166"/>
      <c r="VTF15" s="164"/>
      <c r="VTI15" s="165"/>
      <c r="VTJ15" s="166"/>
      <c r="VTM15" s="164"/>
      <c r="VTP15" s="165"/>
      <c r="VTQ15" s="166"/>
      <c r="VTT15" s="164"/>
      <c r="VTW15" s="165"/>
      <c r="VTX15" s="166"/>
      <c r="VUA15" s="164"/>
      <c r="VUD15" s="165"/>
      <c r="VUE15" s="166"/>
      <c r="VUH15" s="164"/>
      <c r="VUK15" s="165"/>
      <c r="VUL15" s="166"/>
      <c r="VUO15" s="164"/>
      <c r="VUR15" s="165"/>
      <c r="VUS15" s="166"/>
      <c r="VUV15" s="164"/>
      <c r="VUY15" s="165"/>
      <c r="VUZ15" s="166"/>
      <c r="VVC15" s="164"/>
      <c r="VVF15" s="165"/>
      <c r="VVG15" s="166"/>
      <c r="VVJ15" s="164"/>
      <c r="VVM15" s="165"/>
      <c r="VVN15" s="166"/>
      <c r="VVQ15" s="164"/>
      <c r="VVT15" s="165"/>
      <c r="VVU15" s="166"/>
      <c r="VVX15" s="164"/>
      <c r="VWA15" s="165"/>
      <c r="VWB15" s="166"/>
      <c r="VWE15" s="164"/>
      <c r="VWH15" s="165"/>
      <c r="VWI15" s="166"/>
      <c r="VWL15" s="164"/>
      <c r="VWO15" s="165"/>
      <c r="VWP15" s="166"/>
      <c r="VWS15" s="164"/>
      <c r="VWV15" s="165"/>
      <c r="VWW15" s="166"/>
      <c r="VWZ15" s="164"/>
      <c r="VXC15" s="165"/>
      <c r="VXD15" s="166"/>
      <c r="VXG15" s="164"/>
      <c r="VXJ15" s="165"/>
      <c r="VXK15" s="166"/>
      <c r="VXN15" s="164"/>
      <c r="VXQ15" s="165"/>
      <c r="VXR15" s="166"/>
      <c r="VXU15" s="164"/>
      <c r="VXX15" s="165"/>
      <c r="VXY15" s="166"/>
      <c r="VYB15" s="164"/>
      <c r="VYE15" s="165"/>
      <c r="VYF15" s="166"/>
      <c r="VYI15" s="164"/>
      <c r="VYL15" s="165"/>
      <c r="VYM15" s="166"/>
      <c r="VYP15" s="164"/>
      <c r="VYS15" s="165"/>
      <c r="VYT15" s="166"/>
      <c r="VYW15" s="164"/>
      <c r="VYZ15" s="165"/>
      <c r="VZA15" s="166"/>
      <c r="VZD15" s="164"/>
      <c r="VZG15" s="165"/>
      <c r="VZH15" s="166"/>
      <c r="VZK15" s="164"/>
      <c r="VZN15" s="165"/>
      <c r="VZO15" s="166"/>
      <c r="VZR15" s="164"/>
      <c r="VZU15" s="165"/>
      <c r="VZV15" s="166"/>
      <c r="VZY15" s="164"/>
      <c r="WAB15" s="165"/>
      <c r="WAC15" s="166"/>
      <c r="WAF15" s="164"/>
      <c r="WAI15" s="165"/>
      <c r="WAJ15" s="166"/>
      <c r="WAM15" s="164"/>
      <c r="WAP15" s="165"/>
      <c r="WAQ15" s="166"/>
      <c r="WAT15" s="164"/>
      <c r="WAW15" s="165"/>
      <c r="WAX15" s="166"/>
      <c r="WBA15" s="164"/>
      <c r="WBD15" s="165"/>
      <c r="WBE15" s="166"/>
      <c r="WBH15" s="164"/>
      <c r="WBK15" s="165"/>
      <c r="WBL15" s="166"/>
      <c r="WBO15" s="164"/>
      <c r="WBR15" s="165"/>
      <c r="WBS15" s="166"/>
      <c r="WBV15" s="164"/>
      <c r="WBY15" s="165"/>
      <c r="WBZ15" s="166"/>
      <c r="WCC15" s="164"/>
      <c r="WCF15" s="165"/>
      <c r="WCG15" s="166"/>
      <c r="WCJ15" s="164"/>
      <c r="WCM15" s="165"/>
      <c r="WCN15" s="166"/>
      <c r="WCQ15" s="164"/>
      <c r="WCT15" s="165"/>
      <c r="WCU15" s="166"/>
      <c r="WCX15" s="164"/>
      <c r="WDA15" s="165"/>
      <c r="WDB15" s="166"/>
      <c r="WDE15" s="164"/>
      <c r="WDH15" s="165"/>
      <c r="WDI15" s="166"/>
      <c r="WDL15" s="164"/>
      <c r="WDO15" s="165"/>
      <c r="WDP15" s="166"/>
      <c r="WDS15" s="164"/>
      <c r="WDV15" s="165"/>
      <c r="WDW15" s="166"/>
      <c r="WDZ15" s="164"/>
      <c r="WEC15" s="165"/>
      <c r="WED15" s="166"/>
      <c r="WEG15" s="164"/>
      <c r="WEJ15" s="165"/>
      <c r="WEK15" s="166"/>
      <c r="WEN15" s="164"/>
      <c r="WEQ15" s="165"/>
      <c r="WER15" s="166"/>
      <c r="WEU15" s="164"/>
      <c r="WEX15" s="165"/>
      <c r="WEY15" s="166"/>
      <c r="WFB15" s="164"/>
      <c r="WFE15" s="165"/>
      <c r="WFF15" s="166"/>
      <c r="WFI15" s="164"/>
      <c r="WFL15" s="165"/>
      <c r="WFM15" s="166"/>
      <c r="WFP15" s="164"/>
      <c r="WFS15" s="165"/>
      <c r="WFT15" s="166"/>
      <c r="WFW15" s="164"/>
      <c r="WFZ15" s="165"/>
      <c r="WGA15" s="166"/>
      <c r="WGD15" s="164"/>
      <c r="WGG15" s="165"/>
      <c r="WGH15" s="166"/>
      <c r="WGK15" s="164"/>
      <c r="WGN15" s="165"/>
      <c r="WGO15" s="166"/>
      <c r="WGR15" s="164"/>
      <c r="WGU15" s="165"/>
      <c r="WGV15" s="166"/>
      <c r="WGY15" s="164"/>
      <c r="WHB15" s="165"/>
      <c r="WHC15" s="166"/>
      <c r="WHF15" s="164"/>
      <c r="WHI15" s="165"/>
      <c r="WHJ15" s="166"/>
      <c r="WHM15" s="164"/>
      <c r="WHP15" s="165"/>
      <c r="WHQ15" s="166"/>
      <c r="WHT15" s="164"/>
      <c r="WHW15" s="165"/>
      <c r="WHX15" s="166"/>
      <c r="WIA15" s="164"/>
      <c r="WID15" s="165"/>
      <c r="WIE15" s="166"/>
      <c r="WIH15" s="164"/>
      <c r="WIK15" s="165"/>
      <c r="WIL15" s="166"/>
      <c r="WIO15" s="164"/>
      <c r="WIR15" s="165"/>
      <c r="WIS15" s="166"/>
      <c r="WIV15" s="164"/>
      <c r="WIY15" s="165"/>
      <c r="WIZ15" s="166"/>
      <c r="WJC15" s="164"/>
      <c r="WJF15" s="165"/>
      <c r="WJG15" s="166"/>
      <c r="WJJ15" s="164"/>
      <c r="WJM15" s="165"/>
      <c r="WJN15" s="166"/>
      <c r="WJQ15" s="164"/>
      <c r="WJT15" s="165"/>
      <c r="WJU15" s="166"/>
      <c r="WJX15" s="164"/>
      <c r="WKA15" s="165"/>
      <c r="WKB15" s="166"/>
      <c r="WKE15" s="164"/>
      <c r="WKH15" s="165"/>
      <c r="WKI15" s="166"/>
      <c r="WKL15" s="164"/>
      <c r="WKO15" s="165"/>
      <c r="WKP15" s="166"/>
      <c r="WKS15" s="164"/>
      <c r="WKV15" s="165"/>
      <c r="WKW15" s="166"/>
      <c r="WKZ15" s="164"/>
      <c r="WLC15" s="165"/>
      <c r="WLD15" s="166"/>
      <c r="WLG15" s="164"/>
      <c r="WLJ15" s="165"/>
      <c r="WLK15" s="166"/>
      <c r="WLN15" s="164"/>
      <c r="WLQ15" s="165"/>
      <c r="WLR15" s="166"/>
      <c r="WLU15" s="164"/>
      <c r="WLX15" s="165"/>
      <c r="WLY15" s="166"/>
      <c r="WMB15" s="164"/>
      <c r="WME15" s="165"/>
      <c r="WMF15" s="166"/>
      <c r="WMI15" s="164"/>
      <c r="WML15" s="165"/>
      <c r="WMM15" s="166"/>
      <c r="WMP15" s="164"/>
      <c r="WMS15" s="165"/>
      <c r="WMT15" s="166"/>
      <c r="WMW15" s="164"/>
      <c r="WMZ15" s="165"/>
      <c r="WNA15" s="166"/>
      <c r="WND15" s="164"/>
      <c r="WNG15" s="165"/>
      <c r="WNH15" s="166"/>
      <c r="WNK15" s="164"/>
      <c r="WNN15" s="165"/>
      <c r="WNO15" s="166"/>
      <c r="WNR15" s="164"/>
      <c r="WNU15" s="165"/>
      <c r="WNV15" s="166"/>
      <c r="WNY15" s="164"/>
      <c r="WOB15" s="165"/>
      <c r="WOC15" s="166"/>
      <c r="WOF15" s="164"/>
      <c r="WOI15" s="165"/>
      <c r="WOJ15" s="166"/>
      <c r="WOM15" s="164"/>
      <c r="WOP15" s="165"/>
      <c r="WOQ15" s="166"/>
      <c r="WOT15" s="164"/>
      <c r="WOW15" s="165"/>
      <c r="WOX15" s="166"/>
      <c r="WPA15" s="164"/>
      <c r="WPD15" s="165"/>
      <c r="WPE15" s="166"/>
      <c r="WPH15" s="164"/>
      <c r="WPK15" s="165"/>
      <c r="WPL15" s="166"/>
      <c r="WPO15" s="164"/>
      <c r="WPR15" s="165"/>
      <c r="WPS15" s="166"/>
      <c r="WPV15" s="164"/>
      <c r="WPY15" s="165"/>
      <c r="WPZ15" s="166"/>
      <c r="WQC15" s="164"/>
      <c r="WQF15" s="165"/>
      <c r="WQG15" s="166"/>
      <c r="WQJ15" s="164"/>
      <c r="WQM15" s="165"/>
      <c r="WQN15" s="166"/>
      <c r="WQQ15" s="164"/>
      <c r="WQT15" s="165"/>
      <c r="WQU15" s="166"/>
      <c r="WQX15" s="164"/>
      <c r="WRA15" s="165"/>
      <c r="WRB15" s="166"/>
      <c r="WRE15" s="164"/>
      <c r="WRH15" s="165"/>
      <c r="WRI15" s="166"/>
      <c r="WRL15" s="164"/>
      <c r="WRO15" s="165"/>
      <c r="WRP15" s="166"/>
      <c r="WRS15" s="164"/>
      <c r="WRV15" s="165"/>
      <c r="WRW15" s="166"/>
      <c r="WRZ15" s="164"/>
      <c r="WSC15" s="165"/>
      <c r="WSD15" s="166"/>
      <c r="WSG15" s="164"/>
      <c r="WSJ15" s="165"/>
      <c r="WSK15" s="166"/>
      <c r="WSN15" s="164"/>
      <c r="WSQ15" s="165"/>
      <c r="WSR15" s="166"/>
      <c r="WSU15" s="164"/>
      <c r="WSX15" s="165"/>
      <c r="WSY15" s="166"/>
      <c r="WTB15" s="164"/>
      <c r="WTE15" s="165"/>
      <c r="WTF15" s="166"/>
      <c r="WTI15" s="164"/>
      <c r="WTL15" s="165"/>
      <c r="WTM15" s="166"/>
      <c r="WTP15" s="164"/>
      <c r="WTS15" s="165"/>
      <c r="WTT15" s="166"/>
      <c r="WTW15" s="164"/>
      <c r="WTZ15" s="165"/>
      <c r="WUA15" s="166"/>
      <c r="WUD15" s="164"/>
      <c r="WUG15" s="165"/>
      <c r="WUH15" s="166"/>
      <c r="WUK15" s="164"/>
      <c r="WUN15" s="165"/>
      <c r="WUO15" s="166"/>
      <c r="WUR15" s="164"/>
      <c r="WUU15" s="165"/>
      <c r="WUV15" s="166"/>
      <c r="WUY15" s="164"/>
      <c r="WVB15" s="165"/>
      <c r="WVC15" s="166"/>
      <c r="WVF15" s="164"/>
      <c r="WVI15" s="165"/>
      <c r="WVJ15" s="166"/>
      <c r="WVM15" s="164"/>
      <c r="WVP15" s="165"/>
      <c r="WVQ15" s="166"/>
      <c r="WVT15" s="164"/>
      <c r="WVW15" s="165"/>
      <c r="WVX15" s="166"/>
      <c r="WWA15" s="164"/>
      <c r="WWD15" s="165"/>
      <c r="WWE15" s="166"/>
      <c r="WWH15" s="164"/>
      <c r="WWK15" s="165"/>
      <c r="WWL15" s="166"/>
      <c r="WWO15" s="164"/>
      <c r="WWR15" s="165"/>
      <c r="WWS15" s="166"/>
      <c r="WWV15" s="164"/>
      <c r="WWY15" s="165"/>
      <c r="WWZ15" s="166"/>
      <c r="WXC15" s="164"/>
      <c r="WXF15" s="165"/>
      <c r="WXG15" s="166"/>
      <c r="WXJ15" s="164"/>
      <c r="WXM15" s="165"/>
      <c r="WXN15" s="166"/>
      <c r="WXQ15" s="164"/>
      <c r="WXT15" s="165"/>
      <c r="WXU15" s="166"/>
      <c r="WXX15" s="164"/>
      <c r="WYA15" s="165"/>
      <c r="WYB15" s="166"/>
      <c r="WYE15" s="164"/>
      <c r="WYH15" s="165"/>
      <c r="WYI15" s="166"/>
      <c r="WYL15" s="164"/>
      <c r="WYO15" s="165"/>
      <c r="WYP15" s="166"/>
      <c r="WYS15" s="164"/>
      <c r="WYV15" s="165"/>
      <c r="WYW15" s="166"/>
      <c r="WYZ15" s="164"/>
      <c r="WZC15" s="165"/>
      <c r="WZD15" s="166"/>
      <c r="WZG15" s="164"/>
      <c r="WZJ15" s="165"/>
      <c r="WZK15" s="166"/>
      <c r="WZN15" s="164"/>
      <c r="WZQ15" s="165"/>
      <c r="WZR15" s="166"/>
      <c r="WZU15" s="164"/>
      <c r="WZX15" s="165"/>
      <c r="WZY15" s="166"/>
      <c r="XAB15" s="164"/>
      <c r="XAE15" s="165"/>
      <c r="XAF15" s="166"/>
      <c r="XAI15" s="164"/>
      <c r="XAL15" s="165"/>
      <c r="XAM15" s="166"/>
      <c r="XAP15" s="164"/>
      <c r="XAS15" s="165"/>
      <c r="XAT15" s="166"/>
      <c r="XAW15" s="164"/>
      <c r="XAZ15" s="165"/>
      <c r="XBA15" s="166"/>
      <c r="XBD15" s="164"/>
      <c r="XBG15" s="165"/>
      <c r="XBH15" s="166"/>
      <c r="XBK15" s="164"/>
      <c r="XBN15" s="165"/>
      <c r="XBO15" s="166"/>
      <c r="XBR15" s="164"/>
      <c r="XBU15" s="165"/>
      <c r="XBV15" s="166"/>
      <c r="XBY15" s="164"/>
      <c r="XCB15" s="165"/>
      <c r="XCC15" s="166"/>
      <c r="XCF15" s="164"/>
      <c r="XCI15" s="165"/>
      <c r="XCJ15" s="166"/>
      <c r="XCM15" s="164"/>
      <c r="XCP15" s="165"/>
      <c r="XCQ15" s="166"/>
      <c r="XCT15" s="164"/>
      <c r="XCW15" s="165"/>
      <c r="XCX15" s="166"/>
      <c r="XDA15" s="164"/>
      <c r="XDD15" s="165"/>
      <c r="XDE15" s="166"/>
      <c r="XDH15" s="164"/>
      <c r="XDK15" s="165"/>
      <c r="XDL15" s="166"/>
      <c r="XDO15" s="164"/>
      <c r="XDR15" s="165"/>
      <c r="XDS15" s="166"/>
      <c r="XDV15" s="164"/>
      <c r="XDY15" s="165"/>
      <c r="XDZ15" s="166"/>
      <c r="XEC15" s="164"/>
      <c r="XEF15" s="165"/>
      <c r="XEG15" s="166"/>
      <c r="XEJ15" s="164"/>
      <c r="XEM15" s="165"/>
      <c r="XEN15" s="166"/>
    </row>
    <row r="16" spans="1:1024 1027:2046 2049:3071 3074:5119 5122:6144 6147:7166 7169:8192 8195:9214 9217:10239 10242:12287 12290:13312 13315:14334 14337:15360 15363:16368" s="161" customFormat="1" ht="29.25" customHeight="1" x14ac:dyDescent="0.25">
      <c r="A16" s="167" t="s">
        <v>248</v>
      </c>
      <c r="B16" s="168" t="s">
        <v>249</v>
      </c>
      <c r="C16" s="294">
        <f>SUM(C17:C22)</f>
        <v>0</v>
      </c>
      <c r="D16" s="295">
        <f>D17+D18+D19+D20+D21+D22</f>
        <v>0</v>
      </c>
      <c r="E16" s="295">
        <f>SUM(E17:E22)</f>
        <v>79187131.670000002</v>
      </c>
      <c r="F16" s="411">
        <v>0</v>
      </c>
      <c r="G16" s="295">
        <f>SUM(G17:G22)</f>
        <v>0</v>
      </c>
      <c r="H16" s="295">
        <f>SUM(H17:H22)</f>
        <v>79187131.670000002</v>
      </c>
      <c r="I16" s="158"/>
    </row>
    <row r="17" spans="1:9" s="117" customFormat="1" ht="26.25" customHeight="1" x14ac:dyDescent="0.25">
      <c r="A17" s="370" t="s">
        <v>35</v>
      </c>
      <c r="B17" s="376" t="s">
        <v>36</v>
      </c>
      <c r="C17" s="401">
        <v>0</v>
      </c>
      <c r="D17" s="411">
        <v>0</v>
      </c>
      <c r="E17" s="665">
        <v>28419395.84</v>
      </c>
      <c r="F17" s="411">
        <v>0</v>
      </c>
      <c r="G17" s="411">
        <v>0</v>
      </c>
      <c r="H17" s="395">
        <f>SUM(C17:G17)</f>
        <v>28419395.84</v>
      </c>
      <c r="I17" s="36"/>
    </row>
    <row r="18" spans="1:9" s="117" customFormat="1" ht="38.25" customHeight="1" x14ac:dyDescent="0.25">
      <c r="A18" s="370" t="s">
        <v>24</v>
      </c>
      <c r="B18" s="369" t="s">
        <v>25</v>
      </c>
      <c r="C18" s="410">
        <v>0</v>
      </c>
      <c r="D18" s="395">
        <v>0</v>
      </c>
      <c r="E18" s="665">
        <v>12432700</v>
      </c>
      <c r="F18" s="411">
        <v>0</v>
      </c>
      <c r="G18" s="411">
        <v>0</v>
      </c>
      <c r="H18" s="395">
        <f t="shared" ref="H18:H22" si="0">SUM(C18:G18)</f>
        <v>12432700</v>
      </c>
      <c r="I18" s="36"/>
    </row>
    <row r="19" spans="1:9" s="117" customFormat="1" ht="35.25" customHeight="1" x14ac:dyDescent="0.25">
      <c r="A19" s="370" t="s">
        <v>29</v>
      </c>
      <c r="B19" s="369" t="s">
        <v>30</v>
      </c>
      <c r="C19" s="410">
        <v>0</v>
      </c>
      <c r="D19" s="395">
        <v>0</v>
      </c>
      <c r="E19" s="665">
        <v>211250</v>
      </c>
      <c r="F19" s="411">
        <v>0</v>
      </c>
      <c r="G19" s="411">
        <v>0</v>
      </c>
      <c r="H19" s="395">
        <f>SUM(C19:G19)</f>
        <v>211250</v>
      </c>
      <c r="I19" s="36"/>
    </row>
    <row r="20" spans="1:9" s="117" customFormat="1" ht="26.25" customHeight="1" x14ac:dyDescent="0.25">
      <c r="A20" s="370" t="s">
        <v>372</v>
      </c>
      <c r="B20" s="369" t="s">
        <v>373</v>
      </c>
      <c r="C20" s="410">
        <v>0</v>
      </c>
      <c r="D20" s="395">
        <v>0</v>
      </c>
      <c r="E20" s="665">
        <v>38123785.829999998</v>
      </c>
      <c r="F20" s="411">
        <v>0</v>
      </c>
      <c r="G20" s="411">
        <v>0</v>
      </c>
      <c r="H20" s="395">
        <f t="shared" si="0"/>
        <v>38123785.829999998</v>
      </c>
      <c r="I20" s="36"/>
    </row>
    <row r="21" spans="1:9" s="117" customFormat="1" ht="26.25" customHeight="1" x14ac:dyDescent="0.25">
      <c r="A21" s="368" t="s">
        <v>274</v>
      </c>
      <c r="B21" s="376" t="s">
        <v>275</v>
      </c>
      <c r="C21" s="410">
        <v>0</v>
      </c>
      <c r="D21" s="395">
        <v>0</v>
      </c>
      <c r="E21" s="665">
        <v>0</v>
      </c>
      <c r="F21" s="411">
        <f>SUM(A21:D21)</f>
        <v>0</v>
      </c>
      <c r="G21" s="411">
        <f>SUM(B21:E21)</f>
        <v>0</v>
      </c>
      <c r="H21" s="395">
        <f t="shared" si="0"/>
        <v>0</v>
      </c>
      <c r="I21" s="36"/>
    </row>
    <row r="22" spans="1:9" s="117" customFormat="1" ht="22.5" customHeight="1" x14ac:dyDescent="0.25">
      <c r="A22" s="370" t="s">
        <v>276</v>
      </c>
      <c r="B22" s="376" t="s">
        <v>277</v>
      </c>
      <c r="C22" s="395">
        <v>0</v>
      </c>
      <c r="D22" s="395">
        <v>0</v>
      </c>
      <c r="E22" s="360">
        <v>0</v>
      </c>
      <c r="F22" s="411">
        <f>SUM(A22:D22)</f>
        <v>0</v>
      </c>
      <c r="G22" s="395">
        <f t="shared" ref="G22" si="1">SUM(B22:E22)</f>
        <v>0</v>
      </c>
      <c r="H22" s="395">
        <f t="shared" si="0"/>
        <v>0</v>
      </c>
      <c r="I22" s="36"/>
    </row>
    <row r="23" spans="1:9" s="161" customFormat="1" ht="25.5" customHeight="1" thickBot="1" x14ac:dyDescent="0.3">
      <c r="A23" s="159" t="s">
        <v>316</v>
      </c>
      <c r="B23" s="173" t="s">
        <v>470</v>
      </c>
      <c r="C23" s="299">
        <f>SUM(C24)</f>
        <v>2383350</v>
      </c>
      <c r="D23" s="300">
        <f>+D24</f>
        <v>0</v>
      </c>
      <c r="E23" s="300">
        <f>+E24</f>
        <v>681168.61</v>
      </c>
      <c r="F23" s="300">
        <f t="shared" ref="F23:G23" si="2">F24</f>
        <v>0</v>
      </c>
      <c r="G23" s="300">
        <f t="shared" si="2"/>
        <v>0</v>
      </c>
      <c r="H23" s="300">
        <f t="shared" ref="H23:H28" si="3">C23+D23+E23+F23+G23</f>
        <v>3064518.61</v>
      </c>
      <c r="I23" s="158"/>
    </row>
    <row r="24" spans="1:9" s="161" customFormat="1" ht="24.75" customHeight="1" x14ac:dyDescent="0.25">
      <c r="A24" s="169" t="s">
        <v>62</v>
      </c>
      <c r="B24" s="170" t="s">
        <v>63</v>
      </c>
      <c r="C24" s="410">
        <v>2383350</v>
      </c>
      <c r="D24" s="410"/>
      <c r="E24" s="665">
        <v>681168.61</v>
      </c>
      <c r="F24" s="301">
        <v>0</v>
      </c>
      <c r="G24" s="301">
        <v>0</v>
      </c>
      <c r="H24" s="296">
        <f>SUM(C24:G24)</f>
        <v>3064518.61</v>
      </c>
      <c r="I24" s="397"/>
    </row>
    <row r="25" spans="1:9" s="161" customFormat="1" ht="42.75" customHeight="1" thickBot="1" x14ac:dyDescent="0.3">
      <c r="A25" s="159" t="s">
        <v>355</v>
      </c>
      <c r="B25" s="174" t="s">
        <v>317</v>
      </c>
      <c r="C25" s="300">
        <f>C26+C27</f>
        <v>0</v>
      </c>
      <c r="D25" s="300">
        <f>D26+D27</f>
        <v>0</v>
      </c>
      <c r="E25" s="300">
        <f>E27</f>
        <v>0</v>
      </c>
      <c r="F25" s="300">
        <f>+F27+F26</f>
        <v>32100</v>
      </c>
      <c r="G25" s="301">
        <v>0</v>
      </c>
      <c r="H25" s="300">
        <f t="shared" si="3"/>
        <v>32100</v>
      </c>
      <c r="I25" s="158"/>
    </row>
    <row r="26" spans="1:9" s="117" customFormat="1" ht="25.5" customHeight="1" x14ac:dyDescent="0.25">
      <c r="A26" s="402" t="s">
        <v>390</v>
      </c>
      <c r="B26" s="374" t="s">
        <v>396</v>
      </c>
      <c r="C26" s="406">
        <v>0</v>
      </c>
      <c r="D26" s="410">
        <v>0</v>
      </c>
      <c r="E26" s="405">
        <v>0</v>
      </c>
      <c r="F26" s="405">
        <v>32100</v>
      </c>
      <c r="G26" s="418">
        <f t="shared" ref="G26:G28" si="4">+G28</f>
        <v>0</v>
      </c>
      <c r="H26" s="406">
        <f t="shared" si="3"/>
        <v>32100</v>
      </c>
      <c r="I26" s="36"/>
    </row>
    <row r="27" spans="1:9" s="362" customFormat="1" ht="27" customHeight="1" x14ac:dyDescent="0.25">
      <c r="A27" s="402" t="s">
        <v>311</v>
      </c>
      <c r="B27" s="416" t="s">
        <v>391</v>
      </c>
      <c r="C27" s="395">
        <v>0</v>
      </c>
      <c r="D27" s="417">
        <v>0</v>
      </c>
      <c r="E27" s="405">
        <v>0</v>
      </c>
      <c r="F27" s="418">
        <v>0</v>
      </c>
      <c r="G27" s="418">
        <f t="shared" si="4"/>
        <v>0</v>
      </c>
      <c r="H27" s="406">
        <f t="shared" si="3"/>
        <v>0</v>
      </c>
    </row>
    <row r="28" spans="1:9" s="161" customFormat="1" ht="39.75" customHeight="1" thickBot="1" x14ac:dyDescent="0.3">
      <c r="A28" s="176" t="s">
        <v>132</v>
      </c>
      <c r="B28" s="174" t="s">
        <v>131</v>
      </c>
      <c r="C28" s="300">
        <f>C29</f>
        <v>0</v>
      </c>
      <c r="D28" s="300"/>
      <c r="E28" s="300">
        <v>0</v>
      </c>
      <c r="F28" s="300">
        <f>+F29</f>
        <v>0</v>
      </c>
      <c r="G28" s="300">
        <f t="shared" si="4"/>
        <v>0</v>
      </c>
      <c r="H28" s="423">
        <f t="shared" si="3"/>
        <v>0</v>
      </c>
    </row>
    <row r="29" spans="1:9" s="117" customFormat="1" ht="23.25" customHeight="1" x14ac:dyDescent="0.2">
      <c r="A29" s="342" t="s">
        <v>270</v>
      </c>
      <c r="B29" s="347" t="s">
        <v>271</v>
      </c>
      <c r="C29" s="395">
        <v>0</v>
      </c>
      <c r="D29" s="395">
        <v>0</v>
      </c>
      <c r="E29" s="395">
        <v>0</v>
      </c>
      <c r="F29" s="395">
        <v>0</v>
      </c>
      <c r="G29" s="395"/>
      <c r="H29" s="407">
        <f>SUM(C29:G29)</f>
        <v>0</v>
      </c>
    </row>
    <row r="30" spans="1:9" s="161" customFormat="1" ht="42" customHeight="1" thickBot="1" x14ac:dyDescent="0.3">
      <c r="A30" s="179" t="s">
        <v>133</v>
      </c>
      <c r="B30" s="174" t="s">
        <v>134</v>
      </c>
      <c r="C30" s="299">
        <f>SUM(C31:C33)</f>
        <v>0</v>
      </c>
      <c r="D30" s="300">
        <f>SUM(D31:D33)</f>
        <v>0</v>
      </c>
      <c r="E30" s="300">
        <f>SUM(E31:E33)</f>
        <v>6303917.8299999991</v>
      </c>
      <c r="F30" s="300">
        <f>SUM(F31:F33)</f>
        <v>0</v>
      </c>
      <c r="G30" s="300">
        <f>SUM(G31:G33)</f>
        <v>0</v>
      </c>
      <c r="H30" s="300">
        <f>C30+D30+E30+F30+G30</f>
        <v>6303917.8299999991</v>
      </c>
    </row>
    <row r="31" spans="1:9" s="117" customFormat="1" ht="25.5" customHeight="1" x14ac:dyDescent="0.2">
      <c r="A31" s="370" t="s">
        <v>31</v>
      </c>
      <c r="B31" s="376" t="s">
        <v>32</v>
      </c>
      <c r="C31" s="461">
        <v>0</v>
      </c>
      <c r="D31" s="410">
        <v>0</v>
      </c>
      <c r="E31" s="665">
        <v>2909743.31</v>
      </c>
      <c r="F31" s="395">
        <v>0</v>
      </c>
      <c r="G31" s="395">
        <v>0</v>
      </c>
      <c r="H31" s="395">
        <f>SUM(C31:G31)</f>
        <v>2909743.31</v>
      </c>
    </row>
    <row r="32" spans="1:9" s="117" customFormat="1" ht="27" customHeight="1" x14ac:dyDescent="0.2">
      <c r="A32" s="370" t="s">
        <v>33</v>
      </c>
      <c r="B32" s="416" t="s">
        <v>34</v>
      </c>
      <c r="C32" s="401">
        <v>0</v>
      </c>
      <c r="D32" s="410">
        <v>0</v>
      </c>
      <c r="E32" s="665">
        <v>2915497.55</v>
      </c>
      <c r="F32" s="395">
        <v>0</v>
      </c>
      <c r="G32" s="395">
        <v>0</v>
      </c>
      <c r="H32" s="395">
        <f t="shared" ref="H32:H33" si="5">SUM(C32:G32)</f>
        <v>2915497.55</v>
      </c>
    </row>
    <row r="33" spans="1:8" s="117" customFormat="1" ht="36" customHeight="1" x14ac:dyDescent="0.2">
      <c r="A33" s="370" t="s">
        <v>27</v>
      </c>
      <c r="B33" s="369" t="s">
        <v>28</v>
      </c>
      <c r="C33" s="401">
        <v>0</v>
      </c>
      <c r="D33" s="410">
        <v>0</v>
      </c>
      <c r="E33" s="665">
        <v>478676.97</v>
      </c>
      <c r="F33" s="395">
        <v>0</v>
      </c>
      <c r="G33" s="395">
        <v>0</v>
      </c>
      <c r="H33" s="395">
        <f t="shared" si="5"/>
        <v>478676.97</v>
      </c>
    </row>
    <row r="34" spans="1:8" s="161" customFormat="1" ht="27.75" customHeight="1" thickBot="1" x14ac:dyDescent="0.3">
      <c r="A34" s="162">
        <v>2.2000000000000002</v>
      </c>
      <c r="B34" s="180" t="s">
        <v>94</v>
      </c>
      <c r="C34" s="426">
        <f>C35+C43+C46+C53+C58+C63+C75+C49+C66</f>
        <v>157265.88</v>
      </c>
      <c r="D34" s="303">
        <f>D35+D43+D46+D53+D58+D63+D75+D49+D66</f>
        <v>8460373.0999999996</v>
      </c>
      <c r="E34" s="303">
        <f>E35+E43+E46+E53+E58+E63+E75+E49+E66</f>
        <v>4672393.5</v>
      </c>
      <c r="F34" s="303">
        <f t="shared" ref="F34" si="6">F35+F43+F46+F53+F58+F63+F75+F49+F66</f>
        <v>6363.32</v>
      </c>
      <c r="G34" s="303">
        <f>G35+G43+G46+G53+G58+G63+G75+G49+G66</f>
        <v>175</v>
      </c>
      <c r="H34" s="303">
        <f>C34+D34+E34+F34+G34</f>
        <v>13296570.800000001</v>
      </c>
    </row>
    <row r="35" spans="1:8" s="161" customFormat="1" ht="27.75" customHeight="1" x14ac:dyDescent="0.25">
      <c r="A35" s="179" t="s">
        <v>135</v>
      </c>
      <c r="B35" s="160" t="s">
        <v>136</v>
      </c>
      <c r="C35" s="304">
        <f>C36+C37+C38+C39+C40+C41+C42</f>
        <v>0</v>
      </c>
      <c r="D35" s="304">
        <f>SUM(D39:D42)</f>
        <v>0</v>
      </c>
      <c r="E35" s="305">
        <f>E36+E37+E39+E40+E41+E42+E38</f>
        <v>360059.44</v>
      </c>
      <c r="F35" s="304">
        <f>SUM(F37:F42)</f>
        <v>0</v>
      </c>
      <c r="G35" s="304">
        <v>0</v>
      </c>
      <c r="H35" s="304">
        <f t="shared" ref="H35:H42" si="7">SUM(C35:G35)</f>
        <v>360059.44</v>
      </c>
    </row>
    <row r="36" spans="1:8" s="117" customFormat="1" ht="24" customHeight="1" x14ac:dyDescent="0.25">
      <c r="A36" s="370" t="s">
        <v>374</v>
      </c>
      <c r="B36" s="376" t="s">
        <v>375</v>
      </c>
      <c r="C36" s="405">
        <v>0</v>
      </c>
      <c r="D36" s="405">
        <v>0</v>
      </c>
      <c r="E36" s="360">
        <v>0</v>
      </c>
      <c r="F36" s="411">
        <v>0</v>
      </c>
      <c r="G36" s="411">
        <v>0</v>
      </c>
      <c r="H36" s="395">
        <f t="shared" si="7"/>
        <v>0</v>
      </c>
    </row>
    <row r="37" spans="1:8" s="117" customFormat="1" ht="24" customHeight="1" x14ac:dyDescent="0.25">
      <c r="A37" s="370" t="s">
        <v>26</v>
      </c>
      <c r="B37" s="376" t="s">
        <v>20</v>
      </c>
      <c r="C37" s="395">
        <v>0</v>
      </c>
      <c r="D37" s="405">
        <v>0</v>
      </c>
      <c r="E37" s="411">
        <v>0</v>
      </c>
      <c r="F37" s="411">
        <v>0</v>
      </c>
      <c r="G37" s="411">
        <v>0</v>
      </c>
      <c r="H37" s="395">
        <f t="shared" si="7"/>
        <v>0</v>
      </c>
    </row>
    <row r="38" spans="1:8" s="117" customFormat="1" ht="24" customHeight="1" x14ac:dyDescent="0.25">
      <c r="A38" s="370" t="s">
        <v>361</v>
      </c>
      <c r="B38" s="117" t="s">
        <v>363</v>
      </c>
      <c r="C38" s="395">
        <v>0</v>
      </c>
      <c r="D38" s="405">
        <v>0</v>
      </c>
      <c r="E38" s="411">
        <v>0</v>
      </c>
      <c r="F38" s="411">
        <v>0</v>
      </c>
      <c r="G38" s="411">
        <v>0</v>
      </c>
      <c r="H38" s="395">
        <f t="shared" si="7"/>
        <v>0</v>
      </c>
    </row>
    <row r="39" spans="1:8" s="117" customFormat="1" ht="22.5" customHeight="1" x14ac:dyDescent="0.25">
      <c r="A39" s="370" t="s">
        <v>47</v>
      </c>
      <c r="B39" s="416" t="s">
        <v>48</v>
      </c>
      <c r="C39" s="410">
        <v>0</v>
      </c>
      <c r="D39" s="405">
        <v>0</v>
      </c>
      <c r="E39" s="665">
        <v>67704.5</v>
      </c>
      <c r="F39" s="411">
        <v>0</v>
      </c>
      <c r="G39" s="411">
        <v>0</v>
      </c>
      <c r="H39" s="395">
        <f t="shared" si="7"/>
        <v>67704.5</v>
      </c>
    </row>
    <row r="40" spans="1:8" s="117" customFormat="1" ht="22.5" customHeight="1" x14ac:dyDescent="0.25">
      <c r="A40" s="370" t="s">
        <v>68</v>
      </c>
      <c r="B40" s="376" t="s">
        <v>67</v>
      </c>
      <c r="C40" s="410">
        <v>0</v>
      </c>
      <c r="D40" s="405">
        <v>0</v>
      </c>
      <c r="E40" s="665">
        <v>279612.94</v>
      </c>
      <c r="F40" s="411">
        <v>0</v>
      </c>
      <c r="G40" s="411">
        <v>0</v>
      </c>
      <c r="H40" s="395">
        <f t="shared" si="7"/>
        <v>279612.94</v>
      </c>
    </row>
    <row r="41" spans="1:8" s="117" customFormat="1" ht="22.5" customHeight="1" x14ac:dyDescent="0.25">
      <c r="A41" s="370" t="s">
        <v>305</v>
      </c>
      <c r="B41" s="376" t="s">
        <v>306</v>
      </c>
      <c r="C41" s="395">
        <v>0</v>
      </c>
      <c r="D41" s="405">
        <v>0</v>
      </c>
      <c r="E41" s="665">
        <v>4174</v>
      </c>
      <c r="F41" s="405">
        <v>0</v>
      </c>
      <c r="G41" s="405">
        <v>0</v>
      </c>
      <c r="H41" s="395">
        <f t="shared" si="7"/>
        <v>4174</v>
      </c>
    </row>
    <row r="42" spans="1:8" s="117" customFormat="1" ht="22.5" customHeight="1" x14ac:dyDescent="0.25">
      <c r="A42" s="370" t="s">
        <v>97</v>
      </c>
      <c r="B42" s="376" t="s">
        <v>125</v>
      </c>
      <c r="C42" s="395">
        <v>0</v>
      </c>
      <c r="D42" s="411">
        <v>0</v>
      </c>
      <c r="E42" s="665">
        <v>8568</v>
      </c>
      <c r="F42" s="395">
        <v>0</v>
      </c>
      <c r="G42" s="395">
        <v>0</v>
      </c>
      <c r="H42" s="395">
        <f t="shared" si="7"/>
        <v>8568</v>
      </c>
    </row>
    <row r="43" spans="1:8" s="161" customFormat="1" ht="41.25" customHeight="1" thickBot="1" x14ac:dyDescent="0.3">
      <c r="A43" s="183" t="s">
        <v>137</v>
      </c>
      <c r="B43" s="345" t="s">
        <v>138</v>
      </c>
      <c r="C43" s="303">
        <f>C44+C45</f>
        <v>0</v>
      </c>
      <c r="D43" s="303">
        <f>D44+D45</f>
        <v>0</v>
      </c>
      <c r="E43" s="303">
        <f>E44+E45</f>
        <v>0</v>
      </c>
      <c r="F43" s="303">
        <f>SUM(F44:F45)</f>
        <v>0</v>
      </c>
      <c r="G43" s="303">
        <f>G44+G45</f>
        <v>0</v>
      </c>
      <c r="H43" s="303">
        <f>C43+D43+E43+F43+G43</f>
        <v>0</v>
      </c>
    </row>
    <row r="44" spans="1:8" s="117" customFormat="1" ht="22.5" customHeight="1" x14ac:dyDescent="0.2">
      <c r="A44" s="368" t="s">
        <v>78</v>
      </c>
      <c r="B44" s="376" t="s">
        <v>95</v>
      </c>
      <c r="C44" s="395">
        <v>0</v>
      </c>
      <c r="D44" s="407">
        <v>0</v>
      </c>
      <c r="E44" s="395">
        <v>0</v>
      </c>
      <c r="F44" s="395">
        <v>0</v>
      </c>
      <c r="G44" s="407">
        <v>0</v>
      </c>
      <c r="H44" s="407">
        <f>SUM(C44:G44)</f>
        <v>0</v>
      </c>
    </row>
    <row r="45" spans="1:8" s="117" customFormat="1" ht="22.5" customHeight="1" x14ac:dyDescent="0.2">
      <c r="A45" s="402" t="s">
        <v>101</v>
      </c>
      <c r="B45" s="374" t="s">
        <v>124</v>
      </c>
      <c r="C45" s="395">
        <v>0</v>
      </c>
      <c r="D45" s="407">
        <v>0</v>
      </c>
      <c r="E45" s="403">
        <v>0</v>
      </c>
      <c r="F45" s="410">
        <v>0</v>
      </c>
      <c r="G45" s="395">
        <v>0</v>
      </c>
      <c r="H45" s="395">
        <f t="shared" ref="H45" si="8">SUM(C45:G45)</f>
        <v>0</v>
      </c>
    </row>
    <row r="46" spans="1:8" s="161" customFormat="1" ht="31.5" customHeight="1" thickBot="1" x14ac:dyDescent="0.3">
      <c r="A46" s="176" t="s">
        <v>140</v>
      </c>
      <c r="B46" s="160" t="s">
        <v>139</v>
      </c>
      <c r="C46" s="300">
        <f>SUM(C47+C48)</f>
        <v>0</v>
      </c>
      <c r="D46" s="300">
        <f>D47+D48</f>
        <v>441746.8</v>
      </c>
      <c r="E46" s="307">
        <f>E47+E48</f>
        <v>787621.3</v>
      </c>
      <c r="F46" s="300">
        <f>SUM(F47)</f>
        <v>5250</v>
      </c>
      <c r="G46" s="300"/>
      <c r="H46" s="300">
        <f>C46+D46+E46+F46+G46</f>
        <v>1234618.1000000001</v>
      </c>
    </row>
    <row r="47" spans="1:8" s="117" customFormat="1" ht="26.25" customHeight="1" x14ac:dyDescent="0.2">
      <c r="A47" s="370" t="s">
        <v>85</v>
      </c>
      <c r="B47" s="376" t="s">
        <v>266</v>
      </c>
      <c r="C47" s="395">
        <v>0</v>
      </c>
      <c r="D47" s="410">
        <v>441746.8</v>
      </c>
      <c r="E47" s="665">
        <v>667150</v>
      </c>
      <c r="F47" s="395">
        <v>5250</v>
      </c>
      <c r="G47" s="395">
        <v>0</v>
      </c>
      <c r="H47" s="395">
        <f t="shared" ref="H47:H52" si="9">SUM(C47:G47)</f>
        <v>1114146.8</v>
      </c>
    </row>
    <row r="48" spans="1:8" s="117" customFormat="1" ht="26.25" customHeight="1" x14ac:dyDescent="0.2">
      <c r="A48" s="370" t="s">
        <v>443</v>
      </c>
      <c r="B48" s="376" t="s">
        <v>444</v>
      </c>
      <c r="C48" s="406">
        <v>0</v>
      </c>
      <c r="D48" s="406">
        <v>0</v>
      </c>
      <c r="E48" s="665">
        <v>120471.3</v>
      </c>
      <c r="F48" s="406">
        <v>0</v>
      </c>
      <c r="G48" s="406">
        <v>0</v>
      </c>
      <c r="H48" s="395">
        <f t="shared" si="9"/>
        <v>120471.3</v>
      </c>
    </row>
    <row r="49" spans="1:8" s="161" customFormat="1" ht="26.25" customHeight="1" thickBot="1" x14ac:dyDescent="0.3">
      <c r="A49" s="159" t="s">
        <v>141</v>
      </c>
      <c r="B49" s="160" t="s">
        <v>142</v>
      </c>
      <c r="C49" s="300">
        <f>C50+C51+C52</f>
        <v>150000</v>
      </c>
      <c r="D49" s="300">
        <f>D50+D51+D52</f>
        <v>0</v>
      </c>
      <c r="E49" s="300">
        <f>E50+E51+E52</f>
        <v>0</v>
      </c>
      <c r="F49" s="300">
        <f>+F50+F52+F51</f>
        <v>800</v>
      </c>
      <c r="G49" s="300">
        <f>+G50+G52+G51</f>
        <v>0</v>
      </c>
      <c r="H49" s="300">
        <f t="shared" si="9"/>
        <v>150800</v>
      </c>
    </row>
    <row r="50" spans="1:8" s="117" customFormat="1" ht="22.5" customHeight="1" x14ac:dyDescent="0.2">
      <c r="A50" s="342" t="s">
        <v>79</v>
      </c>
      <c r="B50" s="376" t="s">
        <v>93</v>
      </c>
      <c r="C50" s="395">
        <v>0</v>
      </c>
      <c r="D50" s="404">
        <v>0</v>
      </c>
      <c r="E50" s="403">
        <v>0</v>
      </c>
      <c r="F50" s="395">
        <v>0</v>
      </c>
      <c r="G50" s="395">
        <v>0</v>
      </c>
      <c r="H50" s="395">
        <f t="shared" si="9"/>
        <v>0</v>
      </c>
    </row>
    <row r="51" spans="1:8" s="117" customFormat="1" ht="22.5" customHeight="1" x14ac:dyDescent="0.2">
      <c r="A51" s="370" t="s">
        <v>308</v>
      </c>
      <c r="B51" s="97" t="s">
        <v>309</v>
      </c>
      <c r="C51" s="395">
        <v>0</v>
      </c>
      <c r="D51" s="395">
        <v>0</v>
      </c>
      <c r="E51" s="403">
        <v>0</v>
      </c>
      <c r="F51" s="395">
        <v>0</v>
      </c>
      <c r="G51" s="395">
        <v>0</v>
      </c>
      <c r="H51" s="395">
        <f t="shared" si="9"/>
        <v>0</v>
      </c>
    </row>
    <row r="52" spans="1:8" s="117" customFormat="1" ht="22.5" customHeight="1" x14ac:dyDescent="0.2">
      <c r="A52" s="370" t="s">
        <v>75</v>
      </c>
      <c r="B52" s="376" t="s">
        <v>77</v>
      </c>
      <c r="C52" s="395">
        <v>150000</v>
      </c>
      <c r="D52" s="395">
        <v>0</v>
      </c>
      <c r="E52" s="395">
        <v>0</v>
      </c>
      <c r="F52" s="410">
        <v>800</v>
      </c>
      <c r="G52" s="395">
        <v>0</v>
      </c>
      <c r="H52" s="395">
        <f t="shared" si="9"/>
        <v>150800</v>
      </c>
    </row>
    <row r="53" spans="1:8" s="161" customFormat="1" ht="26.25" customHeight="1" thickBot="1" x14ac:dyDescent="0.3">
      <c r="A53" s="176" t="s">
        <v>144</v>
      </c>
      <c r="B53" s="160" t="s">
        <v>143</v>
      </c>
      <c r="C53" s="300">
        <f>C54+C56+C57+C57+C55</f>
        <v>0</v>
      </c>
      <c r="D53" s="613">
        <f>D54+D56+D57+D57+D55</f>
        <v>0</v>
      </c>
      <c r="E53" s="300">
        <f>E54+E55+E56+E57</f>
        <v>-22600</v>
      </c>
      <c r="F53" s="300">
        <v>0</v>
      </c>
      <c r="G53" s="300">
        <f>G54+G55+G56+G57</f>
        <v>0</v>
      </c>
      <c r="H53" s="300">
        <f>C53+D53+E53+F53+G53</f>
        <v>-22600</v>
      </c>
    </row>
    <row r="54" spans="1:8" s="161" customFormat="1" ht="37.5" customHeight="1" x14ac:dyDescent="0.25">
      <c r="A54" s="177" t="s">
        <v>340</v>
      </c>
      <c r="B54" s="171" t="s">
        <v>343</v>
      </c>
      <c r="C54" s="296">
        <v>0</v>
      </c>
      <c r="D54" s="306">
        <v>0</v>
      </c>
      <c r="E54" s="298">
        <v>0</v>
      </c>
      <c r="F54" s="296">
        <v>0</v>
      </c>
      <c r="G54" s="306">
        <v>0</v>
      </c>
      <c r="H54" s="306">
        <f>SUM(C54:G54)</f>
        <v>0</v>
      </c>
    </row>
    <row r="55" spans="1:8" s="117" customFormat="1" ht="37.5" customHeight="1" x14ac:dyDescent="0.25">
      <c r="A55" s="342" t="s">
        <v>452</v>
      </c>
      <c r="B55" s="377" t="s">
        <v>454</v>
      </c>
      <c r="C55" s="395">
        <v>0</v>
      </c>
      <c r="D55" s="395">
        <v>0</v>
      </c>
      <c r="E55" s="419">
        <v>0</v>
      </c>
      <c r="F55" s="395"/>
      <c r="G55" s="395">
        <v>0</v>
      </c>
      <c r="H55" s="411">
        <f>SUM(C55:G55)</f>
        <v>0</v>
      </c>
    </row>
    <row r="56" spans="1:8" s="117" customFormat="1" ht="21.75" customHeight="1" x14ac:dyDescent="0.2">
      <c r="A56" s="342" t="s">
        <v>257</v>
      </c>
      <c r="B56" s="374" t="s">
        <v>312</v>
      </c>
      <c r="C56" s="395">
        <v>0</v>
      </c>
      <c r="D56" s="395">
        <v>0</v>
      </c>
      <c r="E56" s="665">
        <v>-59000</v>
      </c>
      <c r="F56" s="395">
        <v>0</v>
      </c>
      <c r="G56" s="395">
        <v>0</v>
      </c>
      <c r="H56" s="395">
        <f>SUM(C56:G56)</f>
        <v>-59000</v>
      </c>
    </row>
    <row r="57" spans="1:8" s="117" customFormat="1" ht="21.75" customHeight="1" x14ac:dyDescent="0.2">
      <c r="A57" s="342" t="s">
        <v>369</v>
      </c>
      <c r="B57" s="374" t="s">
        <v>370</v>
      </c>
      <c r="C57" s="406">
        <v>0</v>
      </c>
      <c r="D57" s="406">
        <v>0</v>
      </c>
      <c r="E57" s="665">
        <v>36400</v>
      </c>
      <c r="F57" s="406"/>
      <c r="G57" s="406">
        <v>0</v>
      </c>
      <c r="H57" s="395">
        <f t="shared" ref="H57:H62" si="10">SUM(C57:G57)</f>
        <v>36400</v>
      </c>
    </row>
    <row r="58" spans="1:8" s="161" customFormat="1" ht="26.25" customHeight="1" thickBot="1" x14ac:dyDescent="0.3">
      <c r="A58" s="176" t="s">
        <v>145</v>
      </c>
      <c r="B58" s="182" t="s">
        <v>146</v>
      </c>
      <c r="C58" s="300">
        <f>C59+C60+C61+C62</f>
        <v>0</v>
      </c>
      <c r="D58" s="300">
        <f>SUM(D59:D62)</f>
        <v>0</v>
      </c>
      <c r="E58" s="300">
        <f>SUM(E59:E62)</f>
        <v>26100</v>
      </c>
      <c r="F58" s="300">
        <f>SUM(F60)</f>
        <v>0</v>
      </c>
      <c r="G58" s="300"/>
      <c r="H58" s="300">
        <f>SUM(H59:H62)</f>
        <v>26100</v>
      </c>
    </row>
    <row r="59" spans="1:8" s="117" customFormat="1" ht="22.5" customHeight="1" x14ac:dyDescent="0.2">
      <c r="A59" s="370" t="s">
        <v>105</v>
      </c>
      <c r="B59" s="376" t="s">
        <v>106</v>
      </c>
      <c r="C59" s="395">
        <v>0</v>
      </c>
      <c r="D59" s="395">
        <v>0</v>
      </c>
      <c r="E59" s="395">
        <v>0</v>
      </c>
      <c r="F59" s="395">
        <v>0</v>
      </c>
      <c r="G59" s="395">
        <v>0</v>
      </c>
      <c r="H59" s="395">
        <f>SUM(C59:G59)</f>
        <v>0</v>
      </c>
    </row>
    <row r="60" spans="1:8" s="117" customFormat="1" ht="22.5" customHeight="1" x14ac:dyDescent="0.2">
      <c r="A60" s="402" t="s">
        <v>107</v>
      </c>
      <c r="B60" s="374" t="s">
        <v>108</v>
      </c>
      <c r="C60" s="395">
        <v>0</v>
      </c>
      <c r="D60" s="395">
        <v>0</v>
      </c>
      <c r="E60" s="665">
        <v>26100</v>
      </c>
      <c r="F60" s="395">
        <v>0</v>
      </c>
      <c r="G60" s="395">
        <v>0</v>
      </c>
      <c r="H60" s="395">
        <f t="shared" si="10"/>
        <v>26100</v>
      </c>
    </row>
    <row r="61" spans="1:8" s="117" customFormat="1" ht="22.5" customHeight="1" x14ac:dyDescent="0.2">
      <c r="A61" s="402" t="s">
        <v>392</v>
      </c>
      <c r="B61" s="374" t="s">
        <v>395</v>
      </c>
      <c r="C61" s="406">
        <v>0</v>
      </c>
      <c r="D61" s="406">
        <v>0</v>
      </c>
      <c r="E61" s="395">
        <v>0</v>
      </c>
      <c r="F61" s="406">
        <v>0</v>
      </c>
      <c r="G61" s="406">
        <v>0</v>
      </c>
      <c r="H61" s="395">
        <f t="shared" si="10"/>
        <v>0</v>
      </c>
    </row>
    <row r="62" spans="1:8" s="117" customFormat="1" ht="22.5" customHeight="1" x14ac:dyDescent="0.2">
      <c r="A62" s="402" t="s">
        <v>393</v>
      </c>
      <c r="B62" s="374" t="s">
        <v>394</v>
      </c>
      <c r="C62" s="406">
        <v>0</v>
      </c>
      <c r="D62" s="406">
        <v>0</v>
      </c>
      <c r="E62" s="395">
        <v>0</v>
      </c>
      <c r="F62" s="406">
        <v>0</v>
      </c>
      <c r="G62" s="406">
        <v>0</v>
      </c>
      <c r="H62" s="395">
        <f t="shared" si="10"/>
        <v>0</v>
      </c>
    </row>
    <row r="63" spans="1:8" s="161" customFormat="1" ht="56.25" customHeight="1" thickBot="1" x14ac:dyDescent="0.3">
      <c r="A63" s="176" t="s">
        <v>147</v>
      </c>
      <c r="B63" s="620" t="s">
        <v>148</v>
      </c>
      <c r="C63" s="300">
        <f>SUM(C65)</f>
        <v>0</v>
      </c>
      <c r="D63" s="300">
        <f>D64+D65</f>
        <v>5300</v>
      </c>
      <c r="E63" s="300">
        <f>E64+E65</f>
        <v>625463.76</v>
      </c>
      <c r="F63" s="300">
        <f>SUM(F64:F65)</f>
        <v>0</v>
      </c>
      <c r="G63" s="300"/>
      <c r="H63" s="300">
        <f>C63+D63+E63+F63+G63</f>
        <v>630763.76</v>
      </c>
    </row>
    <row r="64" spans="1:8" s="117" customFormat="1" ht="36" customHeight="1" x14ac:dyDescent="0.2">
      <c r="A64" s="368" t="s">
        <v>109</v>
      </c>
      <c r="B64" s="369" t="s">
        <v>304</v>
      </c>
      <c r="C64" s="395">
        <v>0</v>
      </c>
      <c r="D64" s="395">
        <v>0</v>
      </c>
      <c r="E64" s="665">
        <v>562263.63</v>
      </c>
      <c r="F64" s="395">
        <v>0</v>
      </c>
      <c r="G64" s="395">
        <v>0</v>
      </c>
      <c r="H64" s="395">
        <f>SUM(C64:G64)</f>
        <v>562263.63</v>
      </c>
    </row>
    <row r="65" spans="1:9" s="117" customFormat="1" ht="43.5" customHeight="1" x14ac:dyDescent="0.2">
      <c r="A65" s="370" t="s">
        <v>54</v>
      </c>
      <c r="B65" s="369" t="s">
        <v>46</v>
      </c>
      <c r="C65" s="395">
        <v>0</v>
      </c>
      <c r="D65" s="410">
        <v>5300</v>
      </c>
      <c r="E65" s="665">
        <v>63200.13</v>
      </c>
      <c r="F65" s="410">
        <v>0</v>
      </c>
      <c r="G65" s="395">
        <v>0</v>
      </c>
      <c r="H65" s="395">
        <f>SUM(C65:G65)</f>
        <v>68500.13</v>
      </c>
    </row>
    <row r="66" spans="1:9" s="161" customFormat="1" ht="58.5" customHeight="1" thickBot="1" x14ac:dyDescent="0.3">
      <c r="A66" s="159" t="s">
        <v>150</v>
      </c>
      <c r="B66" s="174" t="s">
        <v>149</v>
      </c>
      <c r="C66" s="300">
        <f>SUM(C67:C74)</f>
        <v>7265.88</v>
      </c>
      <c r="D66" s="300">
        <f>SUM(D67:D74)</f>
        <v>8013326.2999999998</v>
      </c>
      <c r="E66" s="300">
        <f>E67+E68+E69+E70+E71+E72+E73+E74</f>
        <v>2783000</v>
      </c>
      <c r="F66" s="300">
        <f>SUM(F67:F73)</f>
        <v>313.32</v>
      </c>
      <c r="G66" s="300">
        <f>G67+G68+G69+G70+G71+G72+G73+G74</f>
        <v>175</v>
      </c>
      <c r="H66" s="300">
        <f>C66+D66+E66+F66+G66</f>
        <v>10804080.5</v>
      </c>
    </row>
    <row r="67" spans="1:9" s="117" customFormat="1" ht="24.75" customHeight="1" x14ac:dyDescent="0.2">
      <c r="A67" s="370" t="s">
        <v>354</v>
      </c>
      <c r="B67" s="369" t="s">
        <v>356</v>
      </c>
      <c r="C67" s="395">
        <v>0</v>
      </c>
      <c r="D67" s="406">
        <v>0</v>
      </c>
      <c r="E67" s="420">
        <v>0</v>
      </c>
      <c r="F67" s="406">
        <v>0</v>
      </c>
      <c r="G67" s="406">
        <v>0</v>
      </c>
      <c r="H67" s="406">
        <f>SUM(C67:G67)</f>
        <v>0</v>
      </c>
    </row>
    <row r="68" spans="1:9" s="117" customFormat="1" ht="28.5" customHeight="1" x14ac:dyDescent="0.2">
      <c r="A68" s="370" t="s">
        <v>64</v>
      </c>
      <c r="B68" s="369" t="s">
        <v>21</v>
      </c>
      <c r="C68" s="410">
        <v>7265.88</v>
      </c>
      <c r="D68" s="410">
        <v>13326.3</v>
      </c>
      <c r="E68" s="420">
        <v>0</v>
      </c>
      <c r="F68" s="410">
        <v>313.32</v>
      </c>
      <c r="G68" s="410">
        <v>175</v>
      </c>
      <c r="H68" s="406">
        <f t="shared" ref="H68:H69" si="11">SUM(C68:G68)</f>
        <v>21080.5</v>
      </c>
    </row>
    <row r="69" spans="1:9" s="117" customFormat="1" ht="33.75" customHeight="1" x14ac:dyDescent="0.2">
      <c r="A69" s="370" t="s">
        <v>258</v>
      </c>
      <c r="B69" s="369" t="s">
        <v>278</v>
      </c>
      <c r="C69" s="395">
        <v>0</v>
      </c>
      <c r="D69" s="406">
        <v>0</v>
      </c>
      <c r="E69" s="395">
        <v>0</v>
      </c>
      <c r="F69" s="406">
        <v>0</v>
      </c>
      <c r="G69" s="406">
        <v>0</v>
      </c>
      <c r="H69" s="406">
        <f t="shared" si="11"/>
        <v>0</v>
      </c>
    </row>
    <row r="70" spans="1:9" s="117" customFormat="1" ht="33.75" customHeight="1" x14ac:dyDescent="0.2">
      <c r="A70" s="370" t="s">
        <v>368</v>
      </c>
      <c r="B70" s="369" t="s">
        <v>371</v>
      </c>
      <c r="C70" s="395">
        <v>0</v>
      </c>
      <c r="D70" s="406">
        <v>0</v>
      </c>
      <c r="E70" s="395">
        <v>0</v>
      </c>
      <c r="F70" s="395">
        <v>0</v>
      </c>
      <c r="G70" s="395">
        <v>0</v>
      </c>
      <c r="H70" s="395">
        <f>SUM(C70:G70)</f>
        <v>0</v>
      </c>
    </row>
    <row r="71" spans="1:9" s="117" customFormat="1" ht="24.75" customHeight="1" x14ac:dyDescent="0.2">
      <c r="A71" s="342" t="s">
        <v>336</v>
      </c>
      <c r="B71" s="369" t="s">
        <v>337</v>
      </c>
      <c r="C71" s="395">
        <v>0</v>
      </c>
      <c r="D71" s="406">
        <v>0</v>
      </c>
      <c r="E71" s="395">
        <v>0</v>
      </c>
      <c r="F71" s="395">
        <v>0</v>
      </c>
      <c r="G71" s="395">
        <v>0</v>
      </c>
      <c r="H71" s="395">
        <f>SUM(C71:G71)</f>
        <v>0</v>
      </c>
    </row>
    <row r="72" spans="1:9" s="117" customFormat="1" ht="22.5" customHeight="1" x14ac:dyDescent="0.25">
      <c r="A72" s="368" t="s">
        <v>72</v>
      </c>
      <c r="B72" s="369" t="s">
        <v>73</v>
      </c>
      <c r="C72" s="410">
        <v>0</v>
      </c>
      <c r="D72" s="405">
        <v>0</v>
      </c>
      <c r="E72" s="395">
        <v>0</v>
      </c>
      <c r="F72" s="395">
        <v>0</v>
      </c>
      <c r="G72" s="395">
        <v>0</v>
      </c>
      <c r="H72" s="395">
        <f t="shared" ref="H72:H73" si="12">SUM(C72:G72)</f>
        <v>0</v>
      </c>
    </row>
    <row r="73" spans="1:9" s="117" customFormat="1" ht="21.75" customHeight="1" x14ac:dyDescent="0.25">
      <c r="A73" s="370" t="s">
        <v>65</v>
      </c>
      <c r="B73" s="369" t="s">
        <v>66</v>
      </c>
      <c r="C73" s="395">
        <v>0</v>
      </c>
      <c r="D73" s="405">
        <v>0</v>
      </c>
      <c r="E73" s="395">
        <v>0</v>
      </c>
      <c r="F73" s="395">
        <v>0</v>
      </c>
      <c r="G73" s="395">
        <v>0</v>
      </c>
      <c r="H73" s="395">
        <f t="shared" si="12"/>
        <v>0</v>
      </c>
    </row>
    <row r="74" spans="1:9" s="117" customFormat="1" ht="22.5" customHeight="1" x14ac:dyDescent="0.2">
      <c r="A74" s="370" t="s">
        <v>378</v>
      </c>
      <c r="B74" s="369" t="s">
        <v>468</v>
      </c>
      <c r="C74" s="406">
        <v>0</v>
      </c>
      <c r="D74" s="410">
        <v>8000000</v>
      </c>
      <c r="E74" s="665">
        <v>2783000</v>
      </c>
      <c r="F74" s="406"/>
      <c r="G74" s="395">
        <v>0</v>
      </c>
      <c r="H74" s="395">
        <f>SUM(C74:G74)</f>
        <v>10783000</v>
      </c>
    </row>
    <row r="75" spans="1:9" s="161" customFormat="1" ht="38.25" customHeight="1" thickBot="1" x14ac:dyDescent="0.3">
      <c r="A75" s="159" t="s">
        <v>151</v>
      </c>
      <c r="B75" s="174" t="s">
        <v>152</v>
      </c>
      <c r="C75" s="300">
        <f>C76+C77</f>
        <v>0</v>
      </c>
      <c r="D75" s="300">
        <f>D76+D77</f>
        <v>0</v>
      </c>
      <c r="E75" s="300">
        <f>E76+E77</f>
        <v>112749</v>
      </c>
      <c r="F75" s="300">
        <f>SUM(F77:F77)</f>
        <v>0</v>
      </c>
      <c r="G75" s="300">
        <f>G76+G77</f>
        <v>0</v>
      </c>
      <c r="H75" s="300">
        <f>SUM(C75:G75)</f>
        <v>112749</v>
      </c>
    </row>
    <row r="76" spans="1:9" s="117" customFormat="1" ht="28.5" customHeight="1" x14ac:dyDescent="0.25">
      <c r="A76" s="370" t="s">
        <v>362</v>
      </c>
      <c r="B76" s="117" t="s">
        <v>364</v>
      </c>
      <c r="C76" s="421">
        <v>0</v>
      </c>
      <c r="D76" s="407">
        <v>0</v>
      </c>
      <c r="E76" s="422">
        <v>0</v>
      </c>
      <c r="F76" s="422">
        <v>0</v>
      </c>
      <c r="G76" s="422"/>
      <c r="H76" s="422">
        <f>SUM(C76:G76)</f>
        <v>0</v>
      </c>
    </row>
    <row r="77" spans="1:9" s="117" customFormat="1" ht="28.5" customHeight="1" x14ac:dyDescent="0.2">
      <c r="A77" s="370" t="s">
        <v>99</v>
      </c>
      <c r="B77" s="376" t="s">
        <v>267</v>
      </c>
      <c r="C77" s="395">
        <v>0</v>
      </c>
      <c r="D77" s="395">
        <v>0</v>
      </c>
      <c r="E77" s="665">
        <v>112749</v>
      </c>
      <c r="F77" s="410">
        <v>0</v>
      </c>
      <c r="G77" s="395"/>
      <c r="H77" s="395">
        <f>SUM(C77:G77)</f>
        <v>112749</v>
      </c>
    </row>
    <row r="78" spans="1:9" s="161" customFormat="1" ht="30" customHeight="1" x14ac:dyDescent="0.25">
      <c r="A78" s="686">
        <v>2.2999999999999998</v>
      </c>
      <c r="B78" s="687" t="s">
        <v>153</v>
      </c>
      <c r="C78" s="688">
        <f>C79+C84+C89+C95+C98+C111+C103+C108+C113</f>
        <v>0</v>
      </c>
      <c r="D78" s="688">
        <f>D79+D84+D89+D95+D98+D103+D108+D111+D113</f>
        <v>27010.52</v>
      </c>
      <c r="E78" s="688">
        <f>E79+E84+E125+E89+E95+E98+E103+E108+E111+E113</f>
        <v>416321.31</v>
      </c>
      <c r="F78" s="688">
        <f>F79+F89+F98+F103+F108+F113+F84+F95</f>
        <v>54062.99</v>
      </c>
      <c r="G78" s="688">
        <v>0</v>
      </c>
      <c r="H78" s="688">
        <f>C78+D78+E78+F78+G78</f>
        <v>497394.82</v>
      </c>
      <c r="I78" s="433"/>
    </row>
    <row r="79" spans="1:9" s="161" customFormat="1" ht="39" customHeight="1" x14ac:dyDescent="0.25">
      <c r="A79" s="181" t="s">
        <v>154</v>
      </c>
      <c r="B79" s="174" t="s">
        <v>155</v>
      </c>
      <c r="C79" s="295">
        <f>C80+C81+C82+C83</f>
        <v>0</v>
      </c>
      <c r="D79" s="295">
        <f>D80+D81+D82+D83</f>
        <v>0</v>
      </c>
      <c r="E79" s="295">
        <f>E80+E81+E82+E83</f>
        <v>89380</v>
      </c>
      <c r="F79" s="295">
        <f>SUM(F80:F83)</f>
        <v>26366.61</v>
      </c>
      <c r="G79" s="295">
        <f t="shared" ref="G79:G84" si="13">SUM(G80:G83)</f>
        <v>0</v>
      </c>
      <c r="H79" s="295">
        <f>C79+D79+E79+F79+G79</f>
        <v>115746.61</v>
      </c>
    </row>
    <row r="80" spans="1:9" s="117" customFormat="1" ht="24.75" customHeight="1" x14ac:dyDescent="0.25">
      <c r="A80" s="370" t="s">
        <v>49</v>
      </c>
      <c r="B80" s="376" t="s">
        <v>50</v>
      </c>
      <c r="C80" s="406">
        <v>0</v>
      </c>
      <c r="D80" s="395">
        <v>0</v>
      </c>
      <c r="E80" s="665">
        <v>38380</v>
      </c>
      <c r="F80" s="410">
        <v>26366.61</v>
      </c>
      <c r="G80" s="305">
        <f t="shared" si="13"/>
        <v>0</v>
      </c>
      <c r="H80" s="395">
        <f>SUM(C80:G80)</f>
        <v>64746.61</v>
      </c>
    </row>
    <row r="81" spans="1:8" s="117" customFormat="1" ht="24.75" customHeight="1" x14ac:dyDescent="0.25">
      <c r="A81" s="370" t="s">
        <v>71</v>
      </c>
      <c r="B81" s="376" t="s">
        <v>279</v>
      </c>
      <c r="C81" s="406">
        <v>0</v>
      </c>
      <c r="D81" s="395">
        <v>0</v>
      </c>
      <c r="E81" s="665">
        <v>51000</v>
      </c>
      <c r="F81" s="395">
        <v>0</v>
      </c>
      <c r="G81" s="305">
        <f t="shared" si="13"/>
        <v>0</v>
      </c>
      <c r="H81" s="395">
        <f>SUM(C81:G81)</f>
        <v>51000</v>
      </c>
    </row>
    <row r="82" spans="1:8" s="117" customFormat="1" ht="24.75" customHeight="1" x14ac:dyDescent="0.25">
      <c r="A82" s="413" t="s">
        <v>80</v>
      </c>
      <c r="B82" s="376" t="s">
        <v>269</v>
      </c>
      <c r="C82" s="405">
        <f>C83+C84+C85+C86</f>
        <v>0</v>
      </c>
      <c r="D82" s="395">
        <v>0</v>
      </c>
      <c r="E82" s="614">
        <v>0</v>
      </c>
      <c r="F82" s="395">
        <v>0</v>
      </c>
      <c r="G82" s="305">
        <f t="shared" si="13"/>
        <v>0</v>
      </c>
      <c r="H82" s="395">
        <f>SUM(C82:G82)</f>
        <v>0</v>
      </c>
    </row>
    <row r="83" spans="1:8" s="117" customFormat="1" ht="24.75" customHeight="1" x14ac:dyDescent="0.25">
      <c r="A83" s="370" t="s">
        <v>103</v>
      </c>
      <c r="B83" s="376" t="s">
        <v>307</v>
      </c>
      <c r="C83" s="395">
        <v>0</v>
      </c>
      <c r="D83" s="404">
        <v>0</v>
      </c>
      <c r="E83" s="403">
        <v>0</v>
      </c>
      <c r="F83" s="395">
        <v>0</v>
      </c>
      <c r="G83" s="305">
        <f t="shared" si="13"/>
        <v>0</v>
      </c>
      <c r="H83" s="395">
        <f>SUM(C83:G83)</f>
        <v>0</v>
      </c>
    </row>
    <row r="84" spans="1:8" s="161" customFormat="1" ht="24" customHeight="1" thickBot="1" x14ac:dyDescent="0.3">
      <c r="A84" s="159" t="s">
        <v>156</v>
      </c>
      <c r="B84" s="185" t="s">
        <v>157</v>
      </c>
      <c r="C84" s="300">
        <f>C85+C86+C87+C88</f>
        <v>0</v>
      </c>
      <c r="D84" s="300">
        <f>D85+D86+D87+D88</f>
        <v>0</v>
      </c>
      <c r="E84" s="359">
        <v>0</v>
      </c>
      <c r="F84" s="300">
        <f>SUM(F85:F88)</f>
        <v>2785.89</v>
      </c>
      <c r="G84" s="300">
        <f t="shared" si="13"/>
        <v>0</v>
      </c>
      <c r="H84" s="300">
        <f>SUM(H85:H88)</f>
        <v>2785.89</v>
      </c>
    </row>
    <row r="85" spans="1:8" s="117" customFormat="1" ht="23.25" customHeight="1" x14ac:dyDescent="0.25">
      <c r="A85" s="368" t="s">
        <v>357</v>
      </c>
      <c r="B85" s="369" t="s">
        <v>360</v>
      </c>
      <c r="C85" s="405">
        <v>0</v>
      </c>
      <c r="D85" s="405">
        <v>0</v>
      </c>
      <c r="E85" s="420">
        <v>0</v>
      </c>
      <c r="F85" s="406">
        <v>0</v>
      </c>
      <c r="G85" s="395">
        <v>0</v>
      </c>
      <c r="H85" s="406">
        <f t="shared" ref="H85:H88" si="14">SUM(C85:G85)</f>
        <v>0</v>
      </c>
    </row>
    <row r="86" spans="1:8" s="117" customFormat="1" ht="23.25" customHeight="1" x14ac:dyDescent="0.25">
      <c r="A86" s="368" t="s">
        <v>81</v>
      </c>
      <c r="B86" s="376" t="s">
        <v>288</v>
      </c>
      <c r="C86" s="405">
        <v>0</v>
      </c>
      <c r="D86" s="405">
        <v>0</v>
      </c>
      <c r="E86" s="406">
        <v>0</v>
      </c>
      <c r="F86" s="395">
        <v>2785.89</v>
      </c>
      <c r="G86" s="395">
        <v>0</v>
      </c>
      <c r="H86" s="395">
        <f t="shared" si="14"/>
        <v>2785.89</v>
      </c>
    </row>
    <row r="87" spans="1:8" s="117" customFormat="1" ht="23.25" customHeight="1" x14ac:dyDescent="0.2">
      <c r="A87" s="342" t="s">
        <v>84</v>
      </c>
      <c r="B87" s="376" t="s">
        <v>91</v>
      </c>
      <c r="C87" s="395">
        <v>0</v>
      </c>
      <c r="D87" s="395">
        <v>0</v>
      </c>
      <c r="E87" s="406">
        <v>0</v>
      </c>
      <c r="F87" s="395">
        <v>0</v>
      </c>
      <c r="G87" s="395">
        <v>0</v>
      </c>
      <c r="H87" s="395">
        <f t="shared" si="14"/>
        <v>0</v>
      </c>
    </row>
    <row r="88" spans="1:8" s="117" customFormat="1" ht="23.25" customHeight="1" thickBot="1" x14ac:dyDescent="0.25">
      <c r="A88" s="370" t="s">
        <v>41</v>
      </c>
      <c r="B88" s="376" t="s">
        <v>42</v>
      </c>
      <c r="C88" s="410">
        <v>0</v>
      </c>
      <c r="D88" s="404">
        <v>0</v>
      </c>
      <c r="E88" s="406">
        <v>0</v>
      </c>
      <c r="F88" s="395">
        <v>0</v>
      </c>
      <c r="G88" s="395">
        <v>0</v>
      </c>
      <c r="H88" s="423">
        <f t="shared" si="14"/>
        <v>0</v>
      </c>
    </row>
    <row r="89" spans="1:8" s="161" customFormat="1" ht="42.75" customHeight="1" thickBot="1" x14ac:dyDescent="0.3">
      <c r="A89" s="159" t="s">
        <v>158</v>
      </c>
      <c r="B89" s="174" t="s">
        <v>159</v>
      </c>
      <c r="C89" s="300">
        <f>SUM(C90:C94)</f>
        <v>0</v>
      </c>
      <c r="D89" s="300">
        <f>SUM(D90:D94)</f>
        <v>0</v>
      </c>
      <c r="E89" s="300">
        <v>0</v>
      </c>
      <c r="F89" s="300">
        <f>SUM(F90:F94)</f>
        <v>0</v>
      </c>
      <c r="G89" s="300">
        <f>SUM(G90:G94)</f>
        <v>0</v>
      </c>
      <c r="H89" s="300">
        <f>C89+D89+E89+F89+G89</f>
        <v>0</v>
      </c>
    </row>
    <row r="90" spans="1:8" s="117" customFormat="1" ht="24" customHeight="1" x14ac:dyDescent="0.2">
      <c r="A90" s="402" t="s">
        <v>280</v>
      </c>
      <c r="B90" s="374" t="s">
        <v>303</v>
      </c>
      <c r="C90" s="395">
        <v>0</v>
      </c>
      <c r="D90" s="395">
        <v>0</v>
      </c>
      <c r="E90" s="403">
        <v>0</v>
      </c>
      <c r="F90" s="395">
        <v>0</v>
      </c>
      <c r="G90" s="395">
        <v>0</v>
      </c>
      <c r="H90" s="395">
        <f t="shared" ref="H90:H94" si="15">SUM(C90:G90)</f>
        <v>0</v>
      </c>
    </row>
    <row r="91" spans="1:8" s="117" customFormat="1" ht="24" customHeight="1" x14ac:dyDescent="0.2">
      <c r="A91" s="370" t="s">
        <v>55</v>
      </c>
      <c r="B91" s="376" t="s">
        <v>56</v>
      </c>
      <c r="C91" s="395">
        <v>0</v>
      </c>
      <c r="D91" s="395">
        <v>0</v>
      </c>
      <c r="E91" s="404">
        <v>0</v>
      </c>
      <c r="F91" s="404">
        <v>0</v>
      </c>
      <c r="G91" s="395">
        <v>0</v>
      </c>
      <c r="H91" s="395">
        <f t="shared" si="15"/>
        <v>0</v>
      </c>
    </row>
    <row r="92" spans="1:8" s="117" customFormat="1" ht="24" customHeight="1" x14ac:dyDescent="0.2">
      <c r="A92" s="370" t="s">
        <v>98</v>
      </c>
      <c r="B92" s="376" t="s">
        <v>110</v>
      </c>
      <c r="C92" s="395">
        <v>0</v>
      </c>
      <c r="D92" s="395">
        <v>0</v>
      </c>
      <c r="E92" s="404">
        <v>0</v>
      </c>
      <c r="F92" s="404">
        <v>0</v>
      </c>
      <c r="G92" s="395">
        <v>0</v>
      </c>
      <c r="H92" s="395">
        <f t="shared" si="15"/>
        <v>0</v>
      </c>
    </row>
    <row r="93" spans="1:8" s="117" customFormat="1" ht="24" customHeight="1" x14ac:dyDescent="0.2">
      <c r="A93" s="342" t="s">
        <v>301</v>
      </c>
      <c r="B93" s="376" t="s">
        <v>302</v>
      </c>
      <c r="C93" s="395">
        <v>0</v>
      </c>
      <c r="D93" s="404">
        <v>0</v>
      </c>
      <c r="E93" s="403">
        <v>0</v>
      </c>
      <c r="F93" s="404">
        <v>0</v>
      </c>
      <c r="G93" s="395">
        <v>0</v>
      </c>
      <c r="H93" s="395">
        <f t="shared" si="15"/>
        <v>0</v>
      </c>
    </row>
    <row r="94" spans="1:8" s="117" customFormat="1" ht="24" customHeight="1" x14ac:dyDescent="0.2">
      <c r="A94" s="370" t="s">
        <v>251</v>
      </c>
      <c r="B94" s="376" t="s">
        <v>252</v>
      </c>
      <c r="C94" s="395">
        <v>0</v>
      </c>
      <c r="D94" s="395">
        <v>0</v>
      </c>
      <c r="E94" s="395">
        <v>0</v>
      </c>
      <c r="F94" s="404">
        <v>0</v>
      </c>
      <c r="G94" s="395">
        <v>0</v>
      </c>
      <c r="H94" s="395">
        <f t="shared" si="15"/>
        <v>0</v>
      </c>
    </row>
    <row r="95" spans="1:8" s="161" customFormat="1" ht="24" customHeight="1" thickBot="1" x14ac:dyDescent="0.3">
      <c r="A95" s="159" t="s">
        <v>160</v>
      </c>
      <c r="B95" s="185" t="s">
        <v>161</v>
      </c>
      <c r="C95" s="300">
        <f>C96+C97</f>
        <v>0</v>
      </c>
      <c r="D95" s="300">
        <f>SUM(D96:D97)</f>
        <v>0</v>
      </c>
      <c r="E95" s="300">
        <f>SUM(E96:E97)</f>
        <v>1820</v>
      </c>
      <c r="F95" s="300">
        <f>SUM(F96:F97)</f>
        <v>0</v>
      </c>
      <c r="G95" s="300"/>
      <c r="H95" s="300">
        <f>C95+D95+E95+F95+G95</f>
        <v>1820</v>
      </c>
    </row>
    <row r="96" spans="1:8" s="117" customFormat="1" ht="24" customHeight="1" x14ac:dyDescent="0.25">
      <c r="A96" s="370" t="s">
        <v>86</v>
      </c>
      <c r="B96" s="369" t="s">
        <v>310</v>
      </c>
      <c r="C96" s="395">
        <v>0</v>
      </c>
      <c r="D96" s="395">
        <v>0</v>
      </c>
      <c r="E96" s="295">
        <v>0</v>
      </c>
      <c r="F96" s="395">
        <v>0</v>
      </c>
      <c r="G96" s="395">
        <v>0</v>
      </c>
      <c r="H96" s="395">
        <f t="shared" ref="H96:H97" si="16">SUM(C96:G96)</f>
        <v>0</v>
      </c>
    </row>
    <row r="97" spans="1:8" s="117" customFormat="1" ht="24" customHeight="1" x14ac:dyDescent="0.2">
      <c r="A97" s="370" t="s">
        <v>74</v>
      </c>
      <c r="B97" s="369" t="s">
        <v>272</v>
      </c>
      <c r="C97" s="395">
        <v>0</v>
      </c>
      <c r="D97" s="395">
        <v>0</v>
      </c>
      <c r="E97" s="395">
        <v>1820</v>
      </c>
      <c r="F97" s="410">
        <v>0</v>
      </c>
      <c r="G97" s="395">
        <v>0</v>
      </c>
      <c r="H97" s="395">
        <f t="shared" si="16"/>
        <v>1820</v>
      </c>
    </row>
    <row r="98" spans="1:8" s="161" customFormat="1" ht="39" customHeight="1" thickBot="1" x14ac:dyDescent="0.3">
      <c r="A98" s="159" t="s">
        <v>162</v>
      </c>
      <c r="B98" s="174" t="s">
        <v>163</v>
      </c>
      <c r="C98" s="300">
        <f>C99+C100+C101+C102</f>
        <v>0</v>
      </c>
      <c r="D98" s="300">
        <f>SUM(D99:D102)</f>
        <v>0</v>
      </c>
      <c r="E98" s="300">
        <f>SUM(E99:E102)</f>
        <v>0</v>
      </c>
      <c r="F98" s="300">
        <f>SUM(F99:F102)</f>
        <v>149</v>
      </c>
      <c r="G98" s="300"/>
      <c r="H98" s="300">
        <f>C98+D98+E98+F98+G98</f>
        <v>149</v>
      </c>
    </row>
    <row r="99" spans="1:8" s="117" customFormat="1" ht="24" customHeight="1" x14ac:dyDescent="0.25">
      <c r="A99" s="342" t="s">
        <v>341</v>
      </c>
      <c r="B99" s="375" t="s">
        <v>344</v>
      </c>
      <c r="C99" s="406">
        <v>0</v>
      </c>
      <c r="D99" s="405">
        <v>0</v>
      </c>
      <c r="E99" s="405">
        <v>0</v>
      </c>
      <c r="F99" s="405">
        <v>0</v>
      </c>
      <c r="G99" s="395">
        <v>0</v>
      </c>
      <c r="H99" s="406">
        <f t="shared" ref="H99:H102" si="17">SUM(C99:G99)</f>
        <v>0</v>
      </c>
    </row>
    <row r="100" spans="1:8" s="117" customFormat="1" ht="24" customHeight="1" x14ac:dyDescent="0.25">
      <c r="A100" s="370" t="s">
        <v>102</v>
      </c>
      <c r="B100" s="376" t="s">
        <v>263</v>
      </c>
      <c r="C100" s="395">
        <v>0</v>
      </c>
      <c r="D100" s="406">
        <v>0</v>
      </c>
      <c r="E100" s="405">
        <v>0</v>
      </c>
      <c r="F100" s="405">
        <v>0</v>
      </c>
      <c r="G100" s="395">
        <v>0</v>
      </c>
      <c r="H100" s="406">
        <f t="shared" si="17"/>
        <v>0</v>
      </c>
    </row>
    <row r="101" spans="1:8" s="161" customFormat="1" ht="24" customHeight="1" x14ac:dyDescent="0.25">
      <c r="A101" s="169" t="s">
        <v>82</v>
      </c>
      <c r="B101" s="170" t="s">
        <v>92</v>
      </c>
      <c r="C101" s="296">
        <v>0</v>
      </c>
      <c r="D101" s="434">
        <v>0</v>
      </c>
      <c r="E101" s="434">
        <v>0</v>
      </c>
      <c r="F101" s="296">
        <v>0</v>
      </c>
      <c r="G101" s="395">
        <v>0</v>
      </c>
      <c r="H101" s="296">
        <f t="shared" si="17"/>
        <v>0</v>
      </c>
    </row>
    <row r="102" spans="1:8" s="161" customFormat="1" ht="24" customHeight="1" x14ac:dyDescent="0.25">
      <c r="A102" s="169" t="s">
        <v>57</v>
      </c>
      <c r="B102" s="170" t="s">
        <v>58</v>
      </c>
      <c r="C102" s="296">
        <v>0</v>
      </c>
      <c r="D102" s="434">
        <v>0</v>
      </c>
      <c r="E102" s="298">
        <v>0</v>
      </c>
      <c r="F102" s="410">
        <v>149</v>
      </c>
      <c r="G102" s="395">
        <v>0</v>
      </c>
      <c r="H102" s="296">
        <f t="shared" si="17"/>
        <v>149</v>
      </c>
    </row>
    <row r="103" spans="1:8" s="161" customFormat="1" ht="42" customHeight="1" thickBot="1" x14ac:dyDescent="0.3">
      <c r="A103" s="159" t="s">
        <v>165</v>
      </c>
      <c r="B103" s="174" t="s">
        <v>164</v>
      </c>
      <c r="C103" s="300">
        <f>SUM(C104:C107)</f>
        <v>0</v>
      </c>
      <c r="D103" s="300">
        <f>SUM(D104:D107)</f>
        <v>0</v>
      </c>
      <c r="E103" s="300">
        <f>E104+E105+E106+E107</f>
        <v>170</v>
      </c>
      <c r="F103" s="300">
        <f>SUM(F104:F106)</f>
        <v>10626.44</v>
      </c>
      <c r="G103" s="300"/>
      <c r="H103" s="300">
        <f>C103+D103+E103+F103+G103</f>
        <v>10796.44</v>
      </c>
    </row>
    <row r="104" spans="1:8" s="117" customFormat="1" ht="36.75" customHeight="1" x14ac:dyDescent="0.2">
      <c r="A104" s="402" t="s">
        <v>100</v>
      </c>
      <c r="B104" s="369" t="s">
        <v>126</v>
      </c>
      <c r="C104" s="395">
        <v>0</v>
      </c>
      <c r="D104" s="404">
        <v>0</v>
      </c>
      <c r="E104" s="395">
        <v>0</v>
      </c>
      <c r="F104" s="410">
        <v>0</v>
      </c>
      <c r="G104" s="395">
        <v>0</v>
      </c>
      <c r="H104" s="395">
        <f t="shared" ref="H104:H107" si="18">SUM(C104:G104)</f>
        <v>0</v>
      </c>
    </row>
    <row r="105" spans="1:8" s="117" customFormat="1" ht="23.25" customHeight="1" x14ac:dyDescent="0.2">
      <c r="A105" s="368" t="s">
        <v>259</v>
      </c>
      <c r="B105" s="369" t="s">
        <v>273</v>
      </c>
      <c r="C105" s="395">
        <v>0</v>
      </c>
      <c r="D105" s="395">
        <v>0</v>
      </c>
      <c r="E105" s="395">
        <v>0</v>
      </c>
      <c r="F105" s="410">
        <v>0</v>
      </c>
      <c r="G105" s="395">
        <v>0</v>
      </c>
      <c r="H105" s="395">
        <f t="shared" si="18"/>
        <v>0</v>
      </c>
    </row>
    <row r="106" spans="1:8" s="117" customFormat="1" ht="23.25" customHeight="1" x14ac:dyDescent="0.25">
      <c r="A106" s="370" t="s">
        <v>69</v>
      </c>
      <c r="B106" s="369" t="s">
        <v>87</v>
      </c>
      <c r="C106" s="395">
        <v>0</v>
      </c>
      <c r="D106" s="410">
        <v>0</v>
      </c>
      <c r="E106" s="295">
        <v>0</v>
      </c>
      <c r="F106" s="410">
        <v>10626.44</v>
      </c>
      <c r="G106" s="395">
        <v>0</v>
      </c>
      <c r="H106" s="395">
        <f t="shared" si="18"/>
        <v>10626.44</v>
      </c>
    </row>
    <row r="107" spans="1:8" s="117" customFormat="1" ht="23.25" customHeight="1" x14ac:dyDescent="0.25">
      <c r="A107" s="370" t="s">
        <v>405</v>
      </c>
      <c r="B107" s="369" t="s">
        <v>409</v>
      </c>
      <c r="C107" s="406">
        <v>0</v>
      </c>
      <c r="D107" s="395">
        <v>0</v>
      </c>
      <c r="E107" s="295">
        <v>170</v>
      </c>
      <c r="F107" s="406">
        <v>0</v>
      </c>
      <c r="G107" s="395">
        <v>0</v>
      </c>
      <c r="H107" s="406">
        <f t="shared" si="18"/>
        <v>170</v>
      </c>
    </row>
    <row r="108" spans="1:8" s="161" customFormat="1" ht="53.25" customHeight="1" thickBot="1" x14ac:dyDescent="0.3">
      <c r="A108" s="159" t="s">
        <v>166</v>
      </c>
      <c r="B108" s="174" t="s">
        <v>167</v>
      </c>
      <c r="C108" s="300">
        <f>SUM(C109:C110)</f>
        <v>0</v>
      </c>
      <c r="D108" s="300">
        <f>D109+D110</f>
        <v>9423</v>
      </c>
      <c r="E108" s="300">
        <f>E109+E110</f>
        <v>74003.69</v>
      </c>
      <c r="F108" s="300">
        <f>SUM(F109:F110)</f>
        <v>4700.2</v>
      </c>
      <c r="G108" s="395">
        <v>0</v>
      </c>
      <c r="H108" s="300">
        <f>C108+D108+E108+F108+G108</f>
        <v>88126.89</v>
      </c>
    </row>
    <row r="109" spans="1:8" s="117" customFormat="1" ht="23.25" customHeight="1" x14ac:dyDescent="0.25">
      <c r="A109" s="370" t="s">
        <v>53</v>
      </c>
      <c r="B109" s="376" t="s">
        <v>22</v>
      </c>
      <c r="C109" s="407">
        <v>0</v>
      </c>
      <c r="D109" s="410">
        <v>9423</v>
      </c>
      <c r="E109" s="295">
        <v>0</v>
      </c>
      <c r="F109" s="410">
        <v>3965.2</v>
      </c>
      <c r="G109" s="395">
        <v>0</v>
      </c>
      <c r="H109" s="395">
        <f t="shared" ref="H109:H110" si="19">SUM(C109:G109)</f>
        <v>13388.2</v>
      </c>
    </row>
    <row r="110" spans="1:8" s="117" customFormat="1" ht="23.25" customHeight="1" x14ac:dyDescent="0.25">
      <c r="A110" s="370" t="s">
        <v>76</v>
      </c>
      <c r="B110" s="376" t="s">
        <v>111</v>
      </c>
      <c r="C110" s="395">
        <v>0</v>
      </c>
      <c r="D110" s="410">
        <v>0</v>
      </c>
      <c r="E110" s="295">
        <v>74003.69</v>
      </c>
      <c r="F110" s="410">
        <v>735</v>
      </c>
      <c r="G110" s="395">
        <v>0</v>
      </c>
      <c r="H110" s="395">
        <f t="shared" si="19"/>
        <v>74738.69</v>
      </c>
    </row>
    <row r="111" spans="1:8" s="161" customFormat="1" ht="36.75" customHeight="1" thickBot="1" x14ac:dyDescent="0.3">
      <c r="A111" s="159" t="s">
        <v>168</v>
      </c>
      <c r="B111" s="174" t="s">
        <v>169</v>
      </c>
      <c r="C111" s="300">
        <f>+C112</f>
        <v>0</v>
      </c>
      <c r="D111" s="300">
        <v>0</v>
      </c>
      <c r="E111" s="300">
        <v>0</v>
      </c>
      <c r="F111" s="300">
        <v>0</v>
      </c>
      <c r="G111" s="395">
        <v>0</v>
      </c>
      <c r="H111" s="300">
        <v>0</v>
      </c>
    </row>
    <row r="112" spans="1:8" s="161" customFormat="1" ht="42.75" customHeight="1" thickBot="1" x14ac:dyDescent="0.3">
      <c r="A112" s="177" t="s">
        <v>338</v>
      </c>
      <c r="B112" s="186" t="s">
        <v>339</v>
      </c>
      <c r="C112" s="300">
        <v>0</v>
      </c>
      <c r="D112" s="300">
        <v>0</v>
      </c>
      <c r="E112" s="300">
        <v>0</v>
      </c>
      <c r="F112" s="395">
        <v>0</v>
      </c>
      <c r="G112" s="395">
        <v>0</v>
      </c>
      <c r="H112" s="310"/>
    </row>
    <row r="113" spans="1:8" s="161" customFormat="1" ht="26.25" customHeight="1" thickBot="1" x14ac:dyDescent="0.3">
      <c r="A113" s="159" t="s">
        <v>170</v>
      </c>
      <c r="B113" s="185" t="s">
        <v>171</v>
      </c>
      <c r="C113" s="300">
        <f>SUM(C114:C121)</f>
        <v>0</v>
      </c>
      <c r="D113" s="300">
        <f>SUM(D114:D121)</f>
        <v>17587.52</v>
      </c>
      <c r="E113" s="310">
        <f>E114+E115+E116+E117+E118+E119+E120+E121</f>
        <v>250947.62</v>
      </c>
      <c r="F113" s="310">
        <f>F114+F115+F116+F117+F118+F119+F120+F121</f>
        <v>9434.85</v>
      </c>
      <c r="G113" s="395">
        <v>0</v>
      </c>
      <c r="H113" s="300">
        <f>C113+D113+E113+F113+G113</f>
        <v>277969.99</v>
      </c>
    </row>
    <row r="114" spans="1:8" s="117" customFormat="1" ht="29.25" customHeight="1" x14ac:dyDescent="0.25">
      <c r="A114" s="370" t="s">
        <v>59</v>
      </c>
      <c r="B114" s="376" t="str">
        <f>[1]Hoja1!$C$322</f>
        <v xml:space="preserve"> Material para limpieza </v>
      </c>
      <c r="C114" s="408">
        <v>0</v>
      </c>
      <c r="D114" s="410">
        <v>0</v>
      </c>
      <c r="E114" s="295">
        <v>0</v>
      </c>
      <c r="F114" s="410">
        <v>0</v>
      </c>
      <c r="G114" s="395">
        <v>0</v>
      </c>
      <c r="H114" s="395">
        <f t="shared" ref="H114:H121" si="20">SUM(C114:G114)</f>
        <v>0</v>
      </c>
    </row>
    <row r="115" spans="1:8" s="117" customFormat="1" ht="36.75" customHeight="1" x14ac:dyDescent="0.25">
      <c r="A115" s="370" t="s">
        <v>83</v>
      </c>
      <c r="B115" s="369" t="str">
        <f>[1]Hoja1!$C$324</f>
        <v xml:space="preserve"> Útiles de escritorio, oficina, informática y de enseñanza </v>
      </c>
      <c r="C115" s="408">
        <v>0</v>
      </c>
      <c r="D115" s="410">
        <v>0</v>
      </c>
      <c r="E115" s="295">
        <v>0</v>
      </c>
      <c r="F115" s="410">
        <v>2636.94</v>
      </c>
      <c r="G115" s="395">
        <v>0</v>
      </c>
      <c r="H115" s="395">
        <f t="shared" si="20"/>
        <v>2636.94</v>
      </c>
    </row>
    <row r="116" spans="1:8" s="117" customFormat="1" ht="21" customHeight="1" x14ac:dyDescent="0.2">
      <c r="A116" s="370" t="s">
        <v>260</v>
      </c>
      <c r="B116" s="376" t="s">
        <v>268</v>
      </c>
      <c r="C116" s="408">
        <v>0</v>
      </c>
      <c r="D116" s="410">
        <v>0</v>
      </c>
      <c r="E116" s="665">
        <v>247997.62</v>
      </c>
      <c r="F116" s="410">
        <v>0</v>
      </c>
      <c r="G116" s="395">
        <v>0</v>
      </c>
      <c r="H116" s="395">
        <f t="shared" si="20"/>
        <v>247997.62</v>
      </c>
    </row>
    <row r="117" spans="1:8" s="117" customFormat="1" ht="21" customHeight="1" x14ac:dyDescent="0.2">
      <c r="A117" s="368" t="s">
        <v>261</v>
      </c>
      <c r="B117" s="376" t="s">
        <v>264</v>
      </c>
      <c r="C117" s="395">
        <v>0</v>
      </c>
      <c r="D117" s="410">
        <v>0</v>
      </c>
      <c r="E117" s="665">
        <v>2950</v>
      </c>
      <c r="F117" s="410">
        <v>0</v>
      </c>
      <c r="G117" s="395">
        <v>0</v>
      </c>
      <c r="H117" s="395">
        <f t="shared" si="20"/>
        <v>2950</v>
      </c>
    </row>
    <row r="118" spans="1:8" s="117" customFormat="1" ht="21" customHeight="1" x14ac:dyDescent="0.25">
      <c r="A118" s="370" t="s">
        <v>70</v>
      </c>
      <c r="B118" s="376" t="s">
        <v>88</v>
      </c>
      <c r="C118" s="395">
        <v>0</v>
      </c>
      <c r="D118" s="410">
        <v>0</v>
      </c>
      <c r="E118" s="295">
        <v>0</v>
      </c>
      <c r="F118" s="410">
        <v>310</v>
      </c>
      <c r="G118" s="395">
        <v>0</v>
      </c>
      <c r="H118" s="395">
        <f t="shared" si="20"/>
        <v>310</v>
      </c>
    </row>
    <row r="119" spans="1:8" s="117" customFormat="1" ht="21" customHeight="1" x14ac:dyDescent="0.25">
      <c r="A119" s="368" t="s">
        <v>318</v>
      </c>
      <c r="B119" s="376" t="s">
        <v>319</v>
      </c>
      <c r="C119" s="395">
        <v>0</v>
      </c>
      <c r="D119" s="410">
        <v>0</v>
      </c>
      <c r="E119" s="295">
        <v>0</v>
      </c>
      <c r="F119" s="410">
        <v>0</v>
      </c>
      <c r="G119" s="395">
        <v>0</v>
      </c>
      <c r="H119" s="395">
        <f t="shared" si="20"/>
        <v>0</v>
      </c>
    </row>
    <row r="120" spans="1:8" s="117" customFormat="1" ht="27" customHeight="1" x14ac:dyDescent="0.25">
      <c r="A120" s="370" t="s">
        <v>51</v>
      </c>
      <c r="B120" s="376" t="s">
        <v>52</v>
      </c>
      <c r="C120" s="408">
        <v>0</v>
      </c>
      <c r="D120" s="410">
        <v>17587.52</v>
      </c>
      <c r="E120" s="295">
        <v>0</v>
      </c>
      <c r="F120" s="410">
        <v>1070</v>
      </c>
      <c r="G120" s="395">
        <v>0</v>
      </c>
      <c r="H120" s="395">
        <f>SUM(C120:G120)</f>
        <v>18657.52</v>
      </c>
    </row>
    <row r="121" spans="1:8" s="117" customFormat="1" ht="36.75" customHeight="1" x14ac:dyDescent="0.25">
      <c r="A121" s="370" t="s">
        <v>60</v>
      </c>
      <c r="B121" s="369" t="s">
        <v>61</v>
      </c>
      <c r="C121" s="408">
        <v>0</v>
      </c>
      <c r="D121" s="410">
        <v>0</v>
      </c>
      <c r="E121" s="295">
        <v>0</v>
      </c>
      <c r="F121" s="410">
        <v>5417.91</v>
      </c>
      <c r="G121" s="395">
        <v>0</v>
      </c>
      <c r="H121" s="395">
        <f t="shared" si="20"/>
        <v>5417.91</v>
      </c>
    </row>
    <row r="122" spans="1:8" s="161" customFormat="1" ht="26.25" customHeight="1" thickBot="1" x14ac:dyDescent="0.3">
      <c r="A122" s="187" t="s">
        <v>172</v>
      </c>
      <c r="B122" s="184" t="s">
        <v>173</v>
      </c>
      <c r="C122" s="311">
        <f>C123+C125+C127+C128+C129+C130+C132+C133</f>
        <v>75000</v>
      </c>
      <c r="D122" s="303">
        <f>D123+D125+D127+D128+D129+D130+D132+D133</f>
        <v>0</v>
      </c>
      <c r="E122" s="303">
        <f>E123+E125+E127+E128+E129+E130+E132+E133</f>
        <v>50000</v>
      </c>
      <c r="F122" s="303">
        <f>+F123</f>
        <v>0</v>
      </c>
      <c r="G122" s="303"/>
      <c r="H122" s="303">
        <f>C122+D122+E122+F122+G122</f>
        <v>125000</v>
      </c>
    </row>
    <row r="123" spans="1:8" s="161" customFormat="1" ht="45.75" customHeight="1" thickBot="1" x14ac:dyDescent="0.3">
      <c r="A123" s="169" t="s">
        <v>174</v>
      </c>
      <c r="B123" s="619" t="s">
        <v>614</v>
      </c>
      <c r="C123" s="312">
        <f>C124</f>
        <v>75000</v>
      </c>
      <c r="D123" s="310">
        <f>D124</f>
        <v>0</v>
      </c>
      <c r="E123" s="310">
        <f>+E124+E130+E133</f>
        <v>50000</v>
      </c>
      <c r="F123" s="310">
        <f>+F124+F133</f>
        <v>0</v>
      </c>
      <c r="G123" s="609">
        <v>0</v>
      </c>
      <c r="H123" s="310">
        <f>C123+D123+E123+F123+G123</f>
        <v>125000</v>
      </c>
    </row>
    <row r="124" spans="1:8" s="161" customFormat="1" ht="33" customHeight="1" x14ac:dyDescent="0.25">
      <c r="A124" s="177" t="s">
        <v>292</v>
      </c>
      <c r="B124" s="171" t="s">
        <v>300</v>
      </c>
      <c r="C124" s="301">
        <v>75000</v>
      </c>
      <c r="D124" s="410">
        <v>0</v>
      </c>
      <c r="E124" s="296">
        <v>50000</v>
      </c>
      <c r="F124" s="296">
        <v>0</v>
      </c>
      <c r="G124" s="407">
        <v>0</v>
      </c>
      <c r="H124" s="306">
        <f>SUM(C124:G124)</f>
        <v>125000</v>
      </c>
    </row>
    <row r="125" spans="1:8" s="161" customFormat="1" ht="42" customHeight="1" x14ac:dyDescent="0.25">
      <c r="A125" s="159" t="s">
        <v>175</v>
      </c>
      <c r="B125" s="618" t="s">
        <v>295</v>
      </c>
      <c r="C125" s="313">
        <f>C126</f>
        <v>0</v>
      </c>
      <c r="D125" s="314">
        <f>D126</f>
        <v>0</v>
      </c>
      <c r="E125" s="296">
        <f>E126</f>
        <v>0</v>
      </c>
      <c r="F125" s="296">
        <f>F126</f>
        <v>0</v>
      </c>
      <c r="G125" s="395">
        <v>0</v>
      </c>
      <c r="H125" s="306">
        <f t="shared" ref="H125:H129" si="21">SUM(C125:G125)</f>
        <v>0</v>
      </c>
    </row>
    <row r="126" spans="1:8" s="117" customFormat="1" ht="36.75" customHeight="1" x14ac:dyDescent="0.2">
      <c r="A126" s="370" t="s">
        <v>438</v>
      </c>
      <c r="B126" s="369" t="s">
        <v>295</v>
      </c>
      <c r="C126" s="404">
        <v>0</v>
      </c>
      <c r="D126" s="404">
        <v>0</v>
      </c>
      <c r="E126" s="395">
        <v>0</v>
      </c>
      <c r="F126" s="395">
        <v>0</v>
      </c>
      <c r="G126" s="395">
        <v>0</v>
      </c>
      <c r="H126" s="407">
        <f t="shared" si="21"/>
        <v>0</v>
      </c>
    </row>
    <row r="127" spans="1:8" s="117" customFormat="1" ht="36.75" customHeight="1" x14ac:dyDescent="0.25">
      <c r="A127" s="409" t="s">
        <v>176</v>
      </c>
      <c r="B127" s="369" t="s">
        <v>296</v>
      </c>
      <c r="C127" s="410">
        <v>0</v>
      </c>
      <c r="D127" s="404">
        <v>0</v>
      </c>
      <c r="E127" s="395">
        <v>0</v>
      </c>
      <c r="F127" s="395">
        <v>0</v>
      </c>
      <c r="G127" s="395">
        <v>0</v>
      </c>
      <c r="H127" s="407">
        <f t="shared" si="21"/>
        <v>0</v>
      </c>
    </row>
    <row r="128" spans="1:8" s="117" customFormat="1" ht="54.75" customHeight="1" x14ac:dyDescent="0.25">
      <c r="A128" s="409" t="s">
        <v>177</v>
      </c>
      <c r="B128" s="369" t="s">
        <v>297</v>
      </c>
      <c r="C128" s="410">
        <v>0</v>
      </c>
      <c r="D128" s="404">
        <v>0</v>
      </c>
      <c r="E128" s="395">
        <v>0</v>
      </c>
      <c r="F128" s="395">
        <v>0</v>
      </c>
      <c r="G128" s="395">
        <v>0</v>
      </c>
      <c r="H128" s="407">
        <f t="shared" si="21"/>
        <v>0</v>
      </c>
    </row>
    <row r="129" spans="1:8" s="117" customFormat="1" ht="54" customHeight="1" x14ac:dyDescent="0.25">
      <c r="A129" s="409" t="s">
        <v>178</v>
      </c>
      <c r="B129" s="369" t="s">
        <v>298</v>
      </c>
      <c r="C129" s="410">
        <v>0</v>
      </c>
      <c r="D129" s="404">
        <v>0</v>
      </c>
      <c r="E129" s="395">
        <v>0</v>
      </c>
      <c r="F129" s="395">
        <v>0</v>
      </c>
      <c r="G129" s="395">
        <v>0</v>
      </c>
      <c r="H129" s="407">
        <f t="shared" si="21"/>
        <v>0</v>
      </c>
    </row>
    <row r="130" spans="1:8" s="161" customFormat="1" ht="27.75" customHeight="1" x14ac:dyDescent="0.25">
      <c r="A130" s="189" t="s">
        <v>345</v>
      </c>
      <c r="B130" s="188" t="s">
        <v>346</v>
      </c>
      <c r="C130" s="297">
        <f>C131</f>
        <v>0</v>
      </c>
      <c r="D130" s="296">
        <f>D131</f>
        <v>0</v>
      </c>
      <c r="E130" s="296">
        <f>E131</f>
        <v>0</v>
      </c>
      <c r="F130" s="296">
        <f>F131</f>
        <v>0</v>
      </c>
      <c r="G130" s="395">
        <v>0</v>
      </c>
      <c r="H130" s="306">
        <f>SUM(C130:G130)</f>
        <v>0</v>
      </c>
    </row>
    <row r="131" spans="1:8" s="161" customFormat="1" ht="33.75" customHeight="1" x14ac:dyDescent="0.25">
      <c r="A131" s="190" t="s">
        <v>347</v>
      </c>
      <c r="B131" s="191" t="s">
        <v>348</v>
      </c>
      <c r="C131" s="297">
        <v>0</v>
      </c>
      <c r="D131" s="301">
        <v>0</v>
      </c>
      <c r="E131" s="296">
        <v>0</v>
      </c>
      <c r="F131" s="296">
        <v>0</v>
      </c>
      <c r="G131" s="395">
        <v>0</v>
      </c>
      <c r="H131" s="306">
        <f t="shared" ref="H131:H132" si="22">SUM(C131:G131)</f>
        <v>0</v>
      </c>
    </row>
    <row r="132" spans="1:8" s="175" customFormat="1" ht="33.75" customHeight="1" x14ac:dyDescent="0.25">
      <c r="A132" s="159" t="s">
        <v>179</v>
      </c>
      <c r="B132" s="171" t="s">
        <v>299</v>
      </c>
      <c r="C132" s="297">
        <v>0</v>
      </c>
      <c r="D132" s="301">
        <v>0</v>
      </c>
      <c r="E132" s="296">
        <v>0</v>
      </c>
      <c r="F132" s="296">
        <v>0</v>
      </c>
      <c r="G132" s="395">
        <v>0</v>
      </c>
      <c r="H132" s="306">
        <f t="shared" si="22"/>
        <v>0</v>
      </c>
    </row>
    <row r="133" spans="1:8" s="161" customFormat="1" ht="37.5" customHeight="1" thickBot="1" x14ac:dyDescent="0.3">
      <c r="A133" s="159" t="s">
        <v>255</v>
      </c>
      <c r="B133" s="188" t="s">
        <v>244</v>
      </c>
      <c r="C133" s="315">
        <f>C134</f>
        <v>0</v>
      </c>
      <c r="D133" s="316">
        <f>D134</f>
        <v>0</v>
      </c>
      <c r="E133" s="300">
        <f>E134</f>
        <v>0</v>
      </c>
      <c r="F133" s="309">
        <v>0</v>
      </c>
      <c r="G133" s="423">
        <v>0</v>
      </c>
      <c r="H133" s="300">
        <f>C133+D133+E133+F133+G133</f>
        <v>0</v>
      </c>
    </row>
    <row r="134" spans="1:8" s="117" customFormat="1" ht="33.75" customHeight="1" x14ac:dyDescent="0.2">
      <c r="A134" s="370" t="s">
        <v>253</v>
      </c>
      <c r="B134" s="369" t="s">
        <v>254</v>
      </c>
      <c r="C134" s="395">
        <v>0</v>
      </c>
      <c r="D134" s="395">
        <v>0</v>
      </c>
      <c r="E134" s="407">
        <v>0</v>
      </c>
      <c r="F134" s="407">
        <v>0</v>
      </c>
      <c r="G134" s="407">
        <v>0</v>
      </c>
      <c r="H134" s="407">
        <f>SUM(C134:G134)</f>
        <v>0</v>
      </c>
    </row>
    <row r="135" spans="1:8" s="161" customFormat="1" ht="25.5" customHeight="1" thickBot="1" x14ac:dyDescent="0.3">
      <c r="A135" s="187" t="s">
        <v>180</v>
      </c>
      <c r="B135" s="184" t="s">
        <v>188</v>
      </c>
      <c r="C135" s="311">
        <f>+C143</f>
        <v>8400</v>
      </c>
      <c r="D135" s="303">
        <f>D136+D139+D140+D141+D142+D143+D145</f>
        <v>0</v>
      </c>
      <c r="E135" s="303">
        <f t="shared" ref="E135:G135" si="23">E136+E137</f>
        <v>600000</v>
      </c>
      <c r="F135" s="303">
        <f t="shared" si="23"/>
        <v>0</v>
      </c>
      <c r="G135" s="466">
        <f t="shared" si="23"/>
        <v>0</v>
      </c>
      <c r="H135" s="303">
        <f>C135+D135+E135+F135+G135</f>
        <v>608400</v>
      </c>
    </row>
    <row r="136" spans="1:8" s="161" customFormat="1" ht="41.25" customHeight="1" x14ac:dyDescent="0.25">
      <c r="A136" s="159" t="s">
        <v>181</v>
      </c>
      <c r="B136" s="622" t="s">
        <v>494</v>
      </c>
      <c r="C136" s="313">
        <v>0</v>
      </c>
      <c r="D136" s="295">
        <f>D137+D138</f>
        <v>0</v>
      </c>
      <c r="E136" s="295">
        <f>+E138</f>
        <v>600000</v>
      </c>
      <c r="F136" s="295">
        <v>0</v>
      </c>
      <c r="G136" s="407">
        <v>0</v>
      </c>
      <c r="H136" s="305">
        <f>C136+D136+E136+F136+G136</f>
        <v>600000</v>
      </c>
    </row>
    <row r="137" spans="1:8" s="117" customFormat="1" ht="38.25" customHeight="1" x14ac:dyDescent="0.2">
      <c r="A137" s="368" t="s">
        <v>458</v>
      </c>
      <c r="B137" s="369" t="s">
        <v>589</v>
      </c>
      <c r="C137" s="395">
        <v>0</v>
      </c>
      <c r="D137" s="395">
        <v>0</v>
      </c>
      <c r="E137" s="395">
        <v>0</v>
      </c>
      <c r="F137" s="395">
        <v>0</v>
      </c>
      <c r="G137" s="395">
        <v>0</v>
      </c>
      <c r="H137" s="407">
        <f t="shared" ref="H137:H141" si="24">C137+D137+E137+F137+G137</f>
        <v>0</v>
      </c>
    </row>
    <row r="138" spans="1:8" s="117" customFormat="1" ht="33" customHeight="1" x14ac:dyDescent="0.2">
      <c r="A138" s="368" t="s">
        <v>588</v>
      </c>
      <c r="B138" s="369" t="s">
        <v>287</v>
      </c>
      <c r="C138" s="395">
        <v>0</v>
      </c>
      <c r="D138" s="410">
        <v>0</v>
      </c>
      <c r="E138" s="395">
        <v>600000</v>
      </c>
      <c r="F138" s="395">
        <v>0</v>
      </c>
      <c r="G138" s="395">
        <v>0</v>
      </c>
      <c r="H138" s="407">
        <f t="shared" si="24"/>
        <v>600000</v>
      </c>
    </row>
    <row r="139" spans="1:8" s="117" customFormat="1" ht="39" customHeight="1" x14ac:dyDescent="0.2">
      <c r="A139" s="370" t="s">
        <v>182</v>
      </c>
      <c r="B139" s="369" t="s">
        <v>495</v>
      </c>
      <c r="C139" s="410">
        <v>0</v>
      </c>
      <c r="D139" s="395">
        <v>0</v>
      </c>
      <c r="E139" s="395">
        <v>0</v>
      </c>
      <c r="F139" s="395">
        <v>0</v>
      </c>
      <c r="G139" s="395">
        <v>0</v>
      </c>
      <c r="H139" s="407">
        <f t="shared" si="24"/>
        <v>0</v>
      </c>
    </row>
    <row r="140" spans="1:8" s="117" customFormat="1" ht="36.75" customHeight="1" x14ac:dyDescent="0.2">
      <c r="A140" s="370" t="s">
        <v>183</v>
      </c>
      <c r="B140" s="369" t="s">
        <v>496</v>
      </c>
      <c r="C140" s="410">
        <v>0</v>
      </c>
      <c r="D140" s="395">
        <v>0</v>
      </c>
      <c r="E140" s="395">
        <v>0</v>
      </c>
      <c r="F140" s="395">
        <v>0</v>
      </c>
      <c r="G140" s="395">
        <v>0</v>
      </c>
      <c r="H140" s="395">
        <f t="shared" si="24"/>
        <v>0</v>
      </c>
    </row>
    <row r="141" spans="1:8" s="117" customFormat="1" ht="53.25" customHeight="1" x14ac:dyDescent="0.2">
      <c r="A141" s="370" t="s">
        <v>184</v>
      </c>
      <c r="B141" s="369" t="s">
        <v>497</v>
      </c>
      <c r="C141" s="410">
        <v>0</v>
      </c>
      <c r="D141" s="395">
        <v>0</v>
      </c>
      <c r="E141" s="395">
        <v>0</v>
      </c>
      <c r="F141" s="395">
        <v>0</v>
      </c>
      <c r="G141" s="395">
        <v>0</v>
      </c>
      <c r="H141" s="395">
        <f t="shared" si="24"/>
        <v>0</v>
      </c>
    </row>
    <row r="142" spans="1:8" s="117" customFormat="1" ht="53.25" customHeight="1" x14ac:dyDescent="0.2">
      <c r="A142" s="370" t="s">
        <v>185</v>
      </c>
      <c r="B142" s="369" t="s">
        <v>498</v>
      </c>
      <c r="C142" s="410">
        <v>0</v>
      </c>
      <c r="D142" s="395">
        <v>0</v>
      </c>
      <c r="E142" s="395">
        <v>0</v>
      </c>
      <c r="F142" s="395">
        <v>0</v>
      </c>
      <c r="G142" s="395">
        <v>0</v>
      </c>
      <c r="H142" s="395">
        <f t="shared" ref="H142:H145" si="25">SUM(C142:G142)</f>
        <v>0</v>
      </c>
    </row>
    <row r="143" spans="1:8" s="117" customFormat="1" ht="36" customHeight="1" x14ac:dyDescent="0.2">
      <c r="A143" s="370" t="s">
        <v>186</v>
      </c>
      <c r="B143" s="369" t="s">
        <v>499</v>
      </c>
      <c r="C143" s="410">
        <f>+C144</f>
        <v>8400</v>
      </c>
      <c r="D143" s="395">
        <v>0</v>
      </c>
      <c r="E143" s="395">
        <v>0</v>
      </c>
      <c r="F143" s="395">
        <v>0</v>
      </c>
      <c r="G143" s="395">
        <v>0</v>
      </c>
      <c r="H143" s="395">
        <f>+H144</f>
        <v>8400</v>
      </c>
    </row>
    <row r="144" spans="1:8" s="117" customFormat="1" ht="36" customHeight="1" x14ac:dyDescent="0.2">
      <c r="A144" s="370" t="s">
        <v>721</v>
      </c>
      <c r="B144" s="691" t="s">
        <v>733</v>
      </c>
      <c r="C144" s="410">
        <v>8400</v>
      </c>
      <c r="D144" s="395">
        <v>0</v>
      </c>
      <c r="E144" s="395">
        <v>0</v>
      </c>
      <c r="F144" s="395">
        <v>0</v>
      </c>
      <c r="G144" s="395">
        <v>0</v>
      </c>
      <c r="H144" s="395">
        <f>SUM(C144:G144)</f>
        <v>8400</v>
      </c>
    </row>
    <row r="145" spans="1:8" s="117" customFormat="1" ht="39.75" customHeight="1" x14ac:dyDescent="0.2">
      <c r="A145" s="370" t="s">
        <v>187</v>
      </c>
      <c r="B145" s="369" t="s">
        <v>500</v>
      </c>
      <c r="C145" s="410">
        <v>0</v>
      </c>
      <c r="D145" s="395">
        <v>0</v>
      </c>
      <c r="E145" s="395">
        <v>0</v>
      </c>
      <c r="F145" s="395">
        <v>0</v>
      </c>
      <c r="G145" s="395">
        <v>0</v>
      </c>
      <c r="H145" s="395">
        <f t="shared" si="25"/>
        <v>0</v>
      </c>
    </row>
    <row r="146" spans="1:8" s="161" customFormat="1" ht="39.75" customHeight="1" thickBot="1" x14ac:dyDescent="0.3">
      <c r="A146" s="187" t="s">
        <v>189</v>
      </c>
      <c r="B146" s="192" t="s">
        <v>96</v>
      </c>
      <c r="C146" s="317">
        <f>C147+C153+C158+C162+C165+C173+C175+C178+C180</f>
        <v>0</v>
      </c>
      <c r="D146" s="303">
        <v>0</v>
      </c>
      <c r="E146" s="303">
        <f>E147+E153+E158+E162+E165+E173+E175+E178+E180</f>
        <v>1124000</v>
      </c>
      <c r="F146" s="318">
        <v>0</v>
      </c>
      <c r="G146" s="459">
        <v>0</v>
      </c>
      <c r="H146" s="303">
        <f>C146+D146+E146+F146+G146</f>
        <v>1124000</v>
      </c>
    </row>
    <row r="147" spans="1:8" s="161" customFormat="1" ht="25.5" customHeight="1" x14ac:dyDescent="0.25">
      <c r="A147" s="159" t="s">
        <v>191</v>
      </c>
      <c r="B147" s="185" t="s">
        <v>190</v>
      </c>
      <c r="C147" s="305">
        <f>C148+C149+C150+C151+C152</f>
        <v>0</v>
      </c>
      <c r="D147" s="305">
        <f>D148+D149+D150+D151+D152</f>
        <v>0</v>
      </c>
      <c r="E147" s="305">
        <f>E148+E149+E150+E151+E152</f>
        <v>0</v>
      </c>
      <c r="F147" s="306">
        <v>0</v>
      </c>
      <c r="G147" s="395">
        <v>0</v>
      </c>
      <c r="H147" s="319">
        <f>C147+D147+E147+F147+G147</f>
        <v>0</v>
      </c>
    </row>
    <row r="148" spans="1:8" s="161" customFormat="1" ht="36" customHeight="1" x14ac:dyDescent="0.25">
      <c r="A148" s="169" t="s">
        <v>104</v>
      </c>
      <c r="B148" s="171" t="s">
        <v>112</v>
      </c>
      <c r="C148" s="305">
        <v>0</v>
      </c>
      <c r="D148" s="305">
        <v>0</v>
      </c>
      <c r="E148" s="302">
        <v>0</v>
      </c>
      <c r="F148" s="296">
        <v>0</v>
      </c>
      <c r="G148" s="395">
        <v>0</v>
      </c>
      <c r="H148" s="296">
        <f t="shared" ref="H148:H152" si="26">SUM(C148:G148)</f>
        <v>0</v>
      </c>
    </row>
    <row r="149" spans="1:8" s="161" customFormat="1" ht="24.75" customHeight="1" x14ac:dyDescent="0.25">
      <c r="A149" s="169" t="s">
        <v>293</v>
      </c>
      <c r="B149" s="171" t="s">
        <v>294</v>
      </c>
      <c r="C149" s="305">
        <v>0</v>
      </c>
      <c r="D149" s="305">
        <v>0</v>
      </c>
      <c r="E149" s="302">
        <v>0</v>
      </c>
      <c r="F149" s="296">
        <v>0</v>
      </c>
      <c r="G149" s="395">
        <v>0</v>
      </c>
      <c r="H149" s="296">
        <f t="shared" si="26"/>
        <v>0</v>
      </c>
    </row>
    <row r="150" spans="1:8" s="161" customFormat="1" ht="39.75" customHeight="1" x14ac:dyDescent="0.25">
      <c r="A150" s="172" t="s">
        <v>113</v>
      </c>
      <c r="B150" s="171" t="s">
        <v>313</v>
      </c>
      <c r="C150" s="305">
        <v>0</v>
      </c>
      <c r="D150" s="305">
        <v>0</v>
      </c>
      <c r="E150" s="395">
        <v>0</v>
      </c>
      <c r="F150" s="296">
        <v>0</v>
      </c>
      <c r="G150" s="395">
        <v>0</v>
      </c>
      <c r="H150" s="296">
        <f t="shared" si="26"/>
        <v>0</v>
      </c>
    </row>
    <row r="151" spans="1:8" s="161" customFormat="1" ht="26.25" customHeight="1" x14ac:dyDescent="0.25">
      <c r="A151" s="172" t="s">
        <v>262</v>
      </c>
      <c r="B151" s="171" t="s">
        <v>265</v>
      </c>
      <c r="C151" s="305">
        <v>0</v>
      </c>
      <c r="D151" s="305">
        <v>0</v>
      </c>
      <c r="E151" s="302">
        <v>0</v>
      </c>
      <c r="F151" s="305">
        <f>SUM(F153:F158)</f>
        <v>0</v>
      </c>
      <c r="G151" s="395">
        <v>0</v>
      </c>
      <c r="H151" s="296">
        <f t="shared" si="26"/>
        <v>0</v>
      </c>
    </row>
    <row r="152" spans="1:8" s="161" customFormat="1" ht="37.5" customHeight="1" x14ac:dyDescent="0.25">
      <c r="A152" s="172" t="s">
        <v>382</v>
      </c>
      <c r="B152" s="171" t="s">
        <v>383</v>
      </c>
      <c r="C152" s="308">
        <v>0</v>
      </c>
      <c r="D152" s="305">
        <v>0</v>
      </c>
      <c r="E152" s="305">
        <v>0</v>
      </c>
      <c r="F152" s="305">
        <f>SUM(F154:F159)</f>
        <v>0</v>
      </c>
      <c r="G152" s="395">
        <v>0</v>
      </c>
      <c r="H152" s="296">
        <f t="shared" si="26"/>
        <v>0</v>
      </c>
    </row>
    <row r="153" spans="1:8" s="175" customFormat="1" ht="40.5" customHeight="1" x14ac:dyDescent="0.25">
      <c r="A153" s="159" t="s">
        <v>192</v>
      </c>
      <c r="B153" s="174" t="s">
        <v>193</v>
      </c>
      <c r="C153" s="304">
        <f>SUM(C154:C157)</f>
        <v>0</v>
      </c>
      <c r="D153" s="304">
        <f>SUM(D154:D157)</f>
        <v>0</v>
      </c>
      <c r="E153" s="305">
        <f>E154+E155+E156+E157</f>
        <v>0</v>
      </c>
      <c r="F153" s="304">
        <f>SUM(F155:F159)</f>
        <v>0</v>
      </c>
      <c r="G153" s="395">
        <v>0</v>
      </c>
      <c r="H153" s="295">
        <f t="shared" ref="H153:H157" si="27">SUM(C153:G153)</f>
        <v>0</v>
      </c>
    </row>
    <row r="154" spans="1:8" s="362" customFormat="1" ht="27.75" customHeight="1" x14ac:dyDescent="0.25">
      <c r="A154" s="342" t="s">
        <v>402</v>
      </c>
      <c r="B154" s="375" t="s">
        <v>376</v>
      </c>
      <c r="C154" s="411">
        <v>0</v>
      </c>
      <c r="D154" s="411">
        <v>0</v>
      </c>
      <c r="E154" s="395">
        <v>0</v>
      </c>
      <c r="F154" s="411">
        <v>0</v>
      </c>
      <c r="G154" s="395">
        <v>0</v>
      </c>
      <c r="H154" s="411">
        <f t="shared" si="27"/>
        <v>0</v>
      </c>
    </row>
    <row r="155" spans="1:8" s="362" customFormat="1" ht="27.75" customHeight="1" x14ac:dyDescent="0.25">
      <c r="A155" s="342" t="s">
        <v>403</v>
      </c>
      <c r="B155" s="375" t="s">
        <v>353</v>
      </c>
      <c r="C155" s="411">
        <f>SUM(C158:C163)</f>
        <v>0</v>
      </c>
      <c r="D155" s="411">
        <v>0</v>
      </c>
      <c r="E155" s="395">
        <v>0</v>
      </c>
      <c r="F155" s="411">
        <f>SUM(F158:F162)</f>
        <v>0</v>
      </c>
      <c r="G155" s="395">
        <v>0</v>
      </c>
      <c r="H155" s="395">
        <f t="shared" si="27"/>
        <v>0</v>
      </c>
    </row>
    <row r="156" spans="1:8" s="362" customFormat="1" ht="27.75" customHeight="1" x14ac:dyDescent="0.25">
      <c r="A156" s="342" t="s">
        <v>384</v>
      </c>
      <c r="B156" s="375" t="s">
        <v>407</v>
      </c>
      <c r="C156" s="411">
        <v>0</v>
      </c>
      <c r="D156" s="411">
        <v>0</v>
      </c>
      <c r="E156" s="395">
        <v>0</v>
      </c>
      <c r="F156" s="411">
        <f>SUM(F159:F163)</f>
        <v>0</v>
      </c>
      <c r="G156" s="395">
        <v>0</v>
      </c>
      <c r="H156" s="395">
        <f t="shared" si="27"/>
        <v>0</v>
      </c>
    </row>
    <row r="157" spans="1:8" s="362" customFormat="1" ht="33" customHeight="1" x14ac:dyDescent="0.25">
      <c r="A157" s="342" t="s">
        <v>449</v>
      </c>
      <c r="B157" s="412" t="s">
        <v>450</v>
      </c>
      <c r="C157" s="411">
        <v>0</v>
      </c>
      <c r="D157" s="411">
        <v>0</v>
      </c>
      <c r="E157" s="395">
        <v>0</v>
      </c>
      <c r="F157" s="411"/>
      <c r="G157" s="395">
        <v>0</v>
      </c>
      <c r="H157" s="395">
        <f t="shared" si="27"/>
        <v>0</v>
      </c>
    </row>
    <row r="158" spans="1:8" s="161" customFormat="1" ht="33.75" customHeight="1" x14ac:dyDescent="0.25">
      <c r="A158" s="159" t="s">
        <v>194</v>
      </c>
      <c r="B158" s="174" t="s">
        <v>195</v>
      </c>
      <c r="C158" s="295">
        <f>SUM(C159:C160)</f>
        <v>0</v>
      </c>
      <c r="D158" s="295">
        <f>SUM(D159:D160)</f>
        <v>0</v>
      </c>
      <c r="E158" s="295">
        <f>E159+E160+E161</f>
        <v>0</v>
      </c>
      <c r="F158" s="295">
        <f>SUM(F159:F159)</f>
        <v>0</v>
      </c>
      <c r="G158" s="395">
        <v>0</v>
      </c>
      <c r="H158" s="295">
        <f>C158+D158+E158+F158+G158</f>
        <v>0</v>
      </c>
    </row>
    <row r="159" spans="1:8" s="117" customFormat="1" ht="26.25" customHeight="1" x14ac:dyDescent="0.25">
      <c r="A159" s="370" t="s">
        <v>114</v>
      </c>
      <c r="B159" s="376" t="s">
        <v>115</v>
      </c>
      <c r="C159" s="407">
        <v>0</v>
      </c>
      <c r="D159" s="407">
        <v>0</v>
      </c>
      <c r="E159" s="407">
        <v>0</v>
      </c>
      <c r="F159" s="411">
        <f t="shared" ref="F159:F161" si="28">SUM(F160:F160)</f>
        <v>0</v>
      </c>
      <c r="G159" s="395">
        <v>0</v>
      </c>
      <c r="H159" s="407">
        <f t="shared" ref="H159:H161" si="29">SUM(C159:G159)</f>
        <v>0</v>
      </c>
    </row>
    <row r="160" spans="1:8" s="117" customFormat="1" ht="26.25" customHeight="1" x14ac:dyDescent="0.25">
      <c r="A160" s="370" t="s">
        <v>349</v>
      </c>
      <c r="B160" s="376" t="s">
        <v>350</v>
      </c>
      <c r="C160" s="406">
        <v>0</v>
      </c>
      <c r="D160" s="406">
        <v>0</v>
      </c>
      <c r="E160" s="407">
        <v>0</v>
      </c>
      <c r="F160" s="411">
        <f t="shared" si="28"/>
        <v>0</v>
      </c>
      <c r="G160" s="395">
        <v>0</v>
      </c>
      <c r="H160" s="395">
        <f t="shared" si="29"/>
        <v>0</v>
      </c>
    </row>
    <row r="161" spans="1:8" s="117" customFormat="1" ht="38.25" customHeight="1" x14ac:dyDescent="0.25">
      <c r="A161" s="370" t="s">
        <v>365</v>
      </c>
      <c r="B161" s="369" t="s">
        <v>366</v>
      </c>
      <c r="C161" s="406">
        <v>0</v>
      </c>
      <c r="D161" s="406">
        <v>0</v>
      </c>
      <c r="E161" s="407">
        <v>0</v>
      </c>
      <c r="F161" s="411">
        <f t="shared" si="28"/>
        <v>0</v>
      </c>
      <c r="G161" s="395">
        <v>0</v>
      </c>
      <c r="H161" s="406">
        <f t="shared" si="29"/>
        <v>0</v>
      </c>
    </row>
    <row r="162" spans="1:8" s="161" customFormat="1" ht="57.75" customHeight="1" thickBot="1" x14ac:dyDescent="0.3">
      <c r="A162" s="159" t="s">
        <v>196</v>
      </c>
      <c r="B162" s="174" t="s">
        <v>197</v>
      </c>
      <c r="C162" s="300">
        <f>SUM(C164:C164)</f>
        <v>0</v>
      </c>
      <c r="D162" s="300">
        <f>SUM(D163:D164)</f>
        <v>0</v>
      </c>
      <c r="E162" s="300">
        <f>E163+E164</f>
        <v>0</v>
      </c>
      <c r="F162" s="300">
        <f>SUM(F164:F164)</f>
        <v>0</v>
      </c>
      <c r="G162" s="423">
        <v>0</v>
      </c>
      <c r="H162" s="300">
        <f>C162+D162+E162+F162+G162</f>
        <v>0</v>
      </c>
    </row>
    <row r="163" spans="1:8" s="117" customFormat="1" ht="23.25" customHeight="1" x14ac:dyDescent="0.25">
      <c r="A163" s="370" t="s">
        <v>281</v>
      </c>
      <c r="B163" s="376" t="s">
        <v>282</v>
      </c>
      <c r="C163" s="395">
        <v>0</v>
      </c>
      <c r="D163" s="395">
        <v>0</v>
      </c>
      <c r="E163" s="395">
        <v>0</v>
      </c>
      <c r="F163" s="395">
        <v>0</v>
      </c>
      <c r="G163" s="407">
        <v>0</v>
      </c>
      <c r="H163" s="405">
        <f>SUM(E163:F163)</f>
        <v>0</v>
      </c>
    </row>
    <row r="164" spans="1:8" s="117" customFormat="1" ht="23.25" customHeight="1" x14ac:dyDescent="0.25">
      <c r="A164" s="370" t="s">
        <v>116</v>
      </c>
      <c r="B164" s="347" t="s">
        <v>117</v>
      </c>
      <c r="C164" s="395">
        <v>0</v>
      </c>
      <c r="D164" s="395">
        <v>0</v>
      </c>
      <c r="E164" s="395">
        <v>0</v>
      </c>
      <c r="F164" s="246">
        <v>0</v>
      </c>
      <c r="G164" s="395">
        <v>0</v>
      </c>
      <c r="H164" s="411">
        <f>C164+D164+E164+F164+G164</f>
        <v>0</v>
      </c>
    </row>
    <row r="165" spans="1:8" s="161" customFormat="1" ht="35.25" customHeight="1" thickBot="1" x14ac:dyDescent="0.3">
      <c r="A165" s="159" t="s">
        <v>198</v>
      </c>
      <c r="B165" s="188" t="s">
        <v>199</v>
      </c>
      <c r="C165" s="300">
        <f>C166+C167+C168+C170+C171+C172</f>
        <v>0</v>
      </c>
      <c r="D165" s="300">
        <v>0</v>
      </c>
      <c r="E165" s="300">
        <f>E166+E167+E168+E169+E170+E171+E172</f>
        <v>0</v>
      </c>
      <c r="F165" s="300">
        <f>+F166+F167+F168</f>
        <v>0</v>
      </c>
      <c r="G165" s="395">
        <v>0</v>
      </c>
      <c r="H165" s="300">
        <f>C165+D165+E165+F165+G165</f>
        <v>0</v>
      </c>
    </row>
    <row r="166" spans="1:8" s="117" customFormat="1" ht="24" customHeight="1" x14ac:dyDescent="0.25">
      <c r="A166" s="370" t="s">
        <v>118</v>
      </c>
      <c r="B166" s="376" t="s">
        <v>119</v>
      </c>
      <c r="C166" s="395">
        <v>0</v>
      </c>
      <c r="D166" s="395">
        <v>0</v>
      </c>
      <c r="E166" s="395">
        <v>0</v>
      </c>
      <c r="F166" s="395">
        <v>0</v>
      </c>
      <c r="G166" s="395">
        <v>0</v>
      </c>
      <c r="H166" s="411">
        <f t="shared" ref="H166:H171" si="30">SUM(C166:G166)</f>
        <v>0</v>
      </c>
    </row>
    <row r="167" spans="1:8" s="117" customFormat="1" ht="24" customHeight="1" x14ac:dyDescent="0.2">
      <c r="A167" s="370" t="s">
        <v>89</v>
      </c>
      <c r="B167" s="376" t="s">
        <v>90</v>
      </c>
      <c r="C167" s="395">
        <v>0</v>
      </c>
      <c r="D167" s="395">
        <v>0</v>
      </c>
      <c r="E167" s="395">
        <v>0</v>
      </c>
      <c r="F167" s="395">
        <v>0</v>
      </c>
      <c r="G167" s="395">
        <v>0</v>
      </c>
      <c r="H167" s="395">
        <f t="shared" si="30"/>
        <v>0</v>
      </c>
    </row>
    <row r="168" spans="1:8" s="117" customFormat="1" ht="24" customHeight="1" x14ac:dyDescent="0.2">
      <c r="A168" s="402" t="s">
        <v>314</v>
      </c>
      <c r="B168" s="374" t="s">
        <v>315</v>
      </c>
      <c r="C168" s="395">
        <v>0</v>
      </c>
      <c r="D168" s="395">
        <v>0</v>
      </c>
      <c r="E168" s="395">
        <v>0</v>
      </c>
      <c r="F168" s="395">
        <v>0</v>
      </c>
      <c r="G168" s="395">
        <v>0</v>
      </c>
      <c r="H168" s="395">
        <f t="shared" si="30"/>
        <v>0</v>
      </c>
    </row>
    <row r="169" spans="1:8" s="117" customFormat="1" ht="31.5" customHeight="1" x14ac:dyDescent="0.2">
      <c r="A169" s="402" t="s">
        <v>400</v>
      </c>
      <c r="B169" s="369" t="s">
        <v>401</v>
      </c>
      <c r="C169" s="395">
        <v>0</v>
      </c>
      <c r="D169" s="395">
        <v>0</v>
      </c>
      <c r="E169" s="395">
        <v>0</v>
      </c>
      <c r="F169" s="395">
        <v>0</v>
      </c>
      <c r="G169" s="395">
        <v>0</v>
      </c>
      <c r="H169" s="395">
        <f>SUM(C169:G169)</f>
        <v>0</v>
      </c>
    </row>
    <row r="170" spans="1:8" s="117" customFormat="1" ht="24" customHeight="1" x14ac:dyDescent="0.2">
      <c r="A170" s="413" t="s">
        <v>120</v>
      </c>
      <c r="B170" s="347" t="s">
        <v>121</v>
      </c>
      <c r="C170" s="395">
        <v>0</v>
      </c>
      <c r="D170" s="395">
        <v>0</v>
      </c>
      <c r="E170" s="395">
        <v>0</v>
      </c>
      <c r="F170" s="395">
        <v>0</v>
      </c>
      <c r="G170" s="395">
        <v>0</v>
      </c>
      <c r="H170" s="395">
        <f t="shared" si="30"/>
        <v>0</v>
      </c>
    </row>
    <row r="171" spans="1:8" s="117" customFormat="1" ht="24" customHeight="1" x14ac:dyDescent="0.2">
      <c r="A171" s="413" t="s">
        <v>351</v>
      </c>
      <c r="B171" s="347" t="s">
        <v>352</v>
      </c>
      <c r="C171" s="395">
        <v>0</v>
      </c>
      <c r="D171" s="395">
        <v>0</v>
      </c>
      <c r="E171" s="395">
        <v>0</v>
      </c>
      <c r="F171" s="395"/>
      <c r="G171" s="395">
        <v>0</v>
      </c>
      <c r="H171" s="395">
        <f t="shared" si="30"/>
        <v>0</v>
      </c>
    </row>
    <row r="172" spans="1:8" s="117" customFormat="1" ht="24" customHeight="1" x14ac:dyDescent="0.2">
      <c r="A172" s="370" t="s">
        <v>122</v>
      </c>
      <c r="B172" s="376" t="s">
        <v>123</v>
      </c>
      <c r="C172" s="395">
        <v>0</v>
      </c>
      <c r="D172" s="395">
        <v>0</v>
      </c>
      <c r="E172" s="395">
        <v>0</v>
      </c>
      <c r="F172" s="395">
        <v>0</v>
      </c>
      <c r="G172" s="395">
        <v>0</v>
      </c>
      <c r="H172" s="395">
        <f>SUM(C172:G172)</f>
        <v>0</v>
      </c>
    </row>
    <row r="173" spans="1:8" s="161" customFormat="1" ht="35.25" customHeight="1" thickBot="1" x14ac:dyDescent="0.3">
      <c r="A173" s="193" t="s">
        <v>200</v>
      </c>
      <c r="B173" s="194" t="s">
        <v>201</v>
      </c>
      <c r="C173" s="300">
        <f>C174</f>
        <v>0</v>
      </c>
      <c r="D173" s="300">
        <f>D174</f>
        <v>0</v>
      </c>
      <c r="E173" s="300">
        <f>E174</f>
        <v>0</v>
      </c>
      <c r="F173" s="300">
        <v>0</v>
      </c>
      <c r="G173" s="423">
        <v>0</v>
      </c>
      <c r="H173" s="300">
        <f>C173+D173+E173+F173+G173</f>
        <v>0</v>
      </c>
    </row>
    <row r="174" spans="1:8" s="161" customFormat="1" ht="22.5" customHeight="1" x14ac:dyDescent="0.25">
      <c r="A174" s="195" t="s">
        <v>440</v>
      </c>
      <c r="B174" s="196" t="s">
        <v>439</v>
      </c>
      <c r="C174" s="305">
        <v>0</v>
      </c>
      <c r="D174" s="305">
        <v>0</v>
      </c>
      <c r="E174" s="306">
        <v>0</v>
      </c>
      <c r="F174" s="305">
        <v>0</v>
      </c>
      <c r="G174" s="407">
        <v>0</v>
      </c>
      <c r="H174" s="304">
        <f>SUM(C174:G174)</f>
        <v>0</v>
      </c>
    </row>
    <row r="175" spans="1:8" s="161" customFormat="1" ht="36" customHeight="1" x14ac:dyDescent="0.25">
      <c r="A175" s="159" t="s">
        <v>202</v>
      </c>
      <c r="B175" s="174" t="s">
        <v>206</v>
      </c>
      <c r="C175" s="295">
        <v>0</v>
      </c>
      <c r="D175" s="295">
        <v>0</v>
      </c>
      <c r="E175" s="295">
        <f>E176+E177</f>
        <v>1124000</v>
      </c>
      <c r="F175" s="295">
        <v>0</v>
      </c>
      <c r="G175" s="395">
        <v>0</v>
      </c>
      <c r="H175" s="295">
        <f>C175+D175+E175</f>
        <v>1124000</v>
      </c>
    </row>
    <row r="176" spans="1:8" s="117" customFormat="1" ht="21" customHeight="1" x14ac:dyDescent="0.2">
      <c r="A176" s="342" t="s">
        <v>283</v>
      </c>
      <c r="B176" s="347" t="s">
        <v>284</v>
      </c>
      <c r="C176" s="407">
        <v>0</v>
      </c>
      <c r="D176" s="407">
        <v>0</v>
      </c>
      <c r="E176" s="395">
        <v>1124000</v>
      </c>
      <c r="F176" s="407">
        <v>0</v>
      </c>
      <c r="G176" s="395">
        <v>0</v>
      </c>
      <c r="H176" s="407">
        <f t="shared" ref="H176" si="31">SUM(C176:G176)</f>
        <v>1124000</v>
      </c>
    </row>
    <row r="177" spans="1:8" s="117" customFormat="1" ht="39.75" customHeight="1" x14ac:dyDescent="0.2">
      <c r="A177" s="342" t="s">
        <v>406</v>
      </c>
      <c r="B177" s="347" t="s">
        <v>408</v>
      </c>
      <c r="C177" s="406">
        <v>0</v>
      </c>
      <c r="D177" s="406">
        <v>0</v>
      </c>
      <c r="E177" s="407">
        <v>0</v>
      </c>
      <c r="F177" s="406">
        <v>0</v>
      </c>
      <c r="G177" s="395">
        <v>0</v>
      </c>
      <c r="H177" s="407">
        <f>SUM(C177:G177)</f>
        <v>0</v>
      </c>
    </row>
    <row r="178" spans="1:8" s="161" customFormat="1" ht="26.25" customHeight="1" thickBot="1" x14ac:dyDescent="0.3">
      <c r="A178" s="159" t="s">
        <v>203</v>
      </c>
      <c r="B178" s="185" t="s">
        <v>205</v>
      </c>
      <c r="C178" s="300">
        <v>0</v>
      </c>
      <c r="D178" s="300">
        <v>0</v>
      </c>
      <c r="E178" s="309">
        <v>0</v>
      </c>
      <c r="F178" s="300">
        <v>0</v>
      </c>
      <c r="G178" s="423">
        <v>0</v>
      </c>
      <c r="H178" s="309">
        <f>C178+D178+E178+F178+G178</f>
        <v>0</v>
      </c>
    </row>
    <row r="179" spans="1:8" s="117" customFormat="1" ht="33.75" customHeight="1" x14ac:dyDescent="0.2">
      <c r="A179" s="342" t="s">
        <v>285</v>
      </c>
      <c r="B179" s="347" t="s">
        <v>286</v>
      </c>
      <c r="C179" s="395">
        <v>0</v>
      </c>
      <c r="D179" s="395">
        <v>0</v>
      </c>
      <c r="E179" s="414">
        <v>0</v>
      </c>
      <c r="F179" s="407">
        <v>0</v>
      </c>
      <c r="G179" s="407">
        <v>0</v>
      </c>
      <c r="H179" s="407">
        <f>SUM(C179:G179)</f>
        <v>0</v>
      </c>
    </row>
    <row r="180" spans="1:8" s="161" customFormat="1" ht="36.75" customHeight="1" x14ac:dyDescent="0.25">
      <c r="A180" s="159" t="s">
        <v>204</v>
      </c>
      <c r="B180" s="174" t="s">
        <v>207</v>
      </c>
      <c r="C180" s="304">
        <f>C181+C182</f>
        <v>0</v>
      </c>
      <c r="D180" s="304">
        <f>D181+D182</f>
        <v>0</v>
      </c>
      <c r="E180" s="304">
        <f>E181+E182</f>
        <v>0</v>
      </c>
      <c r="F180" s="304">
        <f>F181+F182</f>
        <v>0</v>
      </c>
      <c r="G180" s="395">
        <v>0</v>
      </c>
      <c r="H180" s="434" cm="1">
        <f t="array" ref="H180">SUM(C180+D180+E180:F180)</f>
        <v>0</v>
      </c>
    </row>
    <row r="181" spans="1:8" s="161" customFormat="1" ht="24" customHeight="1" x14ac:dyDescent="0.25">
      <c r="A181" s="169" t="s">
        <v>501</v>
      </c>
      <c r="B181" s="173" t="s">
        <v>502</v>
      </c>
      <c r="C181" s="295">
        <v>0</v>
      </c>
      <c r="D181" s="295">
        <v>0</v>
      </c>
      <c r="E181" s="296">
        <v>0</v>
      </c>
      <c r="F181" s="295">
        <v>0</v>
      </c>
      <c r="G181" s="395">
        <v>0</v>
      </c>
      <c r="H181" s="296">
        <f t="shared" ref="H181:H182" si="32">SUM(C181:G181)</f>
        <v>0</v>
      </c>
    </row>
    <row r="182" spans="1:8" s="161" customFormat="1" ht="27.75" customHeight="1" x14ac:dyDescent="0.25">
      <c r="A182" s="169" t="s">
        <v>358</v>
      </c>
      <c r="B182" s="178" t="s">
        <v>359</v>
      </c>
      <c r="C182" s="296">
        <v>0</v>
      </c>
      <c r="D182" s="296">
        <v>0</v>
      </c>
      <c r="E182" s="296">
        <v>0</v>
      </c>
      <c r="F182" s="296">
        <v>0</v>
      </c>
      <c r="G182" s="395">
        <v>0</v>
      </c>
      <c r="H182" s="296">
        <f t="shared" si="32"/>
        <v>0</v>
      </c>
    </row>
    <row r="183" spans="1:8" s="161" customFormat="1" ht="27.75" customHeight="1" thickBot="1" x14ac:dyDescent="0.3">
      <c r="A183" s="187" t="s">
        <v>208</v>
      </c>
      <c r="B183" s="184" t="s">
        <v>215</v>
      </c>
      <c r="C183" s="303">
        <f>C184+C186+C187+C188</f>
        <v>0</v>
      </c>
      <c r="D183" s="303">
        <f t="shared" ref="D183:F183" si="33">D184+D186+D187+D188</f>
        <v>0</v>
      </c>
      <c r="E183" s="303">
        <f t="shared" si="33"/>
        <v>0</v>
      </c>
      <c r="F183" s="303">
        <f t="shared" si="33"/>
        <v>0</v>
      </c>
      <c r="G183" s="466">
        <v>0</v>
      </c>
      <c r="H183" s="303">
        <f>C183+D183+E183+F183+G183</f>
        <v>0</v>
      </c>
    </row>
    <row r="184" spans="1:8" s="117" customFormat="1" ht="23.25" customHeight="1" x14ac:dyDescent="0.25">
      <c r="A184" s="370" t="s">
        <v>209</v>
      </c>
      <c r="B184" s="415" t="s">
        <v>216</v>
      </c>
      <c r="C184" s="411">
        <f>C185</f>
        <v>0</v>
      </c>
      <c r="D184" s="411">
        <f t="shared" ref="D184:F184" si="34">D185</f>
        <v>0</v>
      </c>
      <c r="E184" s="411">
        <f t="shared" si="34"/>
        <v>0</v>
      </c>
      <c r="F184" s="411">
        <f t="shared" si="34"/>
        <v>0</v>
      </c>
      <c r="G184" s="407">
        <v>0</v>
      </c>
      <c r="H184" s="411">
        <f t="shared" ref="H184:H188" si="35">SUM(C184:G184)</f>
        <v>0</v>
      </c>
    </row>
    <row r="185" spans="1:8" s="117" customFormat="1" ht="23.25" customHeight="1" x14ac:dyDescent="0.2">
      <c r="A185" s="370" t="s">
        <v>467</v>
      </c>
      <c r="B185" s="415" t="s">
        <v>469</v>
      </c>
      <c r="C185" s="395">
        <v>0</v>
      </c>
      <c r="D185" s="395">
        <v>0</v>
      </c>
      <c r="E185" s="395">
        <v>0</v>
      </c>
      <c r="F185" s="395">
        <v>0</v>
      </c>
      <c r="G185" s="395">
        <v>0</v>
      </c>
      <c r="H185" s="395">
        <f t="shared" si="35"/>
        <v>0</v>
      </c>
    </row>
    <row r="186" spans="1:8" s="117" customFormat="1" ht="23.25" customHeight="1" x14ac:dyDescent="0.2">
      <c r="A186" s="370" t="s">
        <v>210</v>
      </c>
      <c r="B186" s="415" t="s">
        <v>217</v>
      </c>
      <c r="C186" s="395">
        <v>0</v>
      </c>
      <c r="D186" s="395">
        <v>0</v>
      </c>
      <c r="E186" s="395">
        <v>0</v>
      </c>
      <c r="F186" s="395">
        <v>0</v>
      </c>
      <c r="G186" s="395">
        <v>0</v>
      </c>
      <c r="H186" s="395">
        <f t="shared" si="35"/>
        <v>0</v>
      </c>
    </row>
    <row r="187" spans="1:8" s="117" customFormat="1" ht="39" customHeight="1" x14ac:dyDescent="0.2">
      <c r="A187" s="370" t="s">
        <v>211</v>
      </c>
      <c r="B187" s="347" t="s">
        <v>218</v>
      </c>
      <c r="C187" s="395">
        <v>0</v>
      </c>
      <c r="D187" s="395">
        <v>0</v>
      </c>
      <c r="E187" s="395">
        <v>0</v>
      </c>
      <c r="F187" s="395">
        <v>0</v>
      </c>
      <c r="G187" s="395">
        <v>0</v>
      </c>
      <c r="H187" s="395">
        <f t="shared" si="35"/>
        <v>0</v>
      </c>
    </row>
    <row r="188" spans="1:8" s="117" customFormat="1" ht="65.25" customHeight="1" x14ac:dyDescent="0.2">
      <c r="A188" s="370" t="s">
        <v>212</v>
      </c>
      <c r="B188" s="347" t="s">
        <v>219</v>
      </c>
      <c r="C188" s="395">
        <v>0</v>
      </c>
      <c r="D188" s="395">
        <v>0</v>
      </c>
      <c r="E188" s="395">
        <v>0</v>
      </c>
      <c r="F188" s="395">
        <v>0</v>
      </c>
      <c r="G188" s="395">
        <v>0</v>
      </c>
      <c r="H188" s="395">
        <f t="shared" si="35"/>
        <v>0</v>
      </c>
    </row>
    <row r="189" spans="1:8" s="161" customFormat="1" ht="58.5" customHeight="1" thickBot="1" x14ac:dyDescent="0.3">
      <c r="A189" s="187" t="s">
        <v>213</v>
      </c>
      <c r="B189" s="197" t="s">
        <v>245</v>
      </c>
      <c r="C189" s="303">
        <v>0</v>
      </c>
      <c r="D189" s="303">
        <v>0</v>
      </c>
      <c r="E189" s="303"/>
      <c r="F189" s="303">
        <v>0</v>
      </c>
      <c r="G189" s="466">
        <v>0</v>
      </c>
      <c r="H189" s="303">
        <f>C189+D189+E189+F189+G189</f>
        <v>0</v>
      </c>
    </row>
    <row r="190" spans="1:8" s="117" customFormat="1" ht="25.5" customHeight="1" x14ac:dyDescent="0.2">
      <c r="A190" s="370" t="s">
        <v>214</v>
      </c>
      <c r="B190" s="97" t="s">
        <v>229</v>
      </c>
      <c r="C190" s="395">
        <v>0</v>
      </c>
      <c r="D190" s="395">
        <v>0</v>
      </c>
      <c r="E190" s="395">
        <v>0</v>
      </c>
      <c r="F190" s="395">
        <v>0</v>
      </c>
      <c r="G190" s="407">
        <v>0</v>
      </c>
      <c r="H190" s="395">
        <f>SUM(C190:G190)</f>
        <v>0</v>
      </c>
    </row>
    <row r="191" spans="1:8" s="117" customFormat="1" ht="33.75" customHeight="1" x14ac:dyDescent="0.2">
      <c r="A191" s="370" t="s">
        <v>220</v>
      </c>
      <c r="B191" s="347" t="s">
        <v>246</v>
      </c>
      <c r="C191" s="395">
        <v>0</v>
      </c>
      <c r="D191" s="395">
        <v>0</v>
      </c>
      <c r="E191" s="395">
        <v>0</v>
      </c>
      <c r="F191" s="395">
        <v>0</v>
      </c>
      <c r="G191" s="395">
        <v>0</v>
      </c>
      <c r="H191" s="395">
        <f t="shared" ref="H191" si="36">SUM(C191:G191)</f>
        <v>0</v>
      </c>
    </row>
    <row r="192" spans="1:8" s="161" customFormat="1" ht="24.75" customHeight="1" thickBot="1" x14ac:dyDescent="0.3">
      <c r="A192" s="187" t="s">
        <v>221</v>
      </c>
      <c r="B192" s="197" t="s">
        <v>234</v>
      </c>
      <c r="C192" s="303">
        <v>0</v>
      </c>
      <c r="D192" s="303">
        <v>0</v>
      </c>
      <c r="E192" s="303">
        <v>0</v>
      </c>
      <c r="F192" s="303">
        <v>0</v>
      </c>
      <c r="G192" s="459">
        <v>0</v>
      </c>
      <c r="H192" s="303">
        <v>0</v>
      </c>
    </row>
    <row r="193" spans="1:10" s="117" customFormat="1" ht="33.75" customHeight="1" x14ac:dyDescent="0.2">
      <c r="A193" s="370" t="s">
        <v>222</v>
      </c>
      <c r="B193" s="347" t="s">
        <v>331</v>
      </c>
      <c r="C193" s="395">
        <v>0</v>
      </c>
      <c r="D193" s="395">
        <v>0</v>
      </c>
      <c r="E193" s="395">
        <v>0</v>
      </c>
      <c r="F193" s="395">
        <v>0</v>
      </c>
      <c r="G193" s="395">
        <v>0</v>
      </c>
      <c r="H193" s="395">
        <f>SUM(C193:G193)</f>
        <v>0</v>
      </c>
    </row>
    <row r="194" spans="1:10" s="117" customFormat="1" ht="33.75" customHeight="1" x14ac:dyDescent="0.2">
      <c r="A194" s="370" t="s">
        <v>223</v>
      </c>
      <c r="B194" s="347" t="s">
        <v>332</v>
      </c>
      <c r="C194" s="395">
        <v>0</v>
      </c>
      <c r="D194" s="395">
        <v>0</v>
      </c>
      <c r="E194" s="395">
        <v>0</v>
      </c>
      <c r="F194" s="395">
        <v>0</v>
      </c>
      <c r="G194" s="395">
        <v>0</v>
      </c>
      <c r="H194" s="395">
        <f t="shared" ref="H194:H195" si="37">SUM(C194:G194)</f>
        <v>0</v>
      </c>
    </row>
    <row r="195" spans="1:10" s="117" customFormat="1" ht="35.25" customHeight="1" x14ac:dyDescent="0.2">
      <c r="A195" s="370" t="s">
        <v>224</v>
      </c>
      <c r="B195" s="347" t="s">
        <v>333</v>
      </c>
      <c r="C195" s="395">
        <v>0</v>
      </c>
      <c r="D195" s="395">
        <v>0</v>
      </c>
      <c r="E195" s="395">
        <v>0</v>
      </c>
      <c r="F195" s="395">
        <v>0</v>
      </c>
      <c r="G195" s="395">
        <v>0</v>
      </c>
      <c r="H195" s="395">
        <f t="shared" si="37"/>
        <v>0</v>
      </c>
    </row>
    <row r="196" spans="1:10" s="161" customFormat="1" ht="26.25" customHeight="1" x14ac:dyDescent="0.25">
      <c r="A196" s="198"/>
      <c r="B196" s="199" t="s">
        <v>434</v>
      </c>
      <c r="C196" s="320">
        <f>C146+C122+C78+C34+C15+C135</f>
        <v>2624015.88</v>
      </c>
      <c r="D196" s="320">
        <f>D146+D122+D78+D34+D15</f>
        <v>8487383.6199999992</v>
      </c>
      <c r="E196" s="320">
        <f>E15+E34+E78+E135+E146+E183+E122</f>
        <v>93034932.920000002</v>
      </c>
      <c r="F196" s="320">
        <f>+F15+F34+F78+F122+F146</f>
        <v>92526.31</v>
      </c>
      <c r="G196" s="459">
        <f>G15+G34+G78+G135+G146+G183</f>
        <v>175</v>
      </c>
      <c r="H196" s="320">
        <f>SUM(C196:G196)</f>
        <v>104239033.73</v>
      </c>
      <c r="I196" s="464"/>
      <c r="J196" s="464"/>
    </row>
    <row r="197" spans="1:10" s="161" customFormat="1" ht="27.75" customHeight="1" x14ac:dyDescent="0.25">
      <c r="A197" s="159" t="s">
        <v>225</v>
      </c>
      <c r="B197" s="200" t="s">
        <v>235</v>
      </c>
      <c r="C197" s="296">
        <v>0</v>
      </c>
      <c r="D197" s="296">
        <v>0</v>
      </c>
      <c r="E197" s="296">
        <v>0</v>
      </c>
      <c r="F197" s="296">
        <v>0</v>
      </c>
      <c r="G197" s="395">
        <v>0</v>
      </c>
      <c r="H197" s="296"/>
      <c r="I197" s="465"/>
      <c r="J197" s="458"/>
    </row>
    <row r="198" spans="1:10" s="161" customFormat="1" ht="44.25" customHeight="1" thickBot="1" x14ac:dyDescent="0.3">
      <c r="A198" s="187" t="s">
        <v>226</v>
      </c>
      <c r="B198" s="197" t="s">
        <v>236</v>
      </c>
      <c r="C198" s="303">
        <v>0</v>
      </c>
      <c r="D198" s="303">
        <v>0</v>
      </c>
      <c r="E198" s="303">
        <v>0</v>
      </c>
      <c r="F198" s="303">
        <v>0</v>
      </c>
      <c r="G198" s="466">
        <v>0</v>
      </c>
      <c r="H198" s="303">
        <v>0</v>
      </c>
    </row>
    <row r="199" spans="1:10" s="117" customFormat="1" ht="36.75" customHeight="1" x14ac:dyDescent="0.2">
      <c r="A199" s="370" t="s">
        <v>227</v>
      </c>
      <c r="B199" s="347" t="s">
        <v>237</v>
      </c>
      <c r="C199" s="395">
        <v>0</v>
      </c>
      <c r="D199" s="395">
        <v>0</v>
      </c>
      <c r="E199" s="395">
        <v>0</v>
      </c>
      <c r="F199" s="395">
        <v>0</v>
      </c>
      <c r="G199" s="407">
        <v>0</v>
      </c>
      <c r="H199" s="395">
        <f>SUM(C199:G199)</f>
        <v>0</v>
      </c>
    </row>
    <row r="200" spans="1:10" s="117" customFormat="1" ht="36.75" customHeight="1" x14ac:dyDescent="0.2">
      <c r="A200" s="370" t="s">
        <v>228</v>
      </c>
      <c r="B200" s="347" t="s">
        <v>238</v>
      </c>
      <c r="C200" s="395">
        <v>0</v>
      </c>
      <c r="D200" s="395">
        <v>0</v>
      </c>
      <c r="E200" s="395">
        <v>0</v>
      </c>
      <c r="F200" s="395">
        <v>0</v>
      </c>
      <c r="G200" s="395">
        <v>0</v>
      </c>
      <c r="H200" s="395">
        <f t="shared" ref="H200" si="38">SUM(C200:G200)</f>
        <v>0</v>
      </c>
    </row>
    <row r="201" spans="1:10" s="161" customFormat="1" ht="28.5" customHeight="1" thickBot="1" x14ac:dyDescent="0.3">
      <c r="A201" s="187" t="s">
        <v>433</v>
      </c>
      <c r="B201" s="197" t="s">
        <v>239</v>
      </c>
      <c r="C201" s="303">
        <v>0</v>
      </c>
      <c r="D201" s="303">
        <v>0</v>
      </c>
      <c r="E201" s="303">
        <v>0</v>
      </c>
      <c r="F201" s="303">
        <v>0</v>
      </c>
      <c r="G201" s="466">
        <v>0</v>
      </c>
      <c r="H201" s="303">
        <v>0</v>
      </c>
    </row>
    <row r="202" spans="1:10" s="117" customFormat="1" ht="36" customHeight="1" x14ac:dyDescent="0.2">
      <c r="A202" s="370" t="s">
        <v>230</v>
      </c>
      <c r="B202" s="347" t="s">
        <v>240</v>
      </c>
      <c r="C202" s="395">
        <v>0</v>
      </c>
      <c r="D202" s="395">
        <v>0</v>
      </c>
      <c r="E202" s="395">
        <v>0</v>
      </c>
      <c r="F202" s="395">
        <v>0</v>
      </c>
      <c r="G202" s="407">
        <v>0</v>
      </c>
      <c r="H202" s="395">
        <f t="shared" ref="H202:H203" si="39">SUM(C202:G202)</f>
        <v>0</v>
      </c>
    </row>
    <row r="203" spans="1:10" s="117" customFormat="1" ht="33.75" customHeight="1" x14ac:dyDescent="0.2">
      <c r="A203" s="370" t="s">
        <v>231</v>
      </c>
      <c r="B203" s="347" t="s">
        <v>241</v>
      </c>
      <c r="C203" s="395">
        <v>0</v>
      </c>
      <c r="D203" s="395">
        <v>0</v>
      </c>
      <c r="E203" s="395">
        <v>0</v>
      </c>
      <c r="F203" s="395">
        <v>0</v>
      </c>
      <c r="G203" s="395">
        <v>0</v>
      </c>
      <c r="H203" s="395">
        <f t="shared" si="39"/>
        <v>0</v>
      </c>
    </row>
    <row r="204" spans="1:10" s="161" customFormat="1" ht="38.25" customHeight="1" thickBot="1" x14ac:dyDescent="0.3">
      <c r="A204" s="187" t="s">
        <v>232</v>
      </c>
      <c r="B204" s="197" t="s">
        <v>242</v>
      </c>
      <c r="C204" s="303">
        <v>0</v>
      </c>
      <c r="D204" s="303">
        <v>0</v>
      </c>
      <c r="E204" s="303">
        <v>0</v>
      </c>
      <c r="F204" s="303">
        <v>0</v>
      </c>
      <c r="G204" s="459">
        <v>0</v>
      </c>
      <c r="H204" s="303">
        <v>0</v>
      </c>
    </row>
    <row r="205" spans="1:10" s="117" customFormat="1" ht="36.75" customHeight="1" x14ac:dyDescent="0.2">
      <c r="A205" s="370" t="s">
        <v>233</v>
      </c>
      <c r="B205" s="347" t="s">
        <v>243</v>
      </c>
      <c r="C205" s="395">
        <v>0</v>
      </c>
      <c r="D205" s="395">
        <v>0</v>
      </c>
      <c r="E205" s="395">
        <v>0</v>
      </c>
      <c r="F205" s="395">
        <v>0</v>
      </c>
      <c r="G205" s="395">
        <v>0</v>
      </c>
      <c r="H205" s="395">
        <f t="shared" ref="H205:H206" si="40">SUM(C205:G205)</f>
        <v>0</v>
      </c>
    </row>
    <row r="206" spans="1:10" s="117" customFormat="1" ht="21" customHeight="1" x14ac:dyDescent="0.2">
      <c r="A206" s="370"/>
      <c r="B206" s="347" t="s">
        <v>247</v>
      </c>
      <c r="C206" s="395">
        <v>0</v>
      </c>
      <c r="D206" s="395">
        <v>0</v>
      </c>
      <c r="E206" s="395">
        <v>0</v>
      </c>
      <c r="F206" s="395">
        <v>0</v>
      </c>
      <c r="G206" s="395">
        <v>0</v>
      </c>
      <c r="H206" s="395">
        <f t="shared" si="40"/>
        <v>0</v>
      </c>
    </row>
    <row r="207" spans="1:10" s="161" customFormat="1" ht="52.5" customHeight="1" thickBot="1" x14ac:dyDescent="0.3">
      <c r="A207" s="201"/>
      <c r="B207" s="197" t="s">
        <v>725</v>
      </c>
      <c r="C207" s="321">
        <f t="shared" ref="C207:H207" si="41">C196</f>
        <v>2624015.88</v>
      </c>
      <c r="D207" s="321">
        <f t="shared" si="41"/>
        <v>8487383.6199999992</v>
      </c>
      <c r="E207" s="321">
        <f t="shared" si="41"/>
        <v>93034932.920000002</v>
      </c>
      <c r="F207" s="321">
        <f t="shared" si="41"/>
        <v>92526.31</v>
      </c>
      <c r="G207" s="321">
        <f t="shared" si="41"/>
        <v>175</v>
      </c>
      <c r="H207" s="321">
        <f t="shared" si="41"/>
        <v>104239033.73</v>
      </c>
      <c r="I207" s="433"/>
      <c r="J207" s="458"/>
    </row>
    <row r="208" spans="1:10" s="161" customFormat="1" ht="20.25" customHeight="1" thickTop="1" x14ac:dyDescent="0.25">
      <c r="A208" s="202"/>
      <c r="B208" s="203"/>
      <c r="C208" s="237"/>
      <c r="D208" s="237"/>
      <c r="E208" s="237"/>
      <c r="F208" s="237"/>
      <c r="G208" s="237"/>
      <c r="H208" s="237"/>
    </row>
    <row r="209" spans="1:8" s="161" customFormat="1" ht="20.25" customHeight="1" x14ac:dyDescent="0.25">
      <c r="A209" s="202"/>
      <c r="B209" s="203"/>
      <c r="C209" s="15"/>
      <c r="D209" s="237"/>
      <c r="E209" s="322"/>
      <c r="F209" s="237"/>
      <c r="G209" s="237"/>
      <c r="H209" s="237"/>
    </row>
    <row r="210" spans="1:8" s="161" customFormat="1" ht="20.25" customHeight="1" x14ac:dyDescent="0.25">
      <c r="A210" s="204"/>
      <c r="B210" s="636" t="s">
        <v>7</v>
      </c>
      <c r="C210" s="15"/>
      <c r="D210" s="615"/>
      <c r="E210" s="754" t="s">
        <v>8</v>
      </c>
      <c r="F210" s="754"/>
      <c r="G210" s="616"/>
      <c r="H210" s="323"/>
    </row>
    <row r="211" spans="1:8" s="161" customFormat="1" ht="20.25" customHeight="1" x14ac:dyDescent="0.25">
      <c r="A211" s="204"/>
      <c r="B211" s="205"/>
      <c r="C211" s="15"/>
      <c r="D211" s="15"/>
      <c r="E211" s="616"/>
      <c r="F211" s="616"/>
      <c r="G211" s="616"/>
      <c r="H211" s="323"/>
    </row>
    <row r="212" spans="1:8" ht="20.25" customHeight="1" x14ac:dyDescent="0.25">
      <c r="A212" s="206"/>
      <c r="B212" s="207"/>
      <c r="D212" s="241"/>
      <c r="E212" s="617"/>
      <c r="F212" s="617"/>
      <c r="G212" s="617"/>
      <c r="H212" s="617"/>
    </row>
    <row r="213" spans="1:8" ht="23.25" customHeight="1" thickBot="1" x14ac:dyDescent="0.3">
      <c r="A213" s="156"/>
      <c r="B213" s="208"/>
      <c r="E213" s="755"/>
      <c r="F213" s="755"/>
      <c r="G213" s="616"/>
      <c r="H213" s="237"/>
    </row>
    <row r="214" spans="1:8" ht="20.25" customHeight="1" x14ac:dyDescent="0.25">
      <c r="B214" s="152" t="s">
        <v>431</v>
      </c>
      <c r="E214" s="616" t="s">
        <v>446</v>
      </c>
      <c r="F214" s="616"/>
      <c r="G214" s="616"/>
      <c r="H214" s="237"/>
    </row>
    <row r="215" spans="1:8" ht="20.25" customHeight="1" x14ac:dyDescent="0.25">
      <c r="B215" s="152" t="s">
        <v>432</v>
      </c>
      <c r="C215" s="324"/>
      <c r="D215" s="324"/>
      <c r="E215" s="756" t="s">
        <v>679</v>
      </c>
      <c r="F215" s="756"/>
      <c r="G215" s="616"/>
      <c r="H215" s="325"/>
    </row>
    <row r="216" spans="1:8" ht="20.25" customHeight="1" x14ac:dyDescent="0.25">
      <c r="B216" s="209"/>
      <c r="C216" s="324"/>
      <c r="D216" s="324"/>
      <c r="H216" s="325"/>
    </row>
    <row r="217" spans="1:8" ht="20.25" customHeight="1" x14ac:dyDescent="0.25">
      <c r="C217" s="324"/>
      <c r="D217" s="324"/>
      <c r="H217" s="325"/>
    </row>
    <row r="218" spans="1:8" ht="33.75" customHeight="1" x14ac:dyDescent="0.25">
      <c r="B218" s="210"/>
      <c r="C218" s="324"/>
      <c r="D218" s="324"/>
    </row>
    <row r="219" spans="1:8" ht="33.75" customHeight="1" x14ac:dyDescent="0.25">
      <c r="C219" s="324"/>
      <c r="D219" s="324"/>
      <c r="E219" s="324"/>
    </row>
    <row r="220" spans="1:8" ht="33.75" customHeight="1" x14ac:dyDescent="0.25">
      <c r="C220" s="324"/>
      <c r="D220" s="324"/>
      <c r="E220" s="324"/>
    </row>
  </sheetData>
  <mergeCells count="10">
    <mergeCell ref="A10:H10"/>
    <mergeCell ref="E210:F210"/>
    <mergeCell ref="E213:F213"/>
    <mergeCell ref="E215:F215"/>
    <mergeCell ref="A4:H4"/>
    <mergeCell ref="A5:H5"/>
    <mergeCell ref="A6:H6"/>
    <mergeCell ref="A7:H7"/>
    <mergeCell ref="A8:H8"/>
    <mergeCell ref="A9:H9"/>
  </mergeCells>
  <pageMargins left="0.43307086614173229" right="0.39370078740157483" top="0.62992125984251968" bottom="0.43307086614173229" header="0.39370078740157483" footer="0.31496062992125984"/>
  <pageSetup scale="5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92D050"/>
  </sheetPr>
  <dimension ref="A1:H42"/>
  <sheetViews>
    <sheetView topLeftCell="A15" zoomScale="71" zoomScaleNormal="71" zoomScalePageLayoutView="77" workbookViewId="0">
      <selection activeCell="F16" sqref="F16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4" style="3" customWidth="1"/>
    <col min="4" max="4" width="34.28515625" style="3" customWidth="1"/>
    <col min="5" max="5" width="15.140625" style="3" customWidth="1"/>
    <col min="6" max="6" width="18" style="3" customWidth="1"/>
    <col min="7" max="7" width="18.7109375" style="3" customWidth="1"/>
    <col min="8" max="8" width="16" style="3" customWidth="1"/>
    <col min="9" max="16384" width="11.42578125" style="3"/>
  </cols>
  <sheetData>
    <row r="1" spans="1:6" ht="26.25" customHeight="1" x14ac:dyDescent="0.25">
      <c r="A1" s="4"/>
      <c r="B1" s="19"/>
      <c r="C1" s="5"/>
      <c r="D1" s="5"/>
      <c r="E1" s="5"/>
    </row>
    <row r="2" spans="1:6" ht="26.25" customHeight="1" x14ac:dyDescent="0.25">
      <c r="A2" s="4"/>
      <c r="B2" s="19"/>
      <c r="C2" s="5"/>
      <c r="D2" s="5"/>
      <c r="E2" s="5"/>
    </row>
    <row r="3" spans="1:6" ht="26.25" customHeight="1" x14ac:dyDescent="0.25">
      <c r="A3" s="4"/>
      <c r="B3" s="19"/>
      <c r="C3" s="5"/>
      <c r="D3" s="5"/>
      <c r="E3" s="5"/>
    </row>
    <row r="4" spans="1:6" ht="26.25" customHeight="1" x14ac:dyDescent="0.25">
      <c r="A4" s="747"/>
      <c r="B4" s="747"/>
      <c r="C4" s="747"/>
      <c r="D4" s="747"/>
      <c r="E4" s="747"/>
      <c r="F4" s="747"/>
    </row>
    <row r="5" spans="1:6" ht="26.25" customHeight="1" x14ac:dyDescent="0.25">
      <c r="A5" s="752" t="s">
        <v>9</v>
      </c>
      <c r="B5" s="752"/>
      <c r="C5" s="752"/>
      <c r="D5" s="752"/>
      <c r="E5" s="752"/>
      <c r="F5" s="752"/>
    </row>
    <row r="6" spans="1:6" ht="26.25" customHeight="1" x14ac:dyDescent="0.25">
      <c r="A6" s="752" t="s">
        <v>10</v>
      </c>
      <c r="B6" s="752"/>
      <c r="C6" s="752"/>
      <c r="D6" s="752"/>
      <c r="E6" s="752"/>
      <c r="F6" s="752"/>
    </row>
    <row r="7" spans="1:6" ht="26.25" customHeight="1" x14ac:dyDescent="0.25">
      <c r="A7" s="759" t="s">
        <v>11</v>
      </c>
      <c r="B7" s="759"/>
      <c r="C7" s="759"/>
      <c r="D7" s="759"/>
      <c r="E7" s="759"/>
      <c r="F7" s="759"/>
    </row>
    <row r="8" spans="1:6" ht="26.25" customHeight="1" x14ac:dyDescent="0.25">
      <c r="A8" s="760" t="s">
        <v>12</v>
      </c>
      <c r="B8" s="760"/>
      <c r="C8" s="760"/>
      <c r="D8" s="760"/>
      <c r="E8" s="760"/>
      <c r="F8" s="760"/>
    </row>
    <row r="9" spans="1:6" ht="26.25" customHeight="1" x14ac:dyDescent="0.25">
      <c r="A9" s="752" t="s">
        <v>334</v>
      </c>
      <c r="B9" s="752"/>
      <c r="C9" s="752"/>
      <c r="D9" s="752"/>
      <c r="E9" s="752"/>
      <c r="F9" s="752"/>
    </row>
    <row r="10" spans="1:6" ht="26.25" customHeight="1" x14ac:dyDescent="0.25">
      <c r="A10" s="752" t="s">
        <v>620</v>
      </c>
      <c r="B10" s="752"/>
      <c r="C10" s="752"/>
      <c r="D10" s="752"/>
      <c r="E10" s="752"/>
      <c r="F10" s="752"/>
    </row>
    <row r="11" spans="1:6" ht="26.25" customHeight="1" x14ac:dyDescent="0.3">
      <c r="A11" s="37"/>
      <c r="B11" s="37"/>
      <c r="C11" s="37"/>
      <c r="D11" s="37"/>
      <c r="E11" s="37"/>
      <c r="F11" s="37"/>
    </row>
    <row r="12" spans="1:6" ht="26.25" customHeight="1" x14ac:dyDescent="0.3">
      <c r="A12" s="37"/>
      <c r="B12" s="37"/>
      <c r="C12" s="37"/>
      <c r="D12" s="37"/>
      <c r="E12" s="37"/>
      <c r="F12" s="37"/>
    </row>
    <row r="13" spans="1:6" ht="25.5" customHeight="1" thickBot="1" x14ac:dyDescent="0.35">
      <c r="A13" s="37"/>
      <c r="B13" s="37"/>
      <c r="C13" s="37"/>
      <c r="D13" s="37"/>
      <c r="E13" s="37"/>
      <c r="F13" s="37"/>
    </row>
    <row r="14" spans="1:6" ht="31.5" customHeight="1" x14ac:dyDescent="0.3">
      <c r="A14" s="37"/>
      <c r="B14" s="37"/>
      <c r="C14" s="148" t="s">
        <v>14</v>
      </c>
      <c r="D14" s="149" t="s">
        <v>15</v>
      </c>
      <c r="E14" s="136"/>
      <c r="F14" s="87"/>
    </row>
    <row r="15" spans="1:6" ht="24.75" customHeight="1" x14ac:dyDescent="0.3">
      <c r="A15" s="37"/>
      <c r="B15" s="37"/>
      <c r="C15" s="547" t="s">
        <v>62</v>
      </c>
      <c r="D15" s="212">
        <v>2388850</v>
      </c>
      <c r="E15" s="136"/>
      <c r="F15" s="87"/>
    </row>
    <row r="16" spans="1:6" ht="24.75" customHeight="1" x14ac:dyDescent="0.3">
      <c r="A16" s="37"/>
      <c r="B16" s="37"/>
      <c r="C16" s="547" t="s">
        <v>731</v>
      </c>
      <c r="D16" s="212">
        <v>-5500</v>
      </c>
      <c r="E16" s="136"/>
      <c r="F16" s="87"/>
    </row>
    <row r="17" spans="1:8" s="151" customFormat="1" ht="24.75" customHeight="1" x14ac:dyDescent="0.3">
      <c r="A17" s="37"/>
      <c r="B17" s="37"/>
      <c r="C17" s="330" t="s">
        <v>75</v>
      </c>
      <c r="D17" s="212">
        <v>150000</v>
      </c>
      <c r="E17" s="150"/>
      <c r="F17" s="435"/>
      <c r="G17" s="117"/>
      <c r="H17" s="101"/>
    </row>
    <row r="18" spans="1:8" s="151" customFormat="1" ht="24.75" customHeight="1" x14ac:dyDescent="0.3">
      <c r="A18" s="37"/>
      <c r="B18" s="37"/>
      <c r="C18" s="547" t="s">
        <v>64</v>
      </c>
      <c r="D18" s="626">
        <v>7265.88</v>
      </c>
      <c r="E18" s="150"/>
      <c r="F18" s="435"/>
      <c r="G18" s="117"/>
      <c r="H18" s="101"/>
    </row>
    <row r="19" spans="1:8" s="151" customFormat="1" ht="24.75" customHeight="1" x14ac:dyDescent="0.3">
      <c r="A19" s="37"/>
      <c r="B19" s="37"/>
      <c r="C19" s="547" t="s">
        <v>292</v>
      </c>
      <c r="D19" s="212">
        <v>75000</v>
      </c>
      <c r="E19" s="150"/>
      <c r="F19" s="435"/>
      <c r="G19" s="117"/>
      <c r="H19" s="101"/>
    </row>
    <row r="20" spans="1:8" s="151" customFormat="1" ht="24.75" customHeight="1" x14ac:dyDescent="0.3">
      <c r="A20" s="37"/>
      <c r="B20" s="37"/>
      <c r="C20" s="547" t="s">
        <v>721</v>
      </c>
      <c r="D20" s="212">
        <v>8400</v>
      </c>
      <c r="E20" s="150"/>
      <c r="F20" s="435"/>
      <c r="G20" s="117"/>
      <c r="H20" s="101"/>
    </row>
    <row r="21" spans="1:8" ht="31.5" customHeight="1" thickBot="1" x14ac:dyDescent="0.35">
      <c r="A21" s="37"/>
      <c r="B21" s="37"/>
      <c r="C21" s="51" t="s">
        <v>453</v>
      </c>
      <c r="D21" s="384">
        <f>SUM(D15:D20)</f>
        <v>2624015.88</v>
      </c>
      <c r="E21" s="213"/>
      <c r="H21" s="385"/>
    </row>
    <row r="22" spans="1:8" ht="27.75" customHeight="1" thickTop="1" x14ac:dyDescent="0.3">
      <c r="A22" s="37"/>
      <c r="B22" s="37"/>
    </row>
    <row r="23" spans="1:8" ht="27.75" customHeight="1" x14ac:dyDescent="0.3">
      <c r="A23" s="37"/>
      <c r="B23" s="37"/>
      <c r="F23" s="435"/>
    </row>
    <row r="24" spans="1:8" ht="30.75" customHeight="1" x14ac:dyDescent="0.25">
      <c r="B24" s="48"/>
      <c r="C24" s="20"/>
      <c r="D24" s="22"/>
      <c r="E24" s="22"/>
      <c r="F24" s="435"/>
      <c r="G24" s="282"/>
    </row>
    <row r="25" spans="1:8" ht="65.25" customHeight="1" thickBot="1" x14ac:dyDescent="0.3">
      <c r="A25" s="18"/>
      <c r="B25" s="1"/>
      <c r="C25" s="50" t="s">
        <v>622</v>
      </c>
      <c r="D25" s="216">
        <f>D21</f>
        <v>2624015.88</v>
      </c>
      <c r="E25" s="112"/>
      <c r="F25" s="399"/>
    </row>
    <row r="26" spans="1:8" ht="28.5" customHeight="1" thickTop="1" x14ac:dyDescent="0.25">
      <c r="A26" s="18"/>
      <c r="B26" s="1"/>
      <c r="C26" s="111"/>
      <c r="D26" s="112"/>
      <c r="E26" s="112"/>
      <c r="F26" s="117"/>
    </row>
    <row r="27" spans="1:8" ht="26.25" customHeight="1" x14ac:dyDescent="0.25">
      <c r="A27" s="18"/>
      <c r="B27" s="1"/>
      <c r="C27" s="38"/>
      <c r="D27" s="39"/>
      <c r="E27" s="39"/>
      <c r="F27" s="117"/>
    </row>
    <row r="28" spans="1:8" ht="26.25" customHeight="1" x14ac:dyDescent="0.25">
      <c r="B28" s="141" t="s">
        <v>435</v>
      </c>
      <c r="C28" s="40"/>
      <c r="D28" s="142"/>
      <c r="E28" s="143" t="s">
        <v>459</v>
      </c>
      <c r="F28" s="102"/>
    </row>
    <row r="29" spans="1:8" ht="26.25" customHeight="1" x14ac:dyDescent="0.25">
      <c r="A29" s="144"/>
      <c r="B29" s="20"/>
      <c r="C29" s="21"/>
      <c r="D29" s="102"/>
      <c r="E29" s="40"/>
      <c r="F29" s="36"/>
    </row>
    <row r="30" spans="1:8" ht="26.25" customHeight="1" x14ac:dyDescent="0.25">
      <c r="A30" s="144"/>
      <c r="B30" s="20"/>
      <c r="C30" s="21"/>
      <c r="D30" s="136"/>
      <c r="E30" s="40"/>
      <c r="F30" s="36"/>
    </row>
    <row r="31" spans="1:8" ht="26.25" customHeight="1" thickBot="1" x14ac:dyDescent="0.3">
      <c r="A31" s="122"/>
      <c r="B31" s="763"/>
      <c r="C31" s="763"/>
      <c r="D31" s="95"/>
      <c r="E31" s="145"/>
      <c r="F31" s="145"/>
    </row>
    <row r="32" spans="1:8" ht="36.75" customHeight="1" x14ac:dyDescent="0.25">
      <c r="A32" s="36"/>
      <c r="B32" s="761" t="s">
        <v>342</v>
      </c>
      <c r="C32" s="761"/>
      <c r="D32" s="95"/>
      <c r="E32" s="764" t="s">
        <v>437</v>
      </c>
      <c r="F32" s="764"/>
    </row>
    <row r="33" spans="1:6" ht="20.25" customHeight="1" x14ac:dyDescent="0.25">
      <c r="A33" s="36"/>
      <c r="B33" s="762" t="s">
        <v>436</v>
      </c>
      <c r="C33" s="762"/>
      <c r="D33" s="95"/>
      <c r="E33" s="762" t="s">
        <v>427</v>
      </c>
      <c r="F33" s="762"/>
    </row>
    <row r="34" spans="1:6" ht="22.5" customHeight="1" x14ac:dyDescent="0.25">
      <c r="A34" s="36"/>
      <c r="B34" s="36"/>
      <c r="C34" s="146"/>
      <c r="D34" s="95"/>
      <c r="E34" s="95"/>
      <c r="F34" s="147"/>
    </row>
    <row r="35" spans="1:6" ht="22.5" customHeight="1" x14ac:dyDescent="0.25">
      <c r="B35" s="3"/>
      <c r="C35" s="2"/>
      <c r="D35" s="41"/>
      <c r="E35" s="41"/>
    </row>
    <row r="36" spans="1:6" ht="22.5" customHeight="1" x14ac:dyDescent="0.2">
      <c r="C36" s="2"/>
    </row>
    <row r="37" spans="1:6" ht="22.5" customHeight="1" x14ac:dyDescent="0.2"/>
    <row r="38" spans="1:6" ht="22.5" customHeight="1" x14ac:dyDescent="0.2"/>
    <row r="39" spans="1:6" ht="22.5" customHeight="1" x14ac:dyDescent="0.2"/>
    <row r="40" spans="1:6" ht="25.5" customHeight="1" x14ac:dyDescent="0.2"/>
    <row r="41" spans="1:6" ht="25.5" customHeight="1" x14ac:dyDescent="0.2"/>
    <row r="42" spans="1:6" ht="25.5" customHeight="1" x14ac:dyDescent="0.2"/>
  </sheetData>
  <mergeCells count="12">
    <mergeCell ref="B32:C32"/>
    <mergeCell ref="B33:C33"/>
    <mergeCell ref="B31:C31"/>
    <mergeCell ref="A10:F10"/>
    <mergeCell ref="E32:F32"/>
    <mergeCell ref="E33:F33"/>
    <mergeCell ref="A4:F4"/>
    <mergeCell ref="A7:F7"/>
    <mergeCell ref="A8:F8"/>
    <mergeCell ref="A9:F9"/>
    <mergeCell ref="A5:F5"/>
    <mergeCell ref="A6:F6"/>
  </mergeCells>
  <phoneticPr fontId="73" type="noConversion"/>
  <conditionalFormatting sqref="D35:E35">
    <cfRule type="duplicateValues" dxfId="2" priority="2"/>
  </conditionalFormatting>
  <pageMargins left="1.01" right="0.65" top="0.9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92D050"/>
    <pageSetUpPr fitToPage="1"/>
  </sheetPr>
  <dimension ref="A1:XFD35"/>
  <sheetViews>
    <sheetView zoomScale="68" zoomScaleNormal="68" workbookViewId="0">
      <selection activeCell="P37" sqref="P37"/>
    </sheetView>
  </sheetViews>
  <sheetFormatPr baseColWidth="10" defaultColWidth="11.42578125" defaultRowHeight="41.25" customHeight="1" x14ac:dyDescent="0.2"/>
  <cols>
    <col min="1" max="1" width="17.7109375" style="43" customWidth="1"/>
    <col min="2" max="2" width="17.5703125" style="336" customWidth="1"/>
    <col min="3" max="3" width="50.42578125" style="26" customWidth="1"/>
    <col min="4" max="4" width="19" style="219" customWidth="1"/>
    <col min="5" max="5" width="24.28515625" style="23" customWidth="1"/>
    <col min="6" max="6" width="25.85546875" style="25" customWidth="1"/>
    <col min="7" max="7" width="58" style="26" customWidth="1"/>
    <col min="8" max="16384" width="11.42578125" style="26"/>
  </cols>
  <sheetData>
    <row r="1" spans="1:7" ht="25.5" customHeight="1" x14ac:dyDescent="0.2">
      <c r="A1" s="45"/>
      <c r="B1" s="220"/>
      <c r="C1" s="46"/>
      <c r="D1" s="35"/>
      <c r="E1" s="17"/>
      <c r="F1" s="24"/>
      <c r="G1" s="47"/>
    </row>
    <row r="2" spans="1:7" ht="25.5" customHeight="1" x14ac:dyDescent="0.2">
      <c r="A2" s="45"/>
      <c r="B2" s="220"/>
      <c r="C2" s="46"/>
      <c r="D2" s="35"/>
      <c r="E2" s="17"/>
      <c r="F2" s="24"/>
      <c r="G2" s="47"/>
    </row>
    <row r="3" spans="1:7" ht="27" customHeight="1" x14ac:dyDescent="0.2">
      <c r="A3" s="45"/>
      <c r="B3" s="220"/>
      <c r="C3" s="46"/>
      <c r="D3" s="35"/>
      <c r="E3" s="16"/>
      <c r="F3" s="24"/>
      <c r="G3" s="47"/>
    </row>
    <row r="4" spans="1:7" ht="22.5" customHeight="1" x14ac:dyDescent="0.25">
      <c r="A4" s="765" t="s">
        <v>9</v>
      </c>
      <c r="B4" s="765"/>
      <c r="C4" s="765"/>
      <c r="D4" s="765"/>
      <c r="E4" s="765"/>
      <c r="F4" s="765"/>
      <c r="G4" s="765"/>
    </row>
    <row r="5" spans="1:7" ht="22.5" customHeight="1" x14ac:dyDescent="0.25">
      <c r="A5" s="766" t="s">
        <v>10</v>
      </c>
      <c r="B5" s="766"/>
      <c r="C5" s="766"/>
      <c r="D5" s="766"/>
      <c r="E5" s="766"/>
      <c r="F5" s="766"/>
      <c r="G5" s="766"/>
    </row>
    <row r="6" spans="1:7" ht="22.5" customHeight="1" x14ac:dyDescent="0.25">
      <c r="A6" s="770" t="s">
        <v>11</v>
      </c>
      <c r="B6" s="770"/>
      <c r="C6" s="770"/>
      <c r="D6" s="770"/>
      <c r="E6" s="770"/>
      <c r="F6" s="770"/>
      <c r="G6" s="770"/>
    </row>
    <row r="7" spans="1:7" ht="24.75" customHeight="1" x14ac:dyDescent="0.25">
      <c r="A7" s="766" t="s">
        <v>12</v>
      </c>
      <c r="B7" s="766"/>
      <c r="C7" s="766"/>
      <c r="D7" s="766"/>
      <c r="E7" s="766"/>
      <c r="F7" s="766"/>
      <c r="G7" s="766"/>
    </row>
    <row r="8" spans="1:7" ht="24.75" customHeight="1" x14ac:dyDescent="0.25">
      <c r="A8" s="767" t="s">
        <v>466</v>
      </c>
      <c r="B8" s="767"/>
      <c r="C8" s="767"/>
      <c r="D8" s="767"/>
      <c r="E8" s="767"/>
      <c r="F8" s="767"/>
      <c r="G8" s="767"/>
    </row>
    <row r="9" spans="1:7" ht="24.75" customHeight="1" x14ac:dyDescent="0.25">
      <c r="A9" s="769" t="s">
        <v>335</v>
      </c>
      <c r="B9" s="769"/>
      <c r="C9" s="769"/>
      <c r="D9" s="769"/>
      <c r="E9" s="769"/>
      <c r="F9" s="769"/>
      <c r="G9" s="769"/>
    </row>
    <row r="10" spans="1:7" ht="24.75" customHeight="1" x14ac:dyDescent="0.25">
      <c r="A10" s="766" t="s">
        <v>517</v>
      </c>
      <c r="B10" s="766"/>
      <c r="C10" s="766"/>
      <c r="D10" s="766"/>
      <c r="E10" s="766"/>
      <c r="F10" s="766"/>
      <c r="G10" s="766"/>
    </row>
    <row r="11" spans="1:7" ht="24.75" customHeight="1" x14ac:dyDescent="0.25">
      <c r="A11" s="768" t="s">
        <v>623</v>
      </c>
      <c r="B11" s="768"/>
      <c r="C11" s="768"/>
      <c r="D11" s="768"/>
      <c r="E11" s="768"/>
      <c r="F11" s="768"/>
      <c r="G11" s="768"/>
    </row>
    <row r="12" spans="1:7" ht="24.75" customHeight="1" x14ac:dyDescent="0.25">
      <c r="A12" s="334"/>
      <c r="B12" s="334"/>
      <c r="C12" s="334"/>
      <c r="D12" s="334"/>
      <c r="E12" s="334"/>
      <c r="F12" s="334"/>
      <c r="G12" s="334"/>
    </row>
    <row r="13" spans="1:7" ht="34.5" customHeight="1" x14ac:dyDescent="0.25">
      <c r="A13" s="334"/>
      <c r="B13" s="334"/>
      <c r="C13" s="334"/>
      <c r="D13" s="334"/>
      <c r="E13" s="353"/>
      <c r="F13" s="353"/>
      <c r="G13" s="334"/>
    </row>
    <row r="14" spans="1:7" ht="43.5" customHeight="1" x14ac:dyDescent="0.2">
      <c r="A14" s="118" t="s">
        <v>0</v>
      </c>
      <c r="B14" s="118" t="s">
        <v>719</v>
      </c>
      <c r="C14" s="378" t="s">
        <v>2</v>
      </c>
      <c r="D14" s="119" t="s">
        <v>4</v>
      </c>
      <c r="E14" s="120" t="s">
        <v>5</v>
      </c>
      <c r="F14" s="121" t="s">
        <v>6</v>
      </c>
      <c r="G14" s="378" t="s">
        <v>3</v>
      </c>
    </row>
    <row r="15" spans="1:7" s="117" customFormat="1" ht="53.25" customHeight="1" x14ac:dyDescent="0.2">
      <c r="A15" s="548">
        <v>45965</v>
      </c>
      <c r="B15" s="374">
        <v>31901</v>
      </c>
      <c r="C15" s="225" t="s">
        <v>631</v>
      </c>
      <c r="D15" s="634" t="s">
        <v>619</v>
      </c>
      <c r="E15" s="400">
        <v>150000</v>
      </c>
      <c r="F15" s="400">
        <v>150000</v>
      </c>
      <c r="G15" s="225" t="s">
        <v>632</v>
      </c>
    </row>
    <row r="16" spans="1:7" s="117" customFormat="1" ht="60" customHeight="1" x14ac:dyDescent="0.2">
      <c r="A16" s="738">
        <v>45968</v>
      </c>
      <c r="B16" s="672" t="s">
        <v>717</v>
      </c>
      <c r="C16" s="672" t="s">
        <v>718</v>
      </c>
      <c r="D16" s="634" t="s">
        <v>720</v>
      </c>
      <c r="E16" s="400">
        <v>8400</v>
      </c>
      <c r="F16" s="400">
        <v>8400</v>
      </c>
      <c r="G16" s="673" t="s">
        <v>724</v>
      </c>
    </row>
    <row r="17" spans="1:16384" s="117" customFormat="1" ht="69" customHeight="1" x14ac:dyDescent="0.2">
      <c r="A17" s="548">
        <v>45982</v>
      </c>
      <c r="B17" s="374">
        <v>31902</v>
      </c>
      <c r="C17" s="251" t="s">
        <v>460</v>
      </c>
      <c r="D17" s="670" t="s">
        <v>668</v>
      </c>
      <c r="E17" s="671">
        <v>2388850</v>
      </c>
      <c r="F17" s="400">
        <v>1906784.73</v>
      </c>
      <c r="G17" s="251" t="s">
        <v>667</v>
      </c>
    </row>
    <row r="18" spans="1:16384" s="117" customFormat="1" ht="64.5" customHeight="1" x14ac:dyDescent="0.2">
      <c r="A18" s="548">
        <v>45982</v>
      </c>
      <c r="B18" s="374">
        <v>31902</v>
      </c>
      <c r="C18" s="251" t="s">
        <v>460</v>
      </c>
      <c r="D18" s="634" t="s">
        <v>669</v>
      </c>
      <c r="E18" s="400">
        <v>-482065.27</v>
      </c>
      <c r="F18" s="400">
        <v>0</v>
      </c>
      <c r="G18" s="251" t="s">
        <v>667</v>
      </c>
    </row>
    <row r="19" spans="1:16384" s="117" customFormat="1" ht="64.5" customHeight="1" x14ac:dyDescent="0.2">
      <c r="A19" s="548">
        <v>45982</v>
      </c>
      <c r="B19" s="374">
        <v>31903</v>
      </c>
      <c r="C19" s="496" t="s">
        <v>520</v>
      </c>
      <c r="D19" s="634" t="s">
        <v>669</v>
      </c>
      <c r="E19" s="400">
        <v>482065.27</v>
      </c>
      <c r="F19" s="400">
        <v>482065.27</v>
      </c>
      <c r="G19" s="251" t="s">
        <v>670</v>
      </c>
    </row>
    <row r="20" spans="1:16384" s="117" customFormat="1" ht="71.25" customHeight="1" x14ac:dyDescent="0.2">
      <c r="A20" s="531">
        <v>45956</v>
      </c>
      <c r="B20" s="625">
        <v>31904</v>
      </c>
      <c r="C20" s="633" t="s">
        <v>671</v>
      </c>
      <c r="D20" s="634" t="s">
        <v>678</v>
      </c>
      <c r="E20" s="400">
        <v>25000</v>
      </c>
      <c r="F20" s="400">
        <v>25000</v>
      </c>
      <c r="G20" s="251" t="s">
        <v>672</v>
      </c>
    </row>
    <row r="21" spans="1:16384" s="255" customFormat="1" ht="79.5" customHeight="1" x14ac:dyDescent="0.2">
      <c r="A21" s="531">
        <v>45987</v>
      </c>
      <c r="B21" s="625" t="s">
        <v>673</v>
      </c>
      <c r="C21" s="633" t="s">
        <v>674</v>
      </c>
      <c r="D21" s="634" t="s">
        <v>678</v>
      </c>
      <c r="E21" s="400">
        <v>25000</v>
      </c>
      <c r="F21" s="400">
        <v>25000</v>
      </c>
      <c r="G21" s="251" t="s">
        <v>677</v>
      </c>
    </row>
    <row r="22" spans="1:16384" s="255" customFormat="1" ht="65.25" customHeight="1" x14ac:dyDescent="0.2">
      <c r="A22" s="531">
        <v>45987</v>
      </c>
      <c r="B22" s="635">
        <v>31905</v>
      </c>
      <c r="C22" s="633" t="s">
        <v>675</v>
      </c>
      <c r="D22" s="634" t="s">
        <v>678</v>
      </c>
      <c r="E22" s="400">
        <v>25000</v>
      </c>
      <c r="F22" s="400">
        <v>25000</v>
      </c>
      <c r="G22" s="251" t="s">
        <v>676</v>
      </c>
    </row>
    <row r="23" spans="1:16384" s="255" customFormat="1" ht="65.25" customHeight="1" x14ac:dyDescent="0.2">
      <c r="A23" s="531">
        <v>45987</v>
      </c>
      <c r="B23" s="689" t="s">
        <v>473</v>
      </c>
      <c r="C23" s="690" t="s">
        <v>728</v>
      </c>
      <c r="D23" s="634" t="s">
        <v>730</v>
      </c>
      <c r="E23" s="400">
        <v>-2750</v>
      </c>
      <c r="F23" s="400">
        <v>-2750</v>
      </c>
      <c r="G23" s="673" t="s">
        <v>726</v>
      </c>
    </row>
    <row r="24" spans="1:16384" s="255" customFormat="1" ht="65.25" customHeight="1" x14ac:dyDescent="0.2">
      <c r="A24" s="531">
        <v>45987</v>
      </c>
      <c r="B24" s="689" t="s">
        <v>473</v>
      </c>
      <c r="C24" s="690" t="s">
        <v>729</v>
      </c>
      <c r="D24" s="634" t="s">
        <v>730</v>
      </c>
      <c r="E24" s="400">
        <v>-2750</v>
      </c>
      <c r="F24" s="400">
        <v>-2750</v>
      </c>
      <c r="G24" s="673" t="s">
        <v>727</v>
      </c>
    </row>
    <row r="25" spans="1:16384" s="26" customFormat="1" ht="35.25" customHeight="1" x14ac:dyDescent="0.2">
      <c r="A25" s="548">
        <v>45991</v>
      </c>
      <c r="B25" s="563" t="s">
        <v>461</v>
      </c>
      <c r="C25" s="496" t="s">
        <v>490</v>
      </c>
      <c r="D25" s="550" t="s">
        <v>542</v>
      </c>
      <c r="E25" s="551">
        <v>7265.88</v>
      </c>
      <c r="F25" s="551">
        <v>7265.88</v>
      </c>
      <c r="G25" s="496" t="s">
        <v>490</v>
      </c>
      <c r="H25" s="252"/>
      <c r="I25" s="220"/>
      <c r="J25" s="545"/>
      <c r="K25" s="544"/>
      <c r="L25" s="544"/>
      <c r="M25" s="544"/>
      <c r="N25" s="545"/>
      <c r="O25" s="252"/>
      <c r="P25" s="220"/>
      <c r="Q25" s="545"/>
      <c r="R25" s="544"/>
      <c r="S25" s="544"/>
      <c r="T25" s="544"/>
      <c r="U25" s="545"/>
      <c r="V25" s="252"/>
      <c r="W25" s="220"/>
      <c r="X25" s="545"/>
      <c r="Y25" s="544"/>
      <c r="Z25" s="544"/>
      <c r="AA25" s="544"/>
      <c r="AB25" s="545"/>
      <c r="AC25" s="252"/>
      <c r="AD25" s="220"/>
      <c r="AE25" s="545"/>
      <c r="AF25" s="544"/>
      <c r="AG25" s="544"/>
      <c r="AH25" s="544"/>
      <c r="AI25" s="545"/>
      <c r="AJ25" s="252"/>
      <c r="AK25" s="220"/>
      <c r="AL25" s="545"/>
      <c r="AM25" s="544"/>
      <c r="AN25" s="544"/>
      <c r="AO25" s="544"/>
      <c r="AP25" s="545"/>
      <c r="AQ25" s="252"/>
      <c r="AR25" s="220"/>
      <c r="AS25" s="545"/>
      <c r="AT25" s="544"/>
      <c r="AU25" s="544"/>
      <c r="AV25" s="544"/>
      <c r="AW25" s="545"/>
      <c r="AX25" s="252"/>
      <c r="AY25" s="220"/>
      <c r="AZ25" s="545"/>
      <c r="BA25" s="544"/>
      <c r="BB25" s="544"/>
      <c r="BC25" s="544"/>
      <c r="BD25" s="545"/>
      <c r="BE25" s="252"/>
      <c r="BF25" s="220"/>
      <c r="BG25" s="545"/>
      <c r="BH25" s="544"/>
      <c r="BI25" s="544"/>
      <c r="BJ25" s="544"/>
      <c r="BK25" s="545"/>
      <c r="BL25" s="252"/>
      <c r="BM25" s="220"/>
      <c r="BN25" s="545"/>
      <c r="BO25" s="544"/>
      <c r="BP25" s="544"/>
      <c r="BQ25" s="544"/>
      <c r="BR25" s="545"/>
      <c r="BS25" s="252"/>
      <c r="BT25" s="220"/>
      <c r="BU25" s="545"/>
      <c r="BV25" s="544"/>
      <c r="BW25" s="544"/>
      <c r="BX25" s="544"/>
      <c r="BY25" s="545"/>
      <c r="BZ25" s="252"/>
      <c r="CA25" s="220"/>
      <c r="CB25" s="545"/>
      <c r="CC25" s="544"/>
      <c r="CD25" s="544"/>
      <c r="CE25" s="544"/>
      <c r="CF25" s="545"/>
      <c r="CG25" s="252"/>
      <c r="CH25" s="220"/>
      <c r="CI25" s="545"/>
      <c r="CJ25" s="544"/>
      <c r="CK25" s="544"/>
      <c r="CL25" s="544"/>
      <c r="CM25" s="545"/>
      <c r="CN25" s="252"/>
      <c r="CO25" s="220"/>
      <c r="CP25" s="545"/>
      <c r="CQ25" s="544"/>
      <c r="CR25" s="544"/>
      <c r="CS25" s="544"/>
      <c r="CT25" s="545"/>
      <c r="CU25" s="252"/>
      <c r="CV25" s="220"/>
      <c r="CW25" s="545"/>
      <c r="CX25" s="544"/>
      <c r="CY25" s="544"/>
      <c r="CZ25" s="544"/>
      <c r="DA25" s="545"/>
      <c r="DB25" s="252"/>
      <c r="DC25" s="220"/>
      <c r="DD25" s="545"/>
      <c r="DE25" s="544"/>
      <c r="DF25" s="544"/>
      <c r="DG25" s="544"/>
      <c r="DH25" s="545"/>
      <c r="DI25" s="252"/>
      <c r="DJ25" s="220"/>
      <c r="DK25" s="545"/>
      <c r="DL25" s="544"/>
      <c r="DM25" s="544"/>
      <c r="DN25" s="544"/>
      <c r="DO25" s="545"/>
      <c r="DP25" s="252"/>
      <c r="DQ25" s="220"/>
      <c r="DR25" s="545"/>
      <c r="DS25" s="544"/>
      <c r="DT25" s="544"/>
      <c r="DU25" s="544"/>
      <c r="DV25" s="545"/>
      <c r="DW25" s="252"/>
      <c r="DX25" s="220"/>
      <c r="DY25" s="545"/>
      <c r="DZ25" s="544"/>
      <c r="EA25" s="544"/>
      <c r="EB25" s="544"/>
      <c r="EC25" s="545"/>
      <c r="ED25" s="252"/>
      <c r="EE25" s="220"/>
      <c r="EF25" s="545"/>
      <c r="EG25" s="544"/>
      <c r="EH25" s="544"/>
      <c r="EI25" s="544"/>
      <c r="EJ25" s="545"/>
      <c r="EK25" s="252"/>
      <c r="EL25" s="220"/>
      <c r="EM25" s="545"/>
      <c r="EN25" s="544"/>
      <c r="EO25" s="544"/>
      <c r="EP25" s="544"/>
      <c r="EQ25" s="545"/>
      <c r="ER25" s="252"/>
      <c r="ES25" s="220"/>
      <c r="ET25" s="545"/>
      <c r="EU25" s="544"/>
      <c r="EV25" s="544"/>
      <c r="EW25" s="544"/>
      <c r="EX25" s="545"/>
      <c r="EY25" s="252"/>
      <c r="EZ25" s="220"/>
      <c r="FA25" s="545"/>
      <c r="FB25" s="544"/>
      <c r="FC25" s="544"/>
      <c r="FD25" s="544"/>
      <c r="FE25" s="545"/>
      <c r="FF25" s="252"/>
      <c r="FG25" s="220"/>
      <c r="FH25" s="545"/>
      <c r="FI25" s="544"/>
      <c r="FJ25" s="544"/>
      <c r="FK25" s="544"/>
      <c r="FL25" s="545"/>
      <c r="FM25" s="252"/>
      <c r="FN25" s="220"/>
      <c r="FO25" s="545"/>
      <c r="FP25" s="544"/>
      <c r="FQ25" s="544"/>
      <c r="FR25" s="544"/>
      <c r="FS25" s="545"/>
      <c r="FT25" s="252"/>
      <c r="FU25" s="220"/>
      <c r="FV25" s="545"/>
      <c r="FW25" s="544"/>
      <c r="FX25" s="544"/>
      <c r="FY25" s="544"/>
      <c r="FZ25" s="545"/>
      <c r="GA25" s="252"/>
      <c r="GB25" s="220"/>
      <c r="GC25" s="545"/>
      <c r="GD25" s="544"/>
      <c r="GE25" s="544"/>
      <c r="GF25" s="544"/>
      <c r="GG25" s="545"/>
      <c r="GH25" s="252"/>
      <c r="GI25" s="220"/>
      <c r="GJ25" s="545"/>
      <c r="GK25" s="544"/>
      <c r="GL25" s="544"/>
      <c r="GM25" s="544"/>
      <c r="GN25" s="545"/>
      <c r="GO25" s="252"/>
      <c r="GP25" s="220"/>
      <c r="GQ25" s="545"/>
      <c r="GR25" s="544"/>
      <c r="GS25" s="544"/>
      <c r="GT25" s="544"/>
      <c r="GU25" s="545"/>
      <c r="GV25" s="252"/>
      <c r="GW25" s="220"/>
      <c r="GX25" s="545"/>
      <c r="GY25" s="544"/>
      <c r="GZ25" s="544"/>
      <c r="HA25" s="544"/>
      <c r="HB25" s="545"/>
      <c r="HC25" s="252"/>
      <c r="HD25" s="220"/>
      <c r="HE25" s="545"/>
      <c r="HF25" s="544"/>
      <c r="HG25" s="544"/>
      <c r="HH25" s="544"/>
      <c r="HI25" s="545"/>
      <c r="HJ25" s="252"/>
      <c r="HK25" s="220"/>
      <c r="HL25" s="545"/>
      <c r="HM25" s="544"/>
      <c r="HN25" s="544"/>
      <c r="HO25" s="544"/>
      <c r="HP25" s="545"/>
      <c r="HQ25" s="252"/>
      <c r="HR25" s="220"/>
      <c r="HS25" s="545"/>
      <c r="HT25" s="544"/>
      <c r="HU25" s="544"/>
      <c r="HV25" s="544"/>
      <c r="HW25" s="545"/>
      <c r="HX25" s="252"/>
      <c r="HY25" s="220"/>
      <c r="HZ25" s="545"/>
      <c r="IA25" s="544"/>
      <c r="IB25" s="544"/>
      <c r="IC25" s="544"/>
      <c r="ID25" s="545"/>
      <c r="IE25" s="252"/>
      <c r="IF25" s="220"/>
      <c r="IG25" s="545"/>
      <c r="IH25" s="544"/>
      <c r="II25" s="544"/>
      <c r="IJ25" s="544"/>
      <c r="IK25" s="545"/>
      <c r="IL25" s="252"/>
      <c r="IM25" s="220"/>
      <c r="IN25" s="545"/>
      <c r="IO25" s="544"/>
      <c r="IP25" s="544"/>
      <c r="IQ25" s="544"/>
      <c r="IR25" s="545"/>
      <c r="IS25" s="252"/>
      <c r="IT25" s="220"/>
      <c r="IU25" s="545"/>
      <c r="IV25" s="544"/>
      <c r="IW25" s="544"/>
      <c r="IX25" s="544"/>
      <c r="IY25" s="545"/>
      <c r="IZ25" s="252"/>
      <c r="JA25" s="220"/>
      <c r="JB25" s="545"/>
      <c r="JC25" s="544"/>
      <c r="JD25" s="544"/>
      <c r="JE25" s="544"/>
      <c r="JF25" s="545"/>
      <c r="JG25" s="252"/>
      <c r="JH25" s="220"/>
      <c r="JI25" s="545"/>
      <c r="JJ25" s="544"/>
      <c r="JK25" s="544"/>
      <c r="JL25" s="544"/>
      <c r="JM25" s="545"/>
      <c r="JN25" s="252"/>
      <c r="JO25" s="220"/>
      <c r="JP25" s="545"/>
      <c r="JQ25" s="544"/>
      <c r="JR25" s="544"/>
      <c r="JS25" s="544"/>
      <c r="JT25" s="545"/>
      <c r="JU25" s="252"/>
      <c r="JV25" s="220"/>
      <c r="JW25" s="545"/>
      <c r="JX25" s="544"/>
      <c r="JY25" s="544"/>
      <c r="JZ25" s="544"/>
      <c r="KA25" s="545"/>
      <c r="KB25" s="252"/>
      <c r="KC25" s="220"/>
      <c r="KD25" s="545"/>
      <c r="KE25" s="544"/>
      <c r="KF25" s="544"/>
      <c r="KG25" s="544"/>
      <c r="KH25" s="545"/>
      <c r="KI25" s="252"/>
      <c r="KJ25" s="220"/>
      <c r="KK25" s="545"/>
      <c r="KL25" s="544"/>
      <c r="KM25" s="544"/>
      <c r="KN25" s="544"/>
      <c r="KO25" s="545"/>
      <c r="KP25" s="252"/>
      <c r="KQ25" s="220"/>
      <c r="KR25" s="545"/>
      <c r="KS25" s="544"/>
      <c r="KT25" s="544"/>
      <c r="KU25" s="544"/>
      <c r="KV25" s="545"/>
      <c r="KW25" s="252"/>
      <c r="KX25" s="220"/>
      <c r="KY25" s="545"/>
      <c r="KZ25" s="544"/>
      <c r="LA25" s="544"/>
      <c r="LB25" s="544"/>
      <c r="LC25" s="545"/>
      <c r="LD25" s="252"/>
      <c r="LE25" s="220"/>
      <c r="LF25" s="545"/>
      <c r="LG25" s="544"/>
      <c r="LH25" s="544"/>
      <c r="LI25" s="544"/>
      <c r="LJ25" s="545"/>
      <c r="LK25" s="252"/>
      <c r="LL25" s="220"/>
      <c r="LM25" s="545"/>
      <c r="LN25" s="544"/>
      <c r="LO25" s="544"/>
      <c r="LP25" s="544"/>
      <c r="LQ25" s="545"/>
      <c r="LR25" s="252"/>
      <c r="LS25" s="220"/>
      <c r="LT25" s="545"/>
      <c r="LU25" s="544"/>
      <c r="LV25" s="544"/>
      <c r="LW25" s="544"/>
      <c r="LX25" s="545"/>
      <c r="LY25" s="252"/>
      <c r="LZ25" s="220"/>
      <c r="MA25" s="545"/>
      <c r="MB25" s="544"/>
      <c r="MC25" s="544"/>
      <c r="MD25" s="544"/>
      <c r="ME25" s="545"/>
      <c r="MF25" s="252"/>
      <c r="MG25" s="220"/>
      <c r="MH25" s="545"/>
      <c r="MI25" s="544"/>
      <c r="MJ25" s="544"/>
      <c r="MK25" s="544"/>
      <c r="ML25" s="545"/>
      <c r="MM25" s="252"/>
      <c r="MN25" s="220"/>
      <c r="MO25" s="545"/>
      <c r="MP25" s="544"/>
      <c r="MQ25" s="544"/>
      <c r="MR25" s="544"/>
      <c r="MS25" s="545"/>
      <c r="MT25" s="252"/>
      <c r="MU25" s="220"/>
      <c r="MV25" s="545"/>
      <c r="MW25" s="544"/>
      <c r="MX25" s="544"/>
      <c r="MY25" s="544"/>
      <c r="MZ25" s="545"/>
      <c r="NA25" s="252"/>
      <c r="NB25" s="220"/>
      <c r="NC25" s="545"/>
      <c r="ND25" s="544"/>
      <c r="NE25" s="544"/>
      <c r="NF25" s="544"/>
      <c r="NG25" s="545"/>
      <c r="NH25" s="252"/>
      <c r="NI25" s="220"/>
      <c r="NJ25" s="545"/>
      <c r="NK25" s="544"/>
      <c r="NL25" s="544"/>
      <c r="NM25" s="544"/>
      <c r="NN25" s="545"/>
      <c r="NO25" s="252"/>
      <c r="NP25" s="220"/>
      <c r="NQ25" s="545"/>
      <c r="NR25" s="544"/>
      <c r="NS25" s="544"/>
      <c r="NT25" s="544"/>
      <c r="NU25" s="545"/>
      <c r="NV25" s="252"/>
      <c r="NW25" s="220"/>
      <c r="NX25" s="545"/>
      <c r="NY25" s="544"/>
      <c r="NZ25" s="544"/>
      <c r="OA25" s="544"/>
      <c r="OB25" s="545"/>
      <c r="OC25" s="252"/>
      <c r="OD25" s="220"/>
      <c r="OE25" s="545"/>
      <c r="OF25" s="544"/>
      <c r="OG25" s="544"/>
      <c r="OH25" s="544"/>
      <c r="OI25" s="545"/>
      <c r="OJ25" s="252"/>
      <c r="OK25" s="220"/>
      <c r="OL25" s="545"/>
      <c r="OM25" s="544"/>
      <c r="ON25" s="544"/>
      <c r="OO25" s="544"/>
      <c r="OP25" s="545"/>
      <c r="OQ25" s="252"/>
      <c r="OR25" s="220"/>
      <c r="OS25" s="545"/>
      <c r="OT25" s="544"/>
      <c r="OU25" s="544"/>
      <c r="OV25" s="544"/>
      <c r="OW25" s="545"/>
      <c r="OX25" s="252"/>
      <c r="OY25" s="220"/>
      <c r="OZ25" s="545"/>
      <c r="PA25" s="544"/>
      <c r="PB25" s="544"/>
      <c r="PC25" s="544"/>
      <c r="PD25" s="545"/>
      <c r="PE25" s="252"/>
      <c r="PF25" s="220"/>
      <c r="PG25" s="545"/>
      <c r="PH25" s="544"/>
      <c r="PI25" s="544"/>
      <c r="PJ25" s="544"/>
      <c r="PK25" s="545"/>
      <c r="PL25" s="252"/>
      <c r="PM25" s="220"/>
      <c r="PN25" s="545"/>
      <c r="PO25" s="544"/>
      <c r="PP25" s="544"/>
      <c r="PQ25" s="544"/>
      <c r="PR25" s="545"/>
      <c r="PS25" s="252"/>
      <c r="PT25" s="220"/>
      <c r="PU25" s="545"/>
      <c r="PV25" s="544"/>
      <c r="PW25" s="544"/>
      <c r="PX25" s="544"/>
      <c r="PY25" s="545"/>
      <c r="PZ25" s="252"/>
      <c r="QA25" s="220"/>
      <c r="QB25" s="545"/>
      <c r="QC25" s="544"/>
      <c r="QD25" s="544"/>
      <c r="QE25" s="544"/>
      <c r="QF25" s="545"/>
      <c r="QG25" s="252"/>
      <c r="QH25" s="220"/>
      <c r="QI25" s="545"/>
      <c r="QJ25" s="544"/>
      <c r="QK25" s="544"/>
      <c r="QL25" s="544"/>
      <c r="QM25" s="545"/>
      <c r="QN25" s="252"/>
      <c r="QO25" s="220"/>
      <c r="QP25" s="545"/>
      <c r="QQ25" s="544"/>
      <c r="QR25" s="544"/>
      <c r="QS25" s="544"/>
      <c r="QT25" s="545"/>
      <c r="QU25" s="252"/>
      <c r="QV25" s="220"/>
      <c r="QW25" s="545"/>
      <c r="QX25" s="544"/>
      <c r="QY25" s="544"/>
      <c r="QZ25" s="544"/>
      <c r="RA25" s="545"/>
      <c r="RB25" s="252"/>
      <c r="RC25" s="220"/>
      <c r="RD25" s="545"/>
      <c r="RE25" s="544"/>
      <c r="RF25" s="544"/>
      <c r="RG25" s="544"/>
      <c r="RH25" s="545"/>
      <c r="RI25" s="252"/>
      <c r="RJ25" s="220"/>
      <c r="RK25" s="545"/>
      <c r="RL25" s="544"/>
      <c r="RM25" s="544"/>
      <c r="RN25" s="544"/>
      <c r="RO25" s="545"/>
      <c r="RP25" s="252"/>
      <c r="RQ25" s="220"/>
      <c r="RR25" s="545"/>
      <c r="RS25" s="544"/>
      <c r="RT25" s="544"/>
      <c r="RU25" s="544"/>
      <c r="RV25" s="545"/>
      <c r="RW25" s="252"/>
      <c r="RX25" s="220"/>
      <c r="RY25" s="545"/>
      <c r="RZ25" s="544"/>
      <c r="SA25" s="544"/>
      <c r="SB25" s="544"/>
      <c r="SC25" s="545"/>
      <c r="SD25" s="252"/>
      <c r="SE25" s="220"/>
      <c r="SF25" s="545"/>
      <c r="SG25" s="544"/>
      <c r="SH25" s="544"/>
      <c r="SI25" s="544"/>
      <c r="SJ25" s="545"/>
      <c r="SK25" s="252"/>
      <c r="SL25" s="220"/>
      <c r="SM25" s="545"/>
      <c r="SN25" s="544"/>
      <c r="SO25" s="544"/>
      <c r="SP25" s="544"/>
      <c r="SQ25" s="545"/>
      <c r="SR25" s="252"/>
      <c r="SS25" s="220"/>
      <c r="ST25" s="545"/>
      <c r="SU25" s="544"/>
      <c r="SV25" s="544"/>
      <c r="SW25" s="544"/>
      <c r="SX25" s="545"/>
      <c r="SY25" s="252"/>
      <c r="SZ25" s="220"/>
      <c r="TA25" s="545"/>
      <c r="TB25" s="544"/>
      <c r="TC25" s="544"/>
      <c r="TD25" s="544"/>
      <c r="TE25" s="545"/>
      <c r="TF25" s="252"/>
      <c r="TG25" s="220"/>
      <c r="TH25" s="545"/>
      <c r="TI25" s="544"/>
      <c r="TJ25" s="544"/>
      <c r="TK25" s="544"/>
      <c r="TL25" s="545"/>
      <c r="TM25" s="252"/>
      <c r="TN25" s="220"/>
      <c r="TO25" s="545"/>
      <c r="TP25" s="544"/>
      <c r="TQ25" s="544"/>
      <c r="TR25" s="544"/>
      <c r="TS25" s="545"/>
      <c r="TT25" s="252"/>
      <c r="TU25" s="220"/>
      <c r="TV25" s="545"/>
      <c r="TW25" s="544"/>
      <c r="TX25" s="544"/>
      <c r="TY25" s="544"/>
      <c r="TZ25" s="545"/>
      <c r="UA25" s="252"/>
      <c r="UB25" s="220"/>
      <c r="UC25" s="545"/>
      <c r="UD25" s="544"/>
      <c r="UE25" s="544"/>
      <c r="UF25" s="544"/>
      <c r="UG25" s="545"/>
      <c r="UH25" s="252"/>
      <c r="UI25" s="220"/>
      <c r="UJ25" s="545"/>
      <c r="UK25" s="544"/>
      <c r="UL25" s="544"/>
      <c r="UM25" s="544"/>
      <c r="UN25" s="545"/>
      <c r="UO25" s="252"/>
      <c r="UP25" s="220"/>
      <c r="UQ25" s="545"/>
      <c r="UR25" s="544"/>
      <c r="US25" s="544"/>
      <c r="UT25" s="544"/>
      <c r="UU25" s="545"/>
      <c r="UV25" s="252"/>
      <c r="UW25" s="220"/>
      <c r="UX25" s="545"/>
      <c r="UY25" s="544"/>
      <c r="UZ25" s="544"/>
      <c r="VA25" s="544"/>
      <c r="VB25" s="545"/>
      <c r="VC25" s="252"/>
      <c r="VD25" s="220"/>
      <c r="VE25" s="545"/>
      <c r="VF25" s="544"/>
      <c r="VG25" s="544"/>
      <c r="VH25" s="544"/>
      <c r="VI25" s="545"/>
      <c r="VJ25" s="252"/>
      <c r="VK25" s="220"/>
      <c r="VL25" s="545"/>
      <c r="VM25" s="544"/>
      <c r="VN25" s="544"/>
      <c r="VO25" s="544"/>
      <c r="VP25" s="545"/>
      <c r="VQ25" s="252"/>
      <c r="VR25" s="220"/>
      <c r="VS25" s="545"/>
      <c r="VT25" s="544"/>
      <c r="VU25" s="544"/>
      <c r="VV25" s="544"/>
      <c r="VW25" s="545"/>
      <c r="VX25" s="252"/>
      <c r="VY25" s="220"/>
      <c r="VZ25" s="545"/>
      <c r="WA25" s="544"/>
      <c r="WB25" s="544"/>
      <c r="WC25" s="544"/>
      <c r="WD25" s="545"/>
      <c r="WE25" s="252"/>
      <c r="WF25" s="220"/>
      <c r="WG25" s="545"/>
      <c r="WH25" s="544"/>
      <c r="WI25" s="544"/>
      <c r="WJ25" s="544"/>
      <c r="WK25" s="545"/>
      <c r="WL25" s="252"/>
      <c r="WM25" s="220"/>
      <c r="WN25" s="545"/>
      <c r="WO25" s="544"/>
      <c r="WP25" s="544"/>
      <c r="WQ25" s="544"/>
      <c r="WR25" s="545"/>
      <c r="WS25" s="252"/>
      <c r="WT25" s="220"/>
      <c r="WU25" s="545"/>
      <c r="WV25" s="544"/>
      <c r="WW25" s="544"/>
      <c r="WX25" s="544"/>
      <c r="WY25" s="545"/>
      <c r="WZ25" s="252"/>
      <c r="XA25" s="220"/>
      <c r="XB25" s="545"/>
      <c r="XC25" s="544"/>
      <c r="XD25" s="544"/>
      <c r="XE25" s="544"/>
      <c r="XF25" s="545"/>
      <c r="XG25" s="252"/>
      <c r="XH25" s="220"/>
      <c r="XI25" s="545"/>
      <c r="XJ25" s="544"/>
      <c r="XK25" s="544"/>
      <c r="XL25" s="544"/>
      <c r="XM25" s="545"/>
      <c r="XN25" s="252"/>
      <c r="XO25" s="220"/>
      <c r="XP25" s="545"/>
      <c r="XQ25" s="544"/>
      <c r="XR25" s="544"/>
      <c r="XS25" s="544"/>
      <c r="XT25" s="545"/>
      <c r="XU25" s="252"/>
      <c r="XV25" s="220"/>
      <c r="XW25" s="545"/>
      <c r="XX25" s="544"/>
      <c r="XY25" s="544"/>
      <c r="XZ25" s="544"/>
      <c r="YA25" s="545"/>
      <c r="YB25" s="252"/>
      <c r="YC25" s="220"/>
      <c r="YD25" s="545"/>
      <c r="YE25" s="544"/>
      <c r="YF25" s="544"/>
      <c r="YG25" s="544"/>
      <c r="YH25" s="545"/>
      <c r="YI25" s="252"/>
      <c r="YJ25" s="220"/>
      <c r="YK25" s="545"/>
      <c r="YL25" s="544"/>
      <c r="YM25" s="544"/>
      <c r="YN25" s="544"/>
      <c r="YO25" s="545"/>
      <c r="YP25" s="252"/>
      <c r="YQ25" s="220"/>
      <c r="YR25" s="545"/>
      <c r="YS25" s="544"/>
      <c r="YT25" s="544"/>
      <c r="YU25" s="544"/>
      <c r="YV25" s="545"/>
      <c r="YW25" s="252"/>
      <c r="YX25" s="220"/>
      <c r="YY25" s="545"/>
      <c r="YZ25" s="544"/>
      <c r="ZA25" s="544"/>
      <c r="ZB25" s="544"/>
      <c r="ZC25" s="545"/>
      <c r="ZD25" s="252"/>
      <c r="ZE25" s="220"/>
      <c r="ZF25" s="545"/>
      <c r="ZG25" s="544"/>
      <c r="ZH25" s="544"/>
      <c r="ZI25" s="544"/>
      <c r="ZJ25" s="545"/>
      <c r="ZK25" s="252"/>
      <c r="ZL25" s="220"/>
      <c r="ZM25" s="545"/>
      <c r="ZN25" s="544"/>
      <c r="ZO25" s="544"/>
      <c r="ZP25" s="544"/>
      <c r="ZQ25" s="545"/>
      <c r="ZR25" s="252"/>
      <c r="ZS25" s="220"/>
      <c r="ZT25" s="545"/>
      <c r="ZU25" s="544"/>
      <c r="ZV25" s="544"/>
      <c r="ZW25" s="544"/>
      <c r="ZX25" s="545"/>
      <c r="ZY25" s="252"/>
      <c r="ZZ25" s="220"/>
      <c r="AAA25" s="545"/>
      <c r="AAB25" s="544"/>
      <c r="AAC25" s="544"/>
      <c r="AAD25" s="544"/>
      <c r="AAE25" s="545"/>
      <c r="AAF25" s="252"/>
      <c r="AAG25" s="220"/>
      <c r="AAH25" s="545"/>
      <c r="AAI25" s="544"/>
      <c r="AAJ25" s="544"/>
      <c r="AAK25" s="544"/>
      <c r="AAL25" s="545"/>
      <c r="AAM25" s="252"/>
      <c r="AAN25" s="220"/>
      <c r="AAO25" s="545"/>
      <c r="AAP25" s="544"/>
      <c r="AAQ25" s="544"/>
      <c r="AAR25" s="544"/>
      <c r="AAS25" s="545"/>
      <c r="AAT25" s="252"/>
      <c r="AAU25" s="220"/>
      <c r="AAV25" s="545"/>
      <c r="AAW25" s="544"/>
      <c r="AAX25" s="544"/>
      <c r="AAY25" s="544"/>
      <c r="AAZ25" s="545"/>
      <c r="ABA25" s="252"/>
      <c r="ABB25" s="220"/>
      <c r="ABC25" s="545"/>
      <c r="ABD25" s="544"/>
      <c r="ABE25" s="544"/>
      <c r="ABF25" s="544"/>
      <c r="ABG25" s="545"/>
      <c r="ABH25" s="252"/>
      <c r="ABI25" s="220"/>
      <c r="ABJ25" s="545"/>
      <c r="ABK25" s="544"/>
      <c r="ABL25" s="544"/>
      <c r="ABM25" s="544"/>
      <c r="ABN25" s="545"/>
      <c r="ABO25" s="252"/>
      <c r="ABP25" s="220"/>
      <c r="ABQ25" s="545"/>
      <c r="ABR25" s="544"/>
      <c r="ABS25" s="544"/>
      <c r="ABT25" s="544"/>
      <c r="ABU25" s="545"/>
      <c r="ABV25" s="252"/>
      <c r="ABW25" s="220"/>
      <c r="ABX25" s="545"/>
      <c r="ABY25" s="544"/>
      <c r="ABZ25" s="544"/>
      <c r="ACA25" s="544"/>
      <c r="ACB25" s="545"/>
      <c r="ACC25" s="252"/>
      <c r="ACD25" s="220"/>
      <c r="ACE25" s="545"/>
      <c r="ACF25" s="544"/>
      <c r="ACG25" s="544"/>
      <c r="ACH25" s="544"/>
      <c r="ACI25" s="545"/>
      <c r="ACJ25" s="252"/>
      <c r="ACK25" s="220"/>
      <c r="ACL25" s="545"/>
      <c r="ACM25" s="544"/>
      <c r="ACN25" s="544"/>
      <c r="ACO25" s="544"/>
      <c r="ACP25" s="545"/>
      <c r="ACQ25" s="252"/>
      <c r="ACR25" s="220"/>
      <c r="ACS25" s="545"/>
      <c r="ACT25" s="544"/>
      <c r="ACU25" s="544"/>
      <c r="ACV25" s="544"/>
      <c r="ACW25" s="545"/>
      <c r="ACX25" s="252"/>
      <c r="ACY25" s="220"/>
      <c r="ACZ25" s="545"/>
      <c r="ADA25" s="544"/>
      <c r="ADB25" s="544"/>
      <c r="ADC25" s="544"/>
      <c r="ADD25" s="545"/>
      <c r="ADE25" s="252"/>
      <c r="ADF25" s="220"/>
      <c r="ADG25" s="545"/>
      <c r="ADH25" s="544"/>
      <c r="ADI25" s="544"/>
      <c r="ADJ25" s="544"/>
      <c r="ADK25" s="545"/>
      <c r="ADL25" s="252"/>
      <c r="ADM25" s="220"/>
      <c r="ADN25" s="545"/>
      <c r="ADO25" s="544"/>
      <c r="ADP25" s="544"/>
      <c r="ADQ25" s="544"/>
      <c r="ADR25" s="545"/>
      <c r="ADS25" s="252"/>
      <c r="ADT25" s="220"/>
      <c r="ADU25" s="545"/>
      <c r="ADV25" s="544"/>
      <c r="ADW25" s="544"/>
      <c r="ADX25" s="544"/>
      <c r="ADY25" s="545"/>
      <c r="ADZ25" s="252"/>
      <c r="AEA25" s="220"/>
      <c r="AEB25" s="545"/>
      <c r="AEC25" s="544"/>
      <c r="AED25" s="544"/>
      <c r="AEE25" s="544"/>
      <c r="AEF25" s="545"/>
      <c r="AEG25" s="252"/>
      <c r="AEH25" s="220"/>
      <c r="AEI25" s="545"/>
      <c r="AEJ25" s="544"/>
      <c r="AEK25" s="544"/>
      <c r="AEL25" s="544"/>
      <c r="AEM25" s="545"/>
      <c r="AEN25" s="252"/>
      <c r="AEO25" s="220"/>
      <c r="AEP25" s="545"/>
      <c r="AEQ25" s="544"/>
      <c r="AER25" s="544"/>
      <c r="AES25" s="544"/>
      <c r="AET25" s="545"/>
      <c r="AEU25" s="252"/>
      <c r="AEV25" s="220"/>
      <c r="AEW25" s="545"/>
      <c r="AEX25" s="544"/>
      <c r="AEY25" s="544"/>
      <c r="AEZ25" s="544"/>
      <c r="AFA25" s="545"/>
      <c r="AFB25" s="252"/>
      <c r="AFC25" s="220"/>
      <c r="AFD25" s="545"/>
      <c r="AFE25" s="544"/>
      <c r="AFF25" s="544"/>
      <c r="AFG25" s="544"/>
      <c r="AFH25" s="545"/>
      <c r="AFI25" s="252"/>
      <c r="AFJ25" s="220"/>
      <c r="AFK25" s="545"/>
      <c r="AFL25" s="544"/>
      <c r="AFM25" s="544"/>
      <c r="AFN25" s="544"/>
      <c r="AFO25" s="545"/>
      <c r="AFP25" s="252"/>
      <c r="AFQ25" s="220"/>
      <c r="AFR25" s="545"/>
      <c r="AFS25" s="544"/>
      <c r="AFT25" s="544"/>
      <c r="AFU25" s="544"/>
      <c r="AFV25" s="545"/>
      <c r="AFW25" s="252"/>
      <c r="AFX25" s="220"/>
      <c r="AFY25" s="545"/>
      <c r="AFZ25" s="544"/>
      <c r="AGA25" s="544"/>
      <c r="AGB25" s="544"/>
      <c r="AGC25" s="545"/>
      <c r="AGD25" s="252"/>
      <c r="AGE25" s="220"/>
      <c r="AGF25" s="545"/>
      <c r="AGG25" s="544"/>
      <c r="AGH25" s="544"/>
      <c r="AGI25" s="544"/>
      <c r="AGJ25" s="545"/>
      <c r="AGK25" s="252"/>
      <c r="AGL25" s="220"/>
      <c r="AGM25" s="545"/>
      <c r="AGN25" s="544"/>
      <c r="AGO25" s="544"/>
      <c r="AGP25" s="544"/>
      <c r="AGQ25" s="545"/>
      <c r="AGR25" s="252"/>
      <c r="AGS25" s="220"/>
      <c r="AGT25" s="545"/>
      <c r="AGU25" s="544"/>
      <c r="AGV25" s="544"/>
      <c r="AGW25" s="544"/>
      <c r="AGX25" s="545"/>
      <c r="AGY25" s="252"/>
      <c r="AGZ25" s="220"/>
      <c r="AHA25" s="545"/>
      <c r="AHB25" s="544"/>
      <c r="AHC25" s="544"/>
      <c r="AHD25" s="544"/>
      <c r="AHE25" s="545"/>
      <c r="AHF25" s="252"/>
      <c r="AHG25" s="220"/>
      <c r="AHH25" s="545"/>
      <c r="AHI25" s="544"/>
      <c r="AHJ25" s="544"/>
      <c r="AHK25" s="544"/>
      <c r="AHL25" s="545"/>
      <c r="AHM25" s="252"/>
      <c r="AHN25" s="220"/>
      <c r="AHO25" s="545"/>
      <c r="AHP25" s="544"/>
      <c r="AHQ25" s="544"/>
      <c r="AHR25" s="544"/>
      <c r="AHS25" s="545"/>
      <c r="AHT25" s="252"/>
      <c r="AHU25" s="220"/>
      <c r="AHV25" s="545"/>
      <c r="AHW25" s="544"/>
      <c r="AHX25" s="544"/>
      <c r="AHY25" s="544"/>
      <c r="AHZ25" s="545"/>
      <c r="AIA25" s="252"/>
      <c r="AIB25" s="220"/>
      <c r="AIC25" s="545"/>
      <c r="AID25" s="544"/>
      <c r="AIE25" s="544"/>
      <c r="AIF25" s="544"/>
      <c r="AIG25" s="545"/>
      <c r="AIH25" s="252"/>
      <c r="AII25" s="220"/>
      <c r="AIJ25" s="545"/>
      <c r="AIK25" s="544"/>
      <c r="AIL25" s="544"/>
      <c r="AIM25" s="544"/>
      <c r="AIN25" s="545"/>
      <c r="AIO25" s="252"/>
      <c r="AIP25" s="220"/>
      <c r="AIQ25" s="545"/>
      <c r="AIR25" s="544"/>
      <c r="AIS25" s="544"/>
      <c r="AIT25" s="544"/>
      <c r="AIU25" s="545"/>
      <c r="AIV25" s="252"/>
      <c r="AIW25" s="220"/>
      <c r="AIX25" s="545"/>
      <c r="AIY25" s="544"/>
      <c r="AIZ25" s="544"/>
      <c r="AJA25" s="544"/>
      <c r="AJB25" s="545"/>
      <c r="AJC25" s="252"/>
      <c r="AJD25" s="220"/>
      <c r="AJE25" s="545"/>
      <c r="AJF25" s="544"/>
      <c r="AJG25" s="544"/>
      <c r="AJH25" s="544"/>
      <c r="AJI25" s="545"/>
      <c r="AJJ25" s="252"/>
      <c r="AJK25" s="220"/>
      <c r="AJL25" s="545"/>
      <c r="AJM25" s="544"/>
      <c r="AJN25" s="544"/>
      <c r="AJO25" s="544"/>
      <c r="AJP25" s="545"/>
      <c r="AJQ25" s="252"/>
      <c r="AJR25" s="220"/>
      <c r="AJS25" s="545"/>
      <c r="AJT25" s="544"/>
      <c r="AJU25" s="544"/>
      <c r="AJV25" s="544"/>
      <c r="AJW25" s="545"/>
      <c r="AJX25" s="252"/>
      <c r="AJY25" s="220"/>
      <c r="AJZ25" s="545"/>
      <c r="AKA25" s="544"/>
      <c r="AKB25" s="544"/>
      <c r="AKC25" s="544"/>
      <c r="AKD25" s="545"/>
      <c r="AKE25" s="252"/>
      <c r="AKF25" s="220"/>
      <c r="AKG25" s="545"/>
      <c r="AKH25" s="544"/>
      <c r="AKI25" s="544"/>
      <c r="AKJ25" s="544"/>
      <c r="AKK25" s="545"/>
      <c r="AKL25" s="252"/>
      <c r="AKM25" s="220"/>
      <c r="AKN25" s="545"/>
      <c r="AKO25" s="544"/>
      <c r="AKP25" s="544"/>
      <c r="AKQ25" s="544"/>
      <c r="AKR25" s="545"/>
      <c r="AKS25" s="252"/>
      <c r="AKT25" s="220"/>
      <c r="AKU25" s="545"/>
      <c r="AKV25" s="544"/>
      <c r="AKW25" s="544"/>
      <c r="AKX25" s="544"/>
      <c r="AKY25" s="545"/>
      <c r="AKZ25" s="252"/>
      <c r="ALA25" s="220"/>
      <c r="ALB25" s="545"/>
      <c r="ALC25" s="544"/>
      <c r="ALD25" s="544"/>
      <c r="ALE25" s="544"/>
      <c r="ALF25" s="545"/>
      <c r="ALG25" s="252"/>
      <c r="ALH25" s="220"/>
      <c r="ALI25" s="545"/>
      <c r="ALJ25" s="544"/>
      <c r="ALK25" s="544"/>
      <c r="ALL25" s="544"/>
      <c r="ALM25" s="545"/>
      <c r="ALN25" s="252"/>
      <c r="ALO25" s="220"/>
      <c r="ALP25" s="545"/>
      <c r="ALQ25" s="544"/>
      <c r="ALR25" s="544"/>
      <c r="ALS25" s="544"/>
      <c r="ALT25" s="545"/>
      <c r="ALU25" s="252"/>
      <c r="ALV25" s="220"/>
      <c r="ALW25" s="545"/>
      <c r="ALX25" s="544"/>
      <c r="ALY25" s="544"/>
      <c r="ALZ25" s="544"/>
      <c r="AMA25" s="545"/>
      <c r="AMB25" s="252"/>
      <c r="AMC25" s="220"/>
      <c r="AMD25" s="545"/>
      <c r="AME25" s="544"/>
      <c r="AMF25" s="544"/>
      <c r="AMG25" s="544"/>
      <c r="AMH25" s="545"/>
      <c r="AMI25" s="252"/>
      <c r="AMJ25" s="220"/>
      <c r="AMK25" s="545"/>
      <c r="AML25" s="544"/>
      <c r="AMM25" s="544"/>
      <c r="AMN25" s="544"/>
      <c r="AMO25" s="545"/>
      <c r="AMP25" s="252"/>
      <c r="AMQ25" s="220"/>
      <c r="AMR25" s="545"/>
      <c r="AMS25" s="544"/>
      <c r="AMT25" s="544"/>
      <c r="AMU25" s="544"/>
      <c r="AMV25" s="545"/>
      <c r="AMW25" s="252"/>
      <c r="AMX25" s="220"/>
      <c r="AMY25" s="545"/>
      <c r="AMZ25" s="544"/>
      <c r="ANA25" s="544"/>
      <c r="ANB25" s="544"/>
      <c r="ANC25" s="545"/>
      <c r="AND25" s="252"/>
      <c r="ANE25" s="220"/>
      <c r="ANF25" s="545"/>
      <c r="ANG25" s="544"/>
      <c r="ANH25" s="544"/>
      <c r="ANI25" s="544"/>
      <c r="ANJ25" s="545"/>
      <c r="ANK25" s="252"/>
      <c r="ANL25" s="220"/>
      <c r="ANM25" s="545"/>
      <c r="ANN25" s="544"/>
      <c r="ANO25" s="544"/>
      <c r="ANP25" s="544"/>
      <c r="ANQ25" s="545"/>
      <c r="ANR25" s="252"/>
      <c r="ANS25" s="220"/>
      <c r="ANT25" s="545"/>
      <c r="ANU25" s="544"/>
      <c r="ANV25" s="544"/>
      <c r="ANW25" s="544"/>
      <c r="ANX25" s="545"/>
      <c r="ANY25" s="252"/>
      <c r="ANZ25" s="220"/>
      <c r="AOA25" s="545"/>
      <c r="AOB25" s="544"/>
      <c r="AOC25" s="544"/>
      <c r="AOD25" s="544"/>
      <c r="AOE25" s="545"/>
      <c r="AOF25" s="252"/>
      <c r="AOG25" s="220"/>
      <c r="AOH25" s="545"/>
      <c r="AOI25" s="544"/>
      <c r="AOJ25" s="544"/>
      <c r="AOK25" s="544"/>
      <c r="AOL25" s="545"/>
      <c r="AOM25" s="252"/>
      <c r="AON25" s="220"/>
      <c r="AOO25" s="545"/>
      <c r="AOP25" s="544"/>
      <c r="AOQ25" s="544"/>
      <c r="AOR25" s="544"/>
      <c r="AOS25" s="545"/>
      <c r="AOT25" s="252"/>
      <c r="AOU25" s="220"/>
      <c r="AOV25" s="545"/>
      <c r="AOW25" s="544"/>
      <c r="AOX25" s="544"/>
      <c r="AOY25" s="544"/>
      <c r="AOZ25" s="545"/>
      <c r="APA25" s="252"/>
      <c r="APB25" s="220"/>
      <c r="APC25" s="545"/>
      <c r="APD25" s="544"/>
      <c r="APE25" s="544"/>
      <c r="APF25" s="544"/>
      <c r="APG25" s="545"/>
      <c r="APH25" s="252"/>
      <c r="API25" s="220"/>
      <c r="APJ25" s="545"/>
      <c r="APK25" s="544"/>
      <c r="APL25" s="544"/>
      <c r="APM25" s="544"/>
      <c r="APN25" s="545"/>
      <c r="APO25" s="252"/>
      <c r="APP25" s="220"/>
      <c r="APQ25" s="545"/>
      <c r="APR25" s="544"/>
      <c r="APS25" s="544"/>
      <c r="APT25" s="544"/>
      <c r="APU25" s="545"/>
      <c r="APV25" s="252"/>
      <c r="APW25" s="220"/>
      <c r="APX25" s="545"/>
      <c r="APY25" s="544"/>
      <c r="APZ25" s="544"/>
      <c r="AQA25" s="544"/>
      <c r="AQB25" s="545"/>
      <c r="AQC25" s="252"/>
      <c r="AQD25" s="220"/>
      <c r="AQE25" s="545"/>
      <c r="AQF25" s="544"/>
      <c r="AQG25" s="544"/>
      <c r="AQH25" s="544"/>
      <c r="AQI25" s="545"/>
      <c r="AQJ25" s="252"/>
      <c r="AQK25" s="220"/>
      <c r="AQL25" s="545"/>
      <c r="AQM25" s="544"/>
      <c r="AQN25" s="544"/>
      <c r="AQO25" s="544"/>
      <c r="AQP25" s="545"/>
      <c r="AQQ25" s="252"/>
      <c r="AQR25" s="220"/>
      <c r="AQS25" s="545"/>
      <c r="AQT25" s="544"/>
      <c r="AQU25" s="544"/>
      <c r="AQV25" s="544"/>
      <c r="AQW25" s="545"/>
      <c r="AQX25" s="252"/>
      <c r="AQY25" s="220"/>
      <c r="AQZ25" s="545"/>
      <c r="ARA25" s="544"/>
      <c r="ARB25" s="544"/>
      <c r="ARC25" s="544"/>
      <c r="ARD25" s="545"/>
      <c r="ARE25" s="252"/>
      <c r="ARF25" s="220"/>
      <c r="ARG25" s="545"/>
      <c r="ARH25" s="544"/>
      <c r="ARI25" s="544"/>
      <c r="ARJ25" s="544"/>
      <c r="ARK25" s="545"/>
      <c r="ARL25" s="252"/>
      <c r="ARM25" s="220"/>
      <c r="ARN25" s="545"/>
      <c r="ARO25" s="544"/>
      <c r="ARP25" s="544"/>
      <c r="ARQ25" s="544"/>
      <c r="ARR25" s="545"/>
      <c r="ARS25" s="252"/>
      <c r="ART25" s="220"/>
      <c r="ARU25" s="545"/>
      <c r="ARV25" s="544"/>
      <c r="ARW25" s="544"/>
      <c r="ARX25" s="544"/>
      <c r="ARY25" s="545"/>
      <c r="ARZ25" s="252"/>
      <c r="ASA25" s="220"/>
      <c r="ASB25" s="545"/>
      <c r="ASC25" s="544"/>
      <c r="ASD25" s="544"/>
      <c r="ASE25" s="544"/>
      <c r="ASF25" s="545"/>
      <c r="ASG25" s="252"/>
      <c r="ASH25" s="220"/>
      <c r="ASI25" s="545"/>
      <c r="ASJ25" s="544"/>
      <c r="ASK25" s="544"/>
      <c r="ASL25" s="544"/>
      <c r="ASM25" s="545"/>
      <c r="ASN25" s="252"/>
      <c r="ASO25" s="220"/>
      <c r="ASP25" s="545"/>
      <c r="ASQ25" s="544"/>
      <c r="ASR25" s="544"/>
      <c r="ASS25" s="544"/>
      <c r="AST25" s="545"/>
      <c r="ASU25" s="252"/>
      <c r="ASV25" s="220"/>
      <c r="ASW25" s="545"/>
      <c r="ASX25" s="544"/>
      <c r="ASY25" s="544"/>
      <c r="ASZ25" s="544"/>
      <c r="ATA25" s="545"/>
      <c r="ATB25" s="252"/>
      <c r="ATC25" s="220"/>
      <c r="ATD25" s="545"/>
      <c r="ATE25" s="544"/>
      <c r="ATF25" s="544"/>
      <c r="ATG25" s="544"/>
      <c r="ATH25" s="545"/>
      <c r="ATI25" s="252"/>
      <c r="ATJ25" s="220"/>
      <c r="ATK25" s="545"/>
      <c r="ATL25" s="544"/>
      <c r="ATM25" s="544"/>
      <c r="ATN25" s="544"/>
      <c r="ATO25" s="545"/>
      <c r="ATP25" s="252"/>
      <c r="ATQ25" s="220"/>
      <c r="ATR25" s="545"/>
      <c r="ATS25" s="544"/>
      <c r="ATT25" s="544"/>
      <c r="ATU25" s="544"/>
      <c r="ATV25" s="545"/>
      <c r="ATW25" s="252"/>
      <c r="ATX25" s="220"/>
      <c r="ATY25" s="545"/>
      <c r="ATZ25" s="544"/>
      <c r="AUA25" s="544"/>
      <c r="AUB25" s="544"/>
      <c r="AUC25" s="545"/>
      <c r="AUD25" s="252"/>
      <c r="AUE25" s="220"/>
      <c r="AUF25" s="545"/>
      <c r="AUG25" s="544"/>
      <c r="AUH25" s="544"/>
      <c r="AUI25" s="544"/>
      <c r="AUJ25" s="545"/>
      <c r="AUK25" s="252"/>
      <c r="AUL25" s="220"/>
      <c r="AUM25" s="545"/>
      <c r="AUN25" s="544"/>
      <c r="AUO25" s="544"/>
      <c r="AUP25" s="544"/>
      <c r="AUQ25" s="545"/>
      <c r="AUR25" s="252"/>
      <c r="AUS25" s="220"/>
      <c r="AUT25" s="545"/>
      <c r="AUU25" s="544"/>
      <c r="AUV25" s="544"/>
      <c r="AUW25" s="544"/>
      <c r="AUX25" s="545"/>
      <c r="AUY25" s="252"/>
      <c r="AUZ25" s="220"/>
      <c r="AVA25" s="545"/>
      <c r="AVB25" s="544"/>
      <c r="AVC25" s="544"/>
      <c r="AVD25" s="544"/>
      <c r="AVE25" s="545"/>
      <c r="AVF25" s="252"/>
      <c r="AVG25" s="220"/>
      <c r="AVH25" s="545"/>
      <c r="AVI25" s="544"/>
      <c r="AVJ25" s="544"/>
      <c r="AVK25" s="544"/>
      <c r="AVL25" s="545"/>
      <c r="AVM25" s="252"/>
      <c r="AVN25" s="220"/>
      <c r="AVO25" s="545"/>
      <c r="AVP25" s="544"/>
      <c r="AVQ25" s="544"/>
      <c r="AVR25" s="544"/>
      <c r="AVS25" s="545"/>
      <c r="AVT25" s="252"/>
      <c r="AVU25" s="220"/>
      <c r="AVV25" s="545"/>
      <c r="AVW25" s="544"/>
      <c r="AVX25" s="544"/>
      <c r="AVY25" s="544"/>
      <c r="AVZ25" s="545"/>
      <c r="AWA25" s="252"/>
      <c r="AWB25" s="220"/>
      <c r="AWC25" s="545"/>
      <c r="AWD25" s="544"/>
      <c r="AWE25" s="544"/>
      <c r="AWF25" s="544"/>
      <c r="AWG25" s="545"/>
      <c r="AWH25" s="252"/>
      <c r="AWI25" s="220"/>
      <c r="AWJ25" s="545"/>
      <c r="AWK25" s="544"/>
      <c r="AWL25" s="544"/>
      <c r="AWM25" s="544"/>
      <c r="AWN25" s="545"/>
      <c r="AWO25" s="252"/>
      <c r="AWP25" s="220"/>
      <c r="AWQ25" s="545"/>
      <c r="AWR25" s="544"/>
      <c r="AWS25" s="544"/>
      <c r="AWT25" s="544"/>
      <c r="AWU25" s="545"/>
      <c r="AWV25" s="252"/>
      <c r="AWW25" s="220"/>
      <c r="AWX25" s="545"/>
      <c r="AWY25" s="544"/>
      <c r="AWZ25" s="544"/>
      <c r="AXA25" s="544"/>
      <c r="AXB25" s="545"/>
      <c r="AXC25" s="252"/>
      <c r="AXD25" s="220"/>
      <c r="AXE25" s="545"/>
      <c r="AXF25" s="544"/>
      <c r="AXG25" s="544"/>
      <c r="AXH25" s="544"/>
      <c r="AXI25" s="545"/>
      <c r="AXJ25" s="252"/>
      <c r="AXK25" s="220"/>
      <c r="AXL25" s="545"/>
      <c r="AXM25" s="544"/>
      <c r="AXN25" s="544"/>
      <c r="AXO25" s="544"/>
      <c r="AXP25" s="545"/>
      <c r="AXQ25" s="252"/>
      <c r="AXR25" s="220"/>
      <c r="AXS25" s="545"/>
      <c r="AXT25" s="544"/>
      <c r="AXU25" s="544"/>
      <c r="AXV25" s="544"/>
      <c r="AXW25" s="545"/>
      <c r="AXX25" s="252"/>
      <c r="AXY25" s="220"/>
      <c r="AXZ25" s="545"/>
      <c r="AYA25" s="544"/>
      <c r="AYB25" s="544"/>
      <c r="AYC25" s="544"/>
      <c r="AYD25" s="545"/>
      <c r="AYE25" s="252"/>
      <c r="AYF25" s="220"/>
      <c r="AYG25" s="545"/>
      <c r="AYH25" s="544"/>
      <c r="AYI25" s="544"/>
      <c r="AYJ25" s="544"/>
      <c r="AYK25" s="545"/>
      <c r="AYL25" s="252"/>
      <c r="AYM25" s="220"/>
      <c r="AYN25" s="545"/>
      <c r="AYO25" s="544"/>
      <c r="AYP25" s="544"/>
      <c r="AYQ25" s="544"/>
      <c r="AYR25" s="545"/>
      <c r="AYS25" s="252"/>
      <c r="AYT25" s="220"/>
      <c r="AYU25" s="545"/>
      <c r="AYV25" s="544"/>
      <c r="AYW25" s="544"/>
      <c r="AYX25" s="544"/>
      <c r="AYY25" s="545"/>
      <c r="AYZ25" s="252"/>
      <c r="AZA25" s="220"/>
      <c r="AZB25" s="545"/>
      <c r="AZC25" s="544"/>
      <c r="AZD25" s="544"/>
      <c r="AZE25" s="544"/>
      <c r="AZF25" s="545"/>
      <c r="AZG25" s="252"/>
      <c r="AZH25" s="220"/>
      <c r="AZI25" s="545"/>
      <c r="AZJ25" s="544"/>
      <c r="AZK25" s="544"/>
      <c r="AZL25" s="544"/>
      <c r="AZM25" s="545"/>
      <c r="AZN25" s="252"/>
      <c r="AZO25" s="220"/>
      <c r="AZP25" s="545"/>
      <c r="AZQ25" s="544"/>
      <c r="AZR25" s="544"/>
      <c r="AZS25" s="544"/>
      <c r="AZT25" s="545"/>
      <c r="AZU25" s="252"/>
      <c r="AZV25" s="220"/>
      <c r="AZW25" s="545"/>
      <c r="AZX25" s="544"/>
      <c r="AZY25" s="544"/>
      <c r="AZZ25" s="544"/>
      <c r="BAA25" s="545"/>
      <c r="BAB25" s="252"/>
      <c r="BAC25" s="220"/>
      <c r="BAD25" s="545"/>
      <c r="BAE25" s="544"/>
      <c r="BAF25" s="544"/>
      <c r="BAG25" s="544"/>
      <c r="BAH25" s="545"/>
      <c r="BAI25" s="252"/>
      <c r="BAJ25" s="220"/>
      <c r="BAK25" s="545"/>
      <c r="BAL25" s="544"/>
      <c r="BAM25" s="544"/>
      <c r="BAN25" s="544"/>
      <c r="BAO25" s="545"/>
      <c r="BAP25" s="252"/>
      <c r="BAQ25" s="220"/>
      <c r="BAR25" s="545"/>
      <c r="BAS25" s="544"/>
      <c r="BAT25" s="544"/>
      <c r="BAU25" s="544"/>
      <c r="BAV25" s="545"/>
      <c r="BAW25" s="252"/>
      <c r="BAX25" s="220"/>
      <c r="BAY25" s="545"/>
      <c r="BAZ25" s="544"/>
      <c r="BBA25" s="544"/>
      <c r="BBB25" s="544"/>
      <c r="BBC25" s="545"/>
      <c r="BBD25" s="252"/>
      <c r="BBE25" s="220"/>
      <c r="BBF25" s="545"/>
      <c r="BBG25" s="544"/>
      <c r="BBH25" s="544"/>
      <c r="BBI25" s="544"/>
      <c r="BBJ25" s="545"/>
      <c r="BBK25" s="252"/>
      <c r="BBL25" s="220"/>
      <c r="BBM25" s="545"/>
      <c r="BBN25" s="544"/>
      <c r="BBO25" s="544"/>
      <c r="BBP25" s="544"/>
      <c r="BBQ25" s="545"/>
      <c r="BBR25" s="252"/>
      <c r="BBS25" s="220"/>
      <c r="BBT25" s="545"/>
      <c r="BBU25" s="544"/>
      <c r="BBV25" s="544"/>
      <c r="BBW25" s="544"/>
      <c r="BBX25" s="545"/>
      <c r="BBY25" s="252"/>
      <c r="BBZ25" s="220"/>
      <c r="BCA25" s="545"/>
      <c r="BCB25" s="544"/>
      <c r="BCC25" s="544"/>
      <c r="BCD25" s="544"/>
      <c r="BCE25" s="545"/>
      <c r="BCF25" s="252"/>
      <c r="BCG25" s="220"/>
      <c r="BCH25" s="545"/>
      <c r="BCI25" s="544"/>
      <c r="BCJ25" s="544"/>
      <c r="BCK25" s="544"/>
      <c r="BCL25" s="545"/>
      <c r="BCM25" s="252"/>
      <c r="BCN25" s="220"/>
      <c r="BCO25" s="545"/>
      <c r="BCP25" s="544"/>
      <c r="BCQ25" s="544"/>
      <c r="BCR25" s="544"/>
      <c r="BCS25" s="545"/>
      <c r="BCT25" s="252"/>
      <c r="BCU25" s="220"/>
      <c r="BCV25" s="545"/>
      <c r="BCW25" s="544"/>
      <c r="BCX25" s="544"/>
      <c r="BCY25" s="544"/>
      <c r="BCZ25" s="545"/>
      <c r="BDA25" s="252"/>
      <c r="BDB25" s="220"/>
      <c r="BDC25" s="545"/>
      <c r="BDD25" s="544"/>
      <c r="BDE25" s="544"/>
      <c r="BDF25" s="544"/>
      <c r="BDG25" s="545"/>
      <c r="BDH25" s="252"/>
      <c r="BDI25" s="220"/>
      <c r="BDJ25" s="545"/>
      <c r="BDK25" s="544"/>
      <c r="BDL25" s="544"/>
      <c r="BDM25" s="544"/>
      <c r="BDN25" s="545"/>
      <c r="BDO25" s="252"/>
      <c r="BDP25" s="220"/>
      <c r="BDQ25" s="545"/>
      <c r="BDR25" s="544"/>
      <c r="BDS25" s="544"/>
      <c r="BDT25" s="544"/>
      <c r="BDU25" s="545"/>
      <c r="BDV25" s="252"/>
      <c r="BDW25" s="220"/>
      <c r="BDX25" s="545"/>
      <c r="BDY25" s="544"/>
      <c r="BDZ25" s="544"/>
      <c r="BEA25" s="544"/>
      <c r="BEB25" s="545"/>
      <c r="BEC25" s="252"/>
      <c r="BED25" s="220"/>
      <c r="BEE25" s="545"/>
      <c r="BEF25" s="544"/>
      <c r="BEG25" s="544"/>
      <c r="BEH25" s="544"/>
      <c r="BEI25" s="545"/>
      <c r="BEJ25" s="252"/>
      <c r="BEK25" s="220"/>
      <c r="BEL25" s="545"/>
      <c r="BEM25" s="544"/>
      <c r="BEN25" s="544"/>
      <c r="BEO25" s="544"/>
      <c r="BEP25" s="545"/>
      <c r="BEQ25" s="252"/>
      <c r="BER25" s="220"/>
      <c r="BES25" s="545"/>
      <c r="BET25" s="544"/>
      <c r="BEU25" s="544"/>
      <c r="BEV25" s="544"/>
      <c r="BEW25" s="545"/>
      <c r="BEX25" s="252"/>
      <c r="BEY25" s="220"/>
      <c r="BEZ25" s="545"/>
      <c r="BFA25" s="544"/>
      <c r="BFB25" s="544"/>
      <c r="BFC25" s="544"/>
      <c r="BFD25" s="545"/>
      <c r="BFE25" s="252"/>
      <c r="BFF25" s="220"/>
      <c r="BFG25" s="545"/>
      <c r="BFH25" s="544"/>
      <c r="BFI25" s="544"/>
      <c r="BFJ25" s="544"/>
      <c r="BFK25" s="545"/>
      <c r="BFL25" s="252"/>
      <c r="BFM25" s="220"/>
      <c r="BFN25" s="545"/>
      <c r="BFO25" s="544"/>
      <c r="BFP25" s="544"/>
      <c r="BFQ25" s="544"/>
      <c r="BFR25" s="545"/>
      <c r="BFS25" s="252"/>
      <c r="BFT25" s="220"/>
      <c r="BFU25" s="545"/>
      <c r="BFV25" s="544"/>
      <c r="BFW25" s="544"/>
      <c r="BFX25" s="544"/>
      <c r="BFY25" s="545"/>
      <c r="BFZ25" s="252"/>
      <c r="BGA25" s="220"/>
      <c r="BGB25" s="545"/>
      <c r="BGC25" s="544"/>
      <c r="BGD25" s="544"/>
      <c r="BGE25" s="544"/>
      <c r="BGF25" s="545"/>
      <c r="BGG25" s="252"/>
      <c r="BGH25" s="220"/>
      <c r="BGI25" s="545"/>
      <c r="BGJ25" s="544"/>
      <c r="BGK25" s="544"/>
      <c r="BGL25" s="544"/>
      <c r="BGM25" s="545"/>
      <c r="BGN25" s="252"/>
      <c r="BGO25" s="220"/>
      <c r="BGP25" s="545"/>
      <c r="BGQ25" s="544"/>
      <c r="BGR25" s="544"/>
      <c r="BGS25" s="544"/>
      <c r="BGT25" s="545"/>
      <c r="BGU25" s="252"/>
      <c r="BGV25" s="220"/>
      <c r="BGW25" s="545"/>
      <c r="BGX25" s="544"/>
      <c r="BGY25" s="544"/>
      <c r="BGZ25" s="544"/>
      <c r="BHA25" s="545"/>
      <c r="BHB25" s="252"/>
      <c r="BHC25" s="220"/>
      <c r="BHD25" s="545"/>
      <c r="BHE25" s="544"/>
      <c r="BHF25" s="544"/>
      <c r="BHG25" s="544"/>
      <c r="BHH25" s="545"/>
      <c r="BHI25" s="252"/>
      <c r="BHJ25" s="220"/>
      <c r="BHK25" s="545"/>
      <c r="BHL25" s="544"/>
      <c r="BHM25" s="544"/>
      <c r="BHN25" s="544"/>
      <c r="BHO25" s="545"/>
      <c r="BHP25" s="252"/>
      <c r="BHQ25" s="220"/>
      <c r="BHR25" s="545"/>
      <c r="BHS25" s="544"/>
      <c r="BHT25" s="544"/>
      <c r="BHU25" s="544"/>
      <c r="BHV25" s="545"/>
      <c r="BHW25" s="252"/>
      <c r="BHX25" s="220"/>
      <c r="BHY25" s="545"/>
      <c r="BHZ25" s="544"/>
      <c r="BIA25" s="544"/>
      <c r="BIB25" s="544"/>
      <c r="BIC25" s="545"/>
      <c r="BID25" s="252"/>
      <c r="BIE25" s="220"/>
      <c r="BIF25" s="545"/>
      <c r="BIG25" s="544"/>
      <c r="BIH25" s="544"/>
      <c r="BII25" s="544"/>
      <c r="BIJ25" s="545"/>
      <c r="BIK25" s="252"/>
      <c r="BIL25" s="220"/>
      <c r="BIM25" s="545"/>
      <c r="BIN25" s="544"/>
      <c r="BIO25" s="544"/>
      <c r="BIP25" s="544"/>
      <c r="BIQ25" s="545"/>
      <c r="BIR25" s="252"/>
      <c r="BIS25" s="220"/>
      <c r="BIT25" s="545"/>
      <c r="BIU25" s="544"/>
      <c r="BIV25" s="544"/>
      <c r="BIW25" s="544"/>
      <c r="BIX25" s="545"/>
      <c r="BIY25" s="252"/>
      <c r="BIZ25" s="220"/>
      <c r="BJA25" s="545"/>
      <c r="BJB25" s="544"/>
      <c r="BJC25" s="544"/>
      <c r="BJD25" s="544"/>
      <c r="BJE25" s="545"/>
      <c r="BJF25" s="252"/>
      <c r="BJG25" s="220"/>
      <c r="BJH25" s="545"/>
      <c r="BJI25" s="544"/>
      <c r="BJJ25" s="544"/>
      <c r="BJK25" s="544"/>
      <c r="BJL25" s="545"/>
      <c r="BJM25" s="252"/>
      <c r="BJN25" s="220"/>
      <c r="BJO25" s="545"/>
      <c r="BJP25" s="544"/>
      <c r="BJQ25" s="544"/>
      <c r="BJR25" s="544"/>
      <c r="BJS25" s="545"/>
      <c r="BJT25" s="252"/>
      <c r="BJU25" s="220"/>
      <c r="BJV25" s="545"/>
      <c r="BJW25" s="544"/>
      <c r="BJX25" s="544"/>
      <c r="BJY25" s="544"/>
      <c r="BJZ25" s="545"/>
      <c r="BKA25" s="252"/>
      <c r="BKB25" s="220"/>
      <c r="BKC25" s="545"/>
      <c r="BKD25" s="544"/>
      <c r="BKE25" s="544"/>
      <c r="BKF25" s="544"/>
      <c r="BKG25" s="545"/>
      <c r="BKH25" s="252"/>
      <c r="BKI25" s="220"/>
      <c r="BKJ25" s="545"/>
      <c r="BKK25" s="544"/>
      <c r="BKL25" s="544"/>
      <c r="BKM25" s="544"/>
      <c r="BKN25" s="545"/>
      <c r="BKO25" s="252"/>
      <c r="BKP25" s="220"/>
      <c r="BKQ25" s="545"/>
      <c r="BKR25" s="544"/>
      <c r="BKS25" s="544"/>
      <c r="BKT25" s="544"/>
      <c r="BKU25" s="545"/>
      <c r="BKV25" s="252"/>
      <c r="BKW25" s="220"/>
      <c r="BKX25" s="545"/>
      <c r="BKY25" s="544"/>
      <c r="BKZ25" s="544"/>
      <c r="BLA25" s="544"/>
      <c r="BLB25" s="545"/>
      <c r="BLC25" s="252"/>
      <c r="BLD25" s="220"/>
      <c r="BLE25" s="545"/>
      <c r="BLF25" s="544"/>
      <c r="BLG25" s="544"/>
      <c r="BLH25" s="544"/>
      <c r="BLI25" s="545"/>
      <c r="BLJ25" s="252"/>
      <c r="BLK25" s="220"/>
      <c r="BLL25" s="545"/>
      <c r="BLM25" s="544"/>
      <c r="BLN25" s="544"/>
      <c r="BLO25" s="544"/>
      <c r="BLP25" s="545"/>
      <c r="BLQ25" s="252"/>
      <c r="BLR25" s="220"/>
      <c r="BLS25" s="545"/>
      <c r="BLT25" s="544"/>
      <c r="BLU25" s="544"/>
      <c r="BLV25" s="544"/>
      <c r="BLW25" s="545"/>
      <c r="BLX25" s="252"/>
      <c r="BLY25" s="220"/>
      <c r="BLZ25" s="545"/>
      <c r="BMA25" s="544"/>
      <c r="BMB25" s="544"/>
      <c r="BMC25" s="544"/>
      <c r="BMD25" s="545"/>
      <c r="BME25" s="252"/>
      <c r="BMF25" s="220"/>
      <c r="BMG25" s="545"/>
      <c r="BMH25" s="544"/>
      <c r="BMI25" s="544"/>
      <c r="BMJ25" s="544"/>
      <c r="BMK25" s="545"/>
      <c r="BML25" s="252"/>
      <c r="BMM25" s="220"/>
      <c r="BMN25" s="545"/>
      <c r="BMO25" s="544"/>
      <c r="BMP25" s="544"/>
      <c r="BMQ25" s="544"/>
      <c r="BMR25" s="545"/>
      <c r="BMS25" s="252"/>
      <c r="BMT25" s="220"/>
      <c r="BMU25" s="545"/>
      <c r="BMV25" s="544"/>
      <c r="BMW25" s="544"/>
      <c r="BMX25" s="544"/>
      <c r="BMY25" s="545"/>
      <c r="BMZ25" s="252"/>
      <c r="BNA25" s="220"/>
      <c r="BNB25" s="545"/>
      <c r="BNC25" s="544"/>
      <c r="BND25" s="544"/>
      <c r="BNE25" s="544"/>
      <c r="BNF25" s="545"/>
      <c r="BNG25" s="252"/>
      <c r="BNH25" s="220"/>
      <c r="BNI25" s="545"/>
      <c r="BNJ25" s="544"/>
      <c r="BNK25" s="544"/>
      <c r="BNL25" s="544"/>
      <c r="BNM25" s="545"/>
      <c r="BNN25" s="252"/>
      <c r="BNO25" s="220"/>
      <c r="BNP25" s="545"/>
      <c r="BNQ25" s="544"/>
      <c r="BNR25" s="544"/>
      <c r="BNS25" s="544"/>
      <c r="BNT25" s="545"/>
      <c r="BNU25" s="252"/>
      <c r="BNV25" s="220"/>
      <c r="BNW25" s="545"/>
      <c r="BNX25" s="544"/>
      <c r="BNY25" s="544"/>
      <c r="BNZ25" s="544"/>
      <c r="BOA25" s="545"/>
      <c r="BOB25" s="252"/>
      <c r="BOC25" s="220"/>
      <c r="BOD25" s="545"/>
      <c r="BOE25" s="544"/>
      <c r="BOF25" s="544"/>
      <c r="BOG25" s="544"/>
      <c r="BOH25" s="545"/>
      <c r="BOI25" s="252"/>
      <c r="BOJ25" s="220"/>
      <c r="BOK25" s="545"/>
      <c r="BOL25" s="544"/>
      <c r="BOM25" s="544"/>
      <c r="BON25" s="544"/>
      <c r="BOO25" s="545"/>
      <c r="BOP25" s="252"/>
      <c r="BOQ25" s="220"/>
      <c r="BOR25" s="545"/>
      <c r="BOS25" s="544"/>
      <c r="BOT25" s="544"/>
      <c r="BOU25" s="544"/>
      <c r="BOV25" s="545"/>
      <c r="BOW25" s="252"/>
      <c r="BOX25" s="220"/>
      <c r="BOY25" s="545"/>
      <c r="BOZ25" s="544"/>
      <c r="BPA25" s="544"/>
      <c r="BPB25" s="544"/>
      <c r="BPC25" s="545"/>
      <c r="BPD25" s="252"/>
      <c r="BPE25" s="220"/>
      <c r="BPF25" s="545"/>
      <c r="BPG25" s="544"/>
      <c r="BPH25" s="544"/>
      <c r="BPI25" s="544"/>
      <c r="BPJ25" s="545"/>
      <c r="BPK25" s="252"/>
      <c r="BPL25" s="220"/>
      <c r="BPM25" s="545"/>
      <c r="BPN25" s="544"/>
      <c r="BPO25" s="544"/>
      <c r="BPP25" s="544"/>
      <c r="BPQ25" s="545"/>
      <c r="BPR25" s="252"/>
      <c r="BPS25" s="220"/>
      <c r="BPT25" s="545"/>
      <c r="BPU25" s="544"/>
      <c r="BPV25" s="544"/>
      <c r="BPW25" s="544"/>
      <c r="BPX25" s="545"/>
      <c r="BPY25" s="252"/>
      <c r="BPZ25" s="220"/>
      <c r="BQA25" s="545"/>
      <c r="BQB25" s="544"/>
      <c r="BQC25" s="544"/>
      <c r="BQD25" s="544"/>
      <c r="BQE25" s="545"/>
      <c r="BQF25" s="252"/>
      <c r="BQG25" s="220"/>
      <c r="BQH25" s="545"/>
      <c r="BQI25" s="544"/>
      <c r="BQJ25" s="544"/>
      <c r="BQK25" s="544"/>
      <c r="BQL25" s="545"/>
      <c r="BQM25" s="252"/>
      <c r="BQN25" s="220"/>
      <c r="BQO25" s="545"/>
      <c r="BQP25" s="544"/>
      <c r="BQQ25" s="544"/>
      <c r="BQR25" s="544"/>
      <c r="BQS25" s="545"/>
      <c r="BQT25" s="252"/>
      <c r="BQU25" s="220"/>
      <c r="BQV25" s="545"/>
      <c r="BQW25" s="544"/>
      <c r="BQX25" s="544"/>
      <c r="BQY25" s="544"/>
      <c r="BQZ25" s="545"/>
      <c r="BRA25" s="252"/>
      <c r="BRB25" s="220"/>
      <c r="BRC25" s="545"/>
      <c r="BRD25" s="544"/>
      <c r="BRE25" s="544"/>
      <c r="BRF25" s="544"/>
      <c r="BRG25" s="545"/>
      <c r="BRH25" s="252"/>
      <c r="BRI25" s="220"/>
      <c r="BRJ25" s="545"/>
      <c r="BRK25" s="544"/>
      <c r="BRL25" s="544"/>
      <c r="BRM25" s="544"/>
      <c r="BRN25" s="545"/>
      <c r="BRO25" s="252"/>
      <c r="BRP25" s="220"/>
      <c r="BRQ25" s="545"/>
      <c r="BRR25" s="544"/>
      <c r="BRS25" s="544"/>
      <c r="BRT25" s="544"/>
      <c r="BRU25" s="545"/>
      <c r="BRV25" s="252"/>
      <c r="BRW25" s="220"/>
      <c r="BRX25" s="545"/>
      <c r="BRY25" s="544"/>
      <c r="BRZ25" s="544"/>
      <c r="BSA25" s="544"/>
      <c r="BSB25" s="545"/>
      <c r="BSC25" s="252"/>
      <c r="BSD25" s="220"/>
      <c r="BSE25" s="545"/>
      <c r="BSF25" s="544"/>
      <c r="BSG25" s="544"/>
      <c r="BSH25" s="544"/>
      <c r="BSI25" s="545"/>
      <c r="BSJ25" s="252"/>
      <c r="BSK25" s="220"/>
      <c r="BSL25" s="545"/>
      <c r="BSM25" s="544"/>
      <c r="BSN25" s="544"/>
      <c r="BSO25" s="544"/>
      <c r="BSP25" s="545"/>
      <c r="BSQ25" s="252"/>
      <c r="BSR25" s="220"/>
      <c r="BSS25" s="545"/>
      <c r="BST25" s="544"/>
      <c r="BSU25" s="544"/>
      <c r="BSV25" s="544"/>
      <c r="BSW25" s="545"/>
      <c r="BSX25" s="252"/>
      <c r="BSY25" s="220"/>
      <c r="BSZ25" s="545"/>
      <c r="BTA25" s="544"/>
      <c r="BTB25" s="544"/>
      <c r="BTC25" s="544"/>
      <c r="BTD25" s="545"/>
      <c r="BTE25" s="252"/>
      <c r="BTF25" s="220"/>
      <c r="BTG25" s="545"/>
      <c r="BTH25" s="544"/>
      <c r="BTI25" s="544"/>
      <c r="BTJ25" s="544"/>
      <c r="BTK25" s="545"/>
      <c r="BTL25" s="252"/>
      <c r="BTM25" s="220"/>
      <c r="BTN25" s="545"/>
      <c r="BTO25" s="544"/>
      <c r="BTP25" s="544"/>
      <c r="BTQ25" s="544"/>
      <c r="BTR25" s="545"/>
      <c r="BTS25" s="252"/>
      <c r="BTT25" s="220"/>
      <c r="BTU25" s="545"/>
      <c r="BTV25" s="544"/>
      <c r="BTW25" s="544"/>
      <c r="BTX25" s="544"/>
      <c r="BTY25" s="545"/>
      <c r="BTZ25" s="252"/>
      <c r="BUA25" s="220"/>
      <c r="BUB25" s="545"/>
      <c r="BUC25" s="544"/>
      <c r="BUD25" s="544"/>
      <c r="BUE25" s="544"/>
      <c r="BUF25" s="545"/>
      <c r="BUG25" s="252"/>
      <c r="BUH25" s="220"/>
      <c r="BUI25" s="545"/>
      <c r="BUJ25" s="544"/>
      <c r="BUK25" s="544"/>
      <c r="BUL25" s="544"/>
      <c r="BUM25" s="545"/>
      <c r="BUN25" s="252"/>
      <c r="BUO25" s="220"/>
      <c r="BUP25" s="545"/>
      <c r="BUQ25" s="544"/>
      <c r="BUR25" s="544"/>
      <c r="BUS25" s="544"/>
      <c r="BUT25" s="545"/>
      <c r="BUU25" s="252"/>
      <c r="BUV25" s="220"/>
      <c r="BUW25" s="545"/>
      <c r="BUX25" s="544"/>
      <c r="BUY25" s="544"/>
      <c r="BUZ25" s="544"/>
      <c r="BVA25" s="545"/>
      <c r="BVB25" s="252"/>
      <c r="BVC25" s="220"/>
      <c r="BVD25" s="545"/>
      <c r="BVE25" s="544"/>
      <c r="BVF25" s="544"/>
      <c r="BVG25" s="544"/>
      <c r="BVH25" s="545"/>
      <c r="BVI25" s="252"/>
      <c r="BVJ25" s="220"/>
      <c r="BVK25" s="545"/>
      <c r="BVL25" s="544"/>
      <c r="BVM25" s="544"/>
      <c r="BVN25" s="544"/>
      <c r="BVO25" s="545"/>
      <c r="BVP25" s="252"/>
      <c r="BVQ25" s="220"/>
      <c r="BVR25" s="545"/>
      <c r="BVS25" s="544"/>
      <c r="BVT25" s="544"/>
      <c r="BVU25" s="544"/>
      <c r="BVV25" s="545"/>
      <c r="BVW25" s="252"/>
      <c r="BVX25" s="220"/>
      <c r="BVY25" s="545"/>
      <c r="BVZ25" s="544"/>
      <c r="BWA25" s="544"/>
      <c r="BWB25" s="544"/>
      <c r="BWC25" s="545"/>
      <c r="BWD25" s="252"/>
      <c r="BWE25" s="220"/>
      <c r="BWF25" s="545"/>
      <c r="BWG25" s="544"/>
      <c r="BWH25" s="544"/>
      <c r="BWI25" s="544"/>
      <c r="BWJ25" s="545"/>
      <c r="BWK25" s="252"/>
      <c r="BWL25" s="220"/>
      <c r="BWM25" s="545"/>
      <c r="BWN25" s="544"/>
      <c r="BWO25" s="544"/>
      <c r="BWP25" s="544"/>
      <c r="BWQ25" s="545"/>
      <c r="BWR25" s="252"/>
      <c r="BWS25" s="220"/>
      <c r="BWT25" s="545"/>
      <c r="BWU25" s="544"/>
      <c r="BWV25" s="544"/>
      <c r="BWW25" s="544"/>
      <c r="BWX25" s="545"/>
      <c r="BWY25" s="252"/>
      <c r="BWZ25" s="220"/>
      <c r="BXA25" s="545"/>
      <c r="BXB25" s="544"/>
      <c r="BXC25" s="544"/>
      <c r="BXD25" s="544"/>
      <c r="BXE25" s="545"/>
      <c r="BXF25" s="252"/>
      <c r="BXG25" s="220"/>
      <c r="BXH25" s="545"/>
      <c r="BXI25" s="544"/>
      <c r="BXJ25" s="544"/>
      <c r="BXK25" s="544"/>
      <c r="BXL25" s="545"/>
      <c r="BXM25" s="252"/>
      <c r="BXN25" s="220"/>
      <c r="BXO25" s="545"/>
      <c r="BXP25" s="544"/>
      <c r="BXQ25" s="544"/>
      <c r="BXR25" s="544"/>
      <c r="BXS25" s="545"/>
      <c r="BXT25" s="252"/>
      <c r="BXU25" s="220"/>
      <c r="BXV25" s="545"/>
      <c r="BXW25" s="544"/>
      <c r="BXX25" s="544"/>
      <c r="BXY25" s="544"/>
      <c r="BXZ25" s="545"/>
      <c r="BYA25" s="252"/>
      <c r="BYB25" s="220"/>
      <c r="BYC25" s="545"/>
      <c r="BYD25" s="544"/>
      <c r="BYE25" s="544"/>
      <c r="BYF25" s="544"/>
      <c r="BYG25" s="545"/>
      <c r="BYH25" s="252"/>
      <c r="BYI25" s="220"/>
      <c r="BYJ25" s="545"/>
      <c r="BYK25" s="544"/>
      <c r="BYL25" s="544"/>
      <c r="BYM25" s="544"/>
      <c r="BYN25" s="545"/>
      <c r="BYO25" s="252"/>
      <c r="BYP25" s="220"/>
      <c r="BYQ25" s="545"/>
      <c r="BYR25" s="544"/>
      <c r="BYS25" s="544"/>
      <c r="BYT25" s="544"/>
      <c r="BYU25" s="545"/>
      <c r="BYV25" s="252"/>
      <c r="BYW25" s="220"/>
      <c r="BYX25" s="545"/>
      <c r="BYY25" s="544"/>
      <c r="BYZ25" s="544"/>
      <c r="BZA25" s="544"/>
      <c r="BZB25" s="545"/>
      <c r="BZC25" s="252"/>
      <c r="BZD25" s="220"/>
      <c r="BZE25" s="545"/>
      <c r="BZF25" s="544"/>
      <c r="BZG25" s="544"/>
      <c r="BZH25" s="544"/>
      <c r="BZI25" s="545"/>
      <c r="BZJ25" s="252"/>
      <c r="BZK25" s="220"/>
      <c r="BZL25" s="545"/>
      <c r="BZM25" s="544"/>
      <c r="BZN25" s="544"/>
      <c r="BZO25" s="544"/>
      <c r="BZP25" s="545"/>
      <c r="BZQ25" s="252"/>
      <c r="BZR25" s="220"/>
      <c r="BZS25" s="545"/>
      <c r="BZT25" s="544"/>
      <c r="BZU25" s="544"/>
      <c r="BZV25" s="544"/>
      <c r="BZW25" s="545"/>
      <c r="BZX25" s="252"/>
      <c r="BZY25" s="220"/>
      <c r="BZZ25" s="545"/>
      <c r="CAA25" s="544"/>
      <c r="CAB25" s="544"/>
      <c r="CAC25" s="544"/>
      <c r="CAD25" s="545"/>
      <c r="CAE25" s="252"/>
      <c r="CAF25" s="220"/>
      <c r="CAG25" s="545"/>
      <c r="CAH25" s="544"/>
      <c r="CAI25" s="544"/>
      <c r="CAJ25" s="544"/>
      <c r="CAK25" s="545"/>
      <c r="CAL25" s="252"/>
      <c r="CAM25" s="220"/>
      <c r="CAN25" s="545"/>
      <c r="CAO25" s="544"/>
      <c r="CAP25" s="544"/>
      <c r="CAQ25" s="544"/>
      <c r="CAR25" s="545"/>
      <c r="CAS25" s="252"/>
      <c r="CAT25" s="220"/>
      <c r="CAU25" s="545"/>
      <c r="CAV25" s="544"/>
      <c r="CAW25" s="544"/>
      <c r="CAX25" s="544"/>
      <c r="CAY25" s="545"/>
      <c r="CAZ25" s="252"/>
      <c r="CBA25" s="220"/>
      <c r="CBB25" s="545"/>
      <c r="CBC25" s="544"/>
      <c r="CBD25" s="544"/>
      <c r="CBE25" s="544"/>
      <c r="CBF25" s="545"/>
      <c r="CBG25" s="252"/>
      <c r="CBH25" s="220"/>
      <c r="CBI25" s="545"/>
      <c r="CBJ25" s="544"/>
      <c r="CBK25" s="544"/>
      <c r="CBL25" s="544"/>
      <c r="CBM25" s="545"/>
      <c r="CBN25" s="252"/>
      <c r="CBO25" s="220"/>
      <c r="CBP25" s="545"/>
      <c r="CBQ25" s="544"/>
      <c r="CBR25" s="544"/>
      <c r="CBS25" s="544"/>
      <c r="CBT25" s="545"/>
      <c r="CBU25" s="252"/>
      <c r="CBV25" s="220"/>
      <c r="CBW25" s="545"/>
      <c r="CBX25" s="544"/>
      <c r="CBY25" s="544"/>
      <c r="CBZ25" s="544"/>
      <c r="CCA25" s="545"/>
      <c r="CCB25" s="252"/>
      <c r="CCC25" s="220"/>
      <c r="CCD25" s="545"/>
      <c r="CCE25" s="544"/>
      <c r="CCF25" s="544"/>
      <c r="CCG25" s="544"/>
      <c r="CCH25" s="545"/>
      <c r="CCI25" s="252"/>
      <c r="CCJ25" s="220"/>
      <c r="CCK25" s="545"/>
      <c r="CCL25" s="544"/>
      <c r="CCM25" s="544"/>
      <c r="CCN25" s="544"/>
      <c r="CCO25" s="545"/>
      <c r="CCP25" s="252"/>
      <c r="CCQ25" s="220"/>
      <c r="CCR25" s="545"/>
      <c r="CCS25" s="544"/>
      <c r="CCT25" s="544"/>
      <c r="CCU25" s="544"/>
      <c r="CCV25" s="545"/>
      <c r="CCW25" s="252"/>
      <c r="CCX25" s="220"/>
      <c r="CCY25" s="545"/>
      <c r="CCZ25" s="544"/>
      <c r="CDA25" s="544"/>
      <c r="CDB25" s="544"/>
      <c r="CDC25" s="545"/>
      <c r="CDD25" s="252"/>
      <c r="CDE25" s="220"/>
      <c r="CDF25" s="545"/>
      <c r="CDG25" s="544"/>
      <c r="CDH25" s="544"/>
      <c r="CDI25" s="544"/>
      <c r="CDJ25" s="545"/>
      <c r="CDK25" s="252"/>
      <c r="CDL25" s="220"/>
      <c r="CDM25" s="545"/>
      <c r="CDN25" s="544"/>
      <c r="CDO25" s="544"/>
      <c r="CDP25" s="544"/>
      <c r="CDQ25" s="545"/>
      <c r="CDR25" s="252"/>
      <c r="CDS25" s="220"/>
      <c r="CDT25" s="545"/>
      <c r="CDU25" s="544"/>
      <c r="CDV25" s="544"/>
      <c r="CDW25" s="544"/>
      <c r="CDX25" s="545"/>
      <c r="CDY25" s="252"/>
      <c r="CDZ25" s="220"/>
      <c r="CEA25" s="545"/>
      <c r="CEB25" s="544"/>
      <c r="CEC25" s="544"/>
      <c r="CED25" s="544"/>
      <c r="CEE25" s="545"/>
      <c r="CEF25" s="252"/>
      <c r="CEG25" s="220"/>
      <c r="CEH25" s="545"/>
      <c r="CEI25" s="544"/>
      <c r="CEJ25" s="544"/>
      <c r="CEK25" s="544"/>
      <c r="CEL25" s="545"/>
      <c r="CEM25" s="252"/>
      <c r="CEN25" s="220"/>
      <c r="CEO25" s="545"/>
      <c r="CEP25" s="544"/>
      <c r="CEQ25" s="544"/>
      <c r="CER25" s="544"/>
      <c r="CES25" s="545"/>
      <c r="CET25" s="252"/>
      <c r="CEU25" s="220"/>
      <c r="CEV25" s="545"/>
      <c r="CEW25" s="544"/>
      <c r="CEX25" s="544"/>
      <c r="CEY25" s="544"/>
      <c r="CEZ25" s="545"/>
      <c r="CFA25" s="252"/>
      <c r="CFB25" s="220"/>
      <c r="CFC25" s="545"/>
      <c r="CFD25" s="544"/>
      <c r="CFE25" s="544"/>
      <c r="CFF25" s="544"/>
      <c r="CFG25" s="545"/>
      <c r="CFH25" s="252"/>
      <c r="CFI25" s="220"/>
      <c r="CFJ25" s="545"/>
      <c r="CFK25" s="544"/>
      <c r="CFL25" s="544"/>
      <c r="CFM25" s="544"/>
      <c r="CFN25" s="545"/>
      <c r="CFO25" s="252"/>
      <c r="CFP25" s="220"/>
      <c r="CFQ25" s="545"/>
      <c r="CFR25" s="544"/>
      <c r="CFS25" s="544"/>
      <c r="CFT25" s="544"/>
      <c r="CFU25" s="545"/>
      <c r="CFV25" s="252"/>
      <c r="CFW25" s="220"/>
      <c r="CFX25" s="545"/>
      <c r="CFY25" s="544"/>
      <c r="CFZ25" s="544"/>
      <c r="CGA25" s="544"/>
      <c r="CGB25" s="545"/>
      <c r="CGC25" s="252"/>
      <c r="CGD25" s="220"/>
      <c r="CGE25" s="545"/>
      <c r="CGF25" s="544"/>
      <c r="CGG25" s="544"/>
      <c r="CGH25" s="544"/>
      <c r="CGI25" s="545"/>
      <c r="CGJ25" s="252"/>
      <c r="CGK25" s="220"/>
      <c r="CGL25" s="545"/>
      <c r="CGM25" s="544"/>
      <c r="CGN25" s="544"/>
      <c r="CGO25" s="544"/>
      <c r="CGP25" s="545"/>
      <c r="CGQ25" s="252"/>
      <c r="CGR25" s="220"/>
      <c r="CGS25" s="545"/>
      <c r="CGT25" s="544"/>
      <c r="CGU25" s="544"/>
      <c r="CGV25" s="544"/>
      <c r="CGW25" s="545"/>
      <c r="CGX25" s="252"/>
      <c r="CGY25" s="220"/>
      <c r="CGZ25" s="545"/>
      <c r="CHA25" s="544"/>
      <c r="CHB25" s="544"/>
      <c r="CHC25" s="544"/>
      <c r="CHD25" s="545"/>
      <c r="CHE25" s="252"/>
      <c r="CHF25" s="220"/>
      <c r="CHG25" s="545"/>
      <c r="CHH25" s="544"/>
      <c r="CHI25" s="544"/>
      <c r="CHJ25" s="544"/>
      <c r="CHK25" s="545"/>
      <c r="CHL25" s="252"/>
      <c r="CHM25" s="220"/>
      <c r="CHN25" s="545"/>
      <c r="CHO25" s="544"/>
      <c r="CHP25" s="544"/>
      <c r="CHQ25" s="544"/>
      <c r="CHR25" s="545"/>
      <c r="CHS25" s="252"/>
      <c r="CHT25" s="220"/>
      <c r="CHU25" s="545"/>
      <c r="CHV25" s="544"/>
      <c r="CHW25" s="544"/>
      <c r="CHX25" s="544"/>
      <c r="CHY25" s="545"/>
      <c r="CHZ25" s="252"/>
      <c r="CIA25" s="220"/>
      <c r="CIB25" s="545"/>
      <c r="CIC25" s="544"/>
      <c r="CID25" s="544"/>
      <c r="CIE25" s="544"/>
      <c r="CIF25" s="545"/>
      <c r="CIG25" s="252"/>
      <c r="CIH25" s="220"/>
      <c r="CII25" s="545"/>
      <c r="CIJ25" s="544"/>
      <c r="CIK25" s="544"/>
      <c r="CIL25" s="544"/>
      <c r="CIM25" s="545"/>
      <c r="CIN25" s="252"/>
      <c r="CIO25" s="220"/>
      <c r="CIP25" s="545"/>
      <c r="CIQ25" s="544"/>
      <c r="CIR25" s="544"/>
      <c r="CIS25" s="544"/>
      <c r="CIT25" s="545"/>
      <c r="CIU25" s="252"/>
      <c r="CIV25" s="220"/>
      <c r="CIW25" s="545"/>
      <c r="CIX25" s="544"/>
      <c r="CIY25" s="544"/>
      <c r="CIZ25" s="544"/>
      <c r="CJA25" s="545"/>
      <c r="CJB25" s="252"/>
      <c r="CJC25" s="220"/>
      <c r="CJD25" s="545"/>
      <c r="CJE25" s="544"/>
      <c r="CJF25" s="544"/>
      <c r="CJG25" s="544"/>
      <c r="CJH25" s="545"/>
      <c r="CJI25" s="252"/>
      <c r="CJJ25" s="220"/>
      <c r="CJK25" s="545"/>
      <c r="CJL25" s="544"/>
      <c r="CJM25" s="544"/>
      <c r="CJN25" s="544"/>
      <c r="CJO25" s="545"/>
      <c r="CJP25" s="252"/>
      <c r="CJQ25" s="220"/>
      <c r="CJR25" s="545"/>
      <c r="CJS25" s="544"/>
      <c r="CJT25" s="544"/>
      <c r="CJU25" s="544"/>
      <c r="CJV25" s="545"/>
      <c r="CJW25" s="252"/>
      <c r="CJX25" s="220"/>
      <c r="CJY25" s="545"/>
      <c r="CJZ25" s="544"/>
      <c r="CKA25" s="544"/>
      <c r="CKB25" s="544"/>
      <c r="CKC25" s="545"/>
      <c r="CKD25" s="252"/>
      <c r="CKE25" s="220"/>
      <c r="CKF25" s="545"/>
      <c r="CKG25" s="544"/>
      <c r="CKH25" s="544"/>
      <c r="CKI25" s="544"/>
      <c r="CKJ25" s="545"/>
      <c r="CKK25" s="252"/>
      <c r="CKL25" s="220"/>
      <c r="CKM25" s="545"/>
      <c r="CKN25" s="544"/>
      <c r="CKO25" s="544"/>
      <c r="CKP25" s="544"/>
      <c r="CKQ25" s="545"/>
      <c r="CKR25" s="252"/>
      <c r="CKS25" s="220"/>
      <c r="CKT25" s="545"/>
      <c r="CKU25" s="544"/>
      <c r="CKV25" s="544"/>
      <c r="CKW25" s="544"/>
      <c r="CKX25" s="545"/>
      <c r="CKY25" s="252"/>
      <c r="CKZ25" s="220"/>
      <c r="CLA25" s="545"/>
      <c r="CLB25" s="544"/>
      <c r="CLC25" s="544"/>
      <c r="CLD25" s="544"/>
      <c r="CLE25" s="545"/>
      <c r="CLF25" s="252"/>
      <c r="CLG25" s="220"/>
      <c r="CLH25" s="545"/>
      <c r="CLI25" s="544"/>
      <c r="CLJ25" s="544"/>
      <c r="CLK25" s="544"/>
      <c r="CLL25" s="545"/>
      <c r="CLM25" s="252"/>
      <c r="CLN25" s="220"/>
      <c r="CLO25" s="545"/>
      <c r="CLP25" s="544"/>
      <c r="CLQ25" s="544"/>
      <c r="CLR25" s="544"/>
      <c r="CLS25" s="545"/>
      <c r="CLT25" s="252"/>
      <c r="CLU25" s="220"/>
      <c r="CLV25" s="545"/>
      <c r="CLW25" s="544"/>
      <c r="CLX25" s="544"/>
      <c r="CLY25" s="544"/>
      <c r="CLZ25" s="545"/>
      <c r="CMA25" s="252"/>
      <c r="CMB25" s="220"/>
      <c r="CMC25" s="545"/>
      <c r="CMD25" s="544"/>
      <c r="CME25" s="544"/>
      <c r="CMF25" s="544"/>
      <c r="CMG25" s="545"/>
      <c r="CMH25" s="252"/>
      <c r="CMI25" s="220"/>
      <c r="CMJ25" s="545"/>
      <c r="CMK25" s="544"/>
      <c r="CML25" s="544"/>
      <c r="CMM25" s="544"/>
      <c r="CMN25" s="545"/>
      <c r="CMO25" s="252"/>
      <c r="CMP25" s="220"/>
      <c r="CMQ25" s="545"/>
      <c r="CMR25" s="544"/>
      <c r="CMS25" s="544"/>
      <c r="CMT25" s="544"/>
      <c r="CMU25" s="545"/>
      <c r="CMV25" s="252"/>
      <c r="CMW25" s="220"/>
      <c r="CMX25" s="545"/>
      <c r="CMY25" s="544"/>
      <c r="CMZ25" s="544"/>
      <c r="CNA25" s="544"/>
      <c r="CNB25" s="545"/>
      <c r="CNC25" s="252"/>
      <c r="CND25" s="220"/>
      <c r="CNE25" s="545"/>
      <c r="CNF25" s="544"/>
      <c r="CNG25" s="544"/>
      <c r="CNH25" s="544"/>
      <c r="CNI25" s="545"/>
      <c r="CNJ25" s="252"/>
      <c r="CNK25" s="220"/>
      <c r="CNL25" s="545"/>
      <c r="CNM25" s="544"/>
      <c r="CNN25" s="544"/>
      <c r="CNO25" s="544"/>
      <c r="CNP25" s="545"/>
      <c r="CNQ25" s="252"/>
      <c r="CNR25" s="220"/>
      <c r="CNS25" s="545"/>
      <c r="CNT25" s="544"/>
      <c r="CNU25" s="544"/>
      <c r="CNV25" s="544"/>
      <c r="CNW25" s="545"/>
      <c r="CNX25" s="252"/>
      <c r="CNY25" s="220"/>
      <c r="CNZ25" s="545"/>
      <c r="COA25" s="544"/>
      <c r="COB25" s="544"/>
      <c r="COC25" s="544"/>
      <c r="COD25" s="545"/>
      <c r="COE25" s="252"/>
      <c r="COF25" s="220"/>
      <c r="COG25" s="545"/>
      <c r="COH25" s="544"/>
      <c r="COI25" s="544"/>
      <c r="COJ25" s="544"/>
      <c r="COK25" s="545"/>
      <c r="COL25" s="252"/>
      <c r="COM25" s="220"/>
      <c r="CON25" s="545"/>
      <c r="COO25" s="544"/>
      <c r="COP25" s="544"/>
      <c r="COQ25" s="544"/>
      <c r="COR25" s="545"/>
      <c r="COS25" s="252"/>
      <c r="COT25" s="220"/>
      <c r="COU25" s="545"/>
      <c r="COV25" s="544"/>
      <c r="COW25" s="544"/>
      <c r="COX25" s="544"/>
      <c r="COY25" s="545"/>
      <c r="COZ25" s="252"/>
      <c r="CPA25" s="220"/>
      <c r="CPB25" s="545"/>
      <c r="CPC25" s="544"/>
      <c r="CPD25" s="544"/>
      <c r="CPE25" s="544"/>
      <c r="CPF25" s="545"/>
      <c r="CPG25" s="252"/>
      <c r="CPH25" s="220"/>
      <c r="CPI25" s="545"/>
      <c r="CPJ25" s="544"/>
      <c r="CPK25" s="544"/>
      <c r="CPL25" s="544"/>
      <c r="CPM25" s="545"/>
      <c r="CPN25" s="252"/>
      <c r="CPO25" s="220"/>
      <c r="CPP25" s="545"/>
      <c r="CPQ25" s="544"/>
      <c r="CPR25" s="544"/>
      <c r="CPS25" s="544"/>
      <c r="CPT25" s="545"/>
      <c r="CPU25" s="252"/>
      <c r="CPV25" s="220"/>
      <c r="CPW25" s="545"/>
      <c r="CPX25" s="544"/>
      <c r="CPY25" s="544"/>
      <c r="CPZ25" s="544"/>
      <c r="CQA25" s="545"/>
      <c r="CQB25" s="252"/>
      <c r="CQC25" s="220"/>
      <c r="CQD25" s="545"/>
      <c r="CQE25" s="544"/>
      <c r="CQF25" s="544"/>
      <c r="CQG25" s="544"/>
      <c r="CQH25" s="545"/>
      <c r="CQI25" s="252"/>
      <c r="CQJ25" s="220"/>
      <c r="CQK25" s="545"/>
      <c r="CQL25" s="544"/>
      <c r="CQM25" s="544"/>
      <c r="CQN25" s="544"/>
      <c r="CQO25" s="545"/>
      <c r="CQP25" s="252"/>
      <c r="CQQ25" s="220"/>
      <c r="CQR25" s="545"/>
      <c r="CQS25" s="544"/>
      <c r="CQT25" s="544"/>
      <c r="CQU25" s="544"/>
      <c r="CQV25" s="545"/>
      <c r="CQW25" s="252"/>
      <c r="CQX25" s="220"/>
      <c r="CQY25" s="545"/>
      <c r="CQZ25" s="544"/>
      <c r="CRA25" s="544"/>
      <c r="CRB25" s="544"/>
      <c r="CRC25" s="545"/>
      <c r="CRD25" s="252"/>
      <c r="CRE25" s="220"/>
      <c r="CRF25" s="545"/>
      <c r="CRG25" s="544"/>
      <c r="CRH25" s="544"/>
      <c r="CRI25" s="544"/>
      <c r="CRJ25" s="545"/>
      <c r="CRK25" s="252"/>
      <c r="CRL25" s="220"/>
      <c r="CRM25" s="545"/>
      <c r="CRN25" s="544"/>
      <c r="CRO25" s="544"/>
      <c r="CRP25" s="544"/>
      <c r="CRQ25" s="545"/>
      <c r="CRR25" s="252"/>
      <c r="CRS25" s="220"/>
      <c r="CRT25" s="545"/>
      <c r="CRU25" s="544"/>
      <c r="CRV25" s="544"/>
      <c r="CRW25" s="544"/>
      <c r="CRX25" s="545"/>
      <c r="CRY25" s="252"/>
      <c r="CRZ25" s="220"/>
      <c r="CSA25" s="545"/>
      <c r="CSB25" s="544"/>
      <c r="CSC25" s="544"/>
      <c r="CSD25" s="544"/>
      <c r="CSE25" s="545"/>
      <c r="CSF25" s="252"/>
      <c r="CSG25" s="220"/>
      <c r="CSH25" s="545"/>
      <c r="CSI25" s="544"/>
      <c r="CSJ25" s="544"/>
      <c r="CSK25" s="544"/>
      <c r="CSL25" s="545"/>
      <c r="CSM25" s="252"/>
      <c r="CSN25" s="220"/>
      <c r="CSO25" s="545"/>
      <c r="CSP25" s="544"/>
      <c r="CSQ25" s="544"/>
      <c r="CSR25" s="544"/>
      <c r="CSS25" s="545"/>
      <c r="CST25" s="252"/>
      <c r="CSU25" s="220"/>
      <c r="CSV25" s="545"/>
      <c r="CSW25" s="544"/>
      <c r="CSX25" s="544"/>
      <c r="CSY25" s="544"/>
      <c r="CSZ25" s="545"/>
      <c r="CTA25" s="252"/>
      <c r="CTB25" s="220"/>
      <c r="CTC25" s="545"/>
      <c r="CTD25" s="544"/>
      <c r="CTE25" s="544"/>
      <c r="CTF25" s="544"/>
      <c r="CTG25" s="545"/>
      <c r="CTH25" s="252"/>
      <c r="CTI25" s="220"/>
      <c r="CTJ25" s="545"/>
      <c r="CTK25" s="544"/>
      <c r="CTL25" s="544"/>
      <c r="CTM25" s="544"/>
      <c r="CTN25" s="545"/>
      <c r="CTO25" s="252"/>
      <c r="CTP25" s="220"/>
      <c r="CTQ25" s="545"/>
      <c r="CTR25" s="544"/>
      <c r="CTS25" s="544"/>
      <c r="CTT25" s="544"/>
      <c r="CTU25" s="545"/>
      <c r="CTV25" s="252"/>
      <c r="CTW25" s="220"/>
      <c r="CTX25" s="545"/>
      <c r="CTY25" s="544"/>
      <c r="CTZ25" s="544"/>
      <c r="CUA25" s="544"/>
      <c r="CUB25" s="545"/>
      <c r="CUC25" s="252"/>
      <c r="CUD25" s="220"/>
      <c r="CUE25" s="545"/>
      <c r="CUF25" s="544"/>
      <c r="CUG25" s="544"/>
      <c r="CUH25" s="544"/>
      <c r="CUI25" s="545"/>
      <c r="CUJ25" s="252"/>
      <c r="CUK25" s="220"/>
      <c r="CUL25" s="545"/>
      <c r="CUM25" s="544"/>
      <c r="CUN25" s="544"/>
      <c r="CUO25" s="544"/>
      <c r="CUP25" s="545"/>
      <c r="CUQ25" s="252"/>
      <c r="CUR25" s="220"/>
      <c r="CUS25" s="545"/>
      <c r="CUT25" s="544"/>
      <c r="CUU25" s="544"/>
      <c r="CUV25" s="544"/>
      <c r="CUW25" s="545"/>
      <c r="CUX25" s="252"/>
      <c r="CUY25" s="220"/>
      <c r="CUZ25" s="545"/>
      <c r="CVA25" s="544"/>
      <c r="CVB25" s="544"/>
      <c r="CVC25" s="544"/>
      <c r="CVD25" s="545"/>
      <c r="CVE25" s="252"/>
      <c r="CVF25" s="220"/>
      <c r="CVG25" s="545"/>
      <c r="CVH25" s="544"/>
      <c r="CVI25" s="544"/>
      <c r="CVJ25" s="544"/>
      <c r="CVK25" s="545"/>
      <c r="CVL25" s="252"/>
      <c r="CVM25" s="220"/>
      <c r="CVN25" s="545"/>
      <c r="CVO25" s="544"/>
      <c r="CVP25" s="544"/>
      <c r="CVQ25" s="544"/>
      <c r="CVR25" s="545"/>
      <c r="CVS25" s="252"/>
      <c r="CVT25" s="220"/>
      <c r="CVU25" s="545"/>
      <c r="CVV25" s="544"/>
      <c r="CVW25" s="544"/>
      <c r="CVX25" s="544"/>
      <c r="CVY25" s="545"/>
      <c r="CVZ25" s="252"/>
      <c r="CWA25" s="220"/>
      <c r="CWB25" s="545"/>
      <c r="CWC25" s="544"/>
      <c r="CWD25" s="544"/>
      <c r="CWE25" s="544"/>
      <c r="CWF25" s="545"/>
      <c r="CWG25" s="252"/>
      <c r="CWH25" s="220"/>
      <c r="CWI25" s="545"/>
      <c r="CWJ25" s="544"/>
      <c r="CWK25" s="544"/>
      <c r="CWL25" s="544"/>
      <c r="CWM25" s="545"/>
      <c r="CWN25" s="252"/>
      <c r="CWO25" s="220"/>
      <c r="CWP25" s="545"/>
      <c r="CWQ25" s="544"/>
      <c r="CWR25" s="544"/>
      <c r="CWS25" s="544"/>
      <c r="CWT25" s="545"/>
      <c r="CWU25" s="252"/>
      <c r="CWV25" s="220"/>
      <c r="CWW25" s="545"/>
      <c r="CWX25" s="544"/>
      <c r="CWY25" s="544"/>
      <c r="CWZ25" s="544"/>
      <c r="CXA25" s="545"/>
      <c r="CXB25" s="252"/>
      <c r="CXC25" s="220"/>
      <c r="CXD25" s="545"/>
      <c r="CXE25" s="544"/>
      <c r="CXF25" s="544"/>
      <c r="CXG25" s="544"/>
      <c r="CXH25" s="545"/>
      <c r="CXI25" s="252"/>
      <c r="CXJ25" s="220"/>
      <c r="CXK25" s="545"/>
      <c r="CXL25" s="544"/>
      <c r="CXM25" s="544"/>
      <c r="CXN25" s="544"/>
      <c r="CXO25" s="545"/>
      <c r="CXP25" s="252"/>
      <c r="CXQ25" s="220"/>
      <c r="CXR25" s="545"/>
      <c r="CXS25" s="544"/>
      <c r="CXT25" s="544"/>
      <c r="CXU25" s="544"/>
      <c r="CXV25" s="545"/>
      <c r="CXW25" s="252"/>
      <c r="CXX25" s="220"/>
      <c r="CXY25" s="545"/>
      <c r="CXZ25" s="544"/>
      <c r="CYA25" s="544"/>
      <c r="CYB25" s="544"/>
      <c r="CYC25" s="545"/>
      <c r="CYD25" s="252"/>
      <c r="CYE25" s="220"/>
      <c r="CYF25" s="545"/>
      <c r="CYG25" s="544"/>
      <c r="CYH25" s="544"/>
      <c r="CYI25" s="544"/>
      <c r="CYJ25" s="545"/>
      <c r="CYK25" s="252"/>
      <c r="CYL25" s="220"/>
      <c r="CYM25" s="545"/>
      <c r="CYN25" s="544"/>
      <c r="CYO25" s="544"/>
      <c r="CYP25" s="544"/>
      <c r="CYQ25" s="545"/>
      <c r="CYR25" s="252"/>
      <c r="CYS25" s="220"/>
      <c r="CYT25" s="545"/>
      <c r="CYU25" s="544"/>
      <c r="CYV25" s="544"/>
      <c r="CYW25" s="544"/>
      <c r="CYX25" s="545"/>
      <c r="CYY25" s="252"/>
      <c r="CYZ25" s="220"/>
      <c r="CZA25" s="545"/>
      <c r="CZB25" s="544"/>
      <c r="CZC25" s="544"/>
      <c r="CZD25" s="544"/>
      <c r="CZE25" s="545"/>
      <c r="CZF25" s="252"/>
      <c r="CZG25" s="220"/>
      <c r="CZH25" s="545"/>
      <c r="CZI25" s="544"/>
      <c r="CZJ25" s="544"/>
      <c r="CZK25" s="544"/>
      <c r="CZL25" s="545"/>
      <c r="CZM25" s="252"/>
      <c r="CZN25" s="220"/>
      <c r="CZO25" s="545"/>
      <c r="CZP25" s="544"/>
      <c r="CZQ25" s="544"/>
      <c r="CZR25" s="544"/>
      <c r="CZS25" s="545"/>
      <c r="CZT25" s="252"/>
      <c r="CZU25" s="220"/>
      <c r="CZV25" s="545"/>
      <c r="CZW25" s="544"/>
      <c r="CZX25" s="544"/>
      <c r="CZY25" s="544"/>
      <c r="CZZ25" s="545"/>
      <c r="DAA25" s="252"/>
      <c r="DAB25" s="220"/>
      <c r="DAC25" s="545"/>
      <c r="DAD25" s="544"/>
      <c r="DAE25" s="544"/>
      <c r="DAF25" s="544"/>
      <c r="DAG25" s="545"/>
      <c r="DAH25" s="252"/>
      <c r="DAI25" s="220"/>
      <c r="DAJ25" s="545"/>
      <c r="DAK25" s="544"/>
      <c r="DAL25" s="544"/>
      <c r="DAM25" s="544"/>
      <c r="DAN25" s="545"/>
      <c r="DAO25" s="252"/>
      <c r="DAP25" s="220"/>
      <c r="DAQ25" s="545"/>
      <c r="DAR25" s="544"/>
      <c r="DAS25" s="544"/>
      <c r="DAT25" s="544"/>
      <c r="DAU25" s="545"/>
      <c r="DAV25" s="252"/>
      <c r="DAW25" s="220"/>
      <c r="DAX25" s="545"/>
      <c r="DAY25" s="544"/>
      <c r="DAZ25" s="544"/>
      <c r="DBA25" s="544"/>
      <c r="DBB25" s="545"/>
      <c r="DBC25" s="252"/>
      <c r="DBD25" s="220"/>
      <c r="DBE25" s="545"/>
      <c r="DBF25" s="544"/>
      <c r="DBG25" s="544"/>
      <c r="DBH25" s="544"/>
      <c r="DBI25" s="545"/>
      <c r="DBJ25" s="252"/>
      <c r="DBK25" s="220"/>
      <c r="DBL25" s="545"/>
      <c r="DBM25" s="544"/>
      <c r="DBN25" s="544"/>
      <c r="DBO25" s="544"/>
      <c r="DBP25" s="545"/>
      <c r="DBQ25" s="252"/>
      <c r="DBR25" s="220"/>
      <c r="DBS25" s="545"/>
      <c r="DBT25" s="544"/>
      <c r="DBU25" s="544"/>
      <c r="DBV25" s="544"/>
      <c r="DBW25" s="545"/>
      <c r="DBX25" s="252"/>
      <c r="DBY25" s="220"/>
      <c r="DBZ25" s="545"/>
      <c r="DCA25" s="544"/>
      <c r="DCB25" s="544"/>
      <c r="DCC25" s="544"/>
      <c r="DCD25" s="545"/>
      <c r="DCE25" s="252"/>
      <c r="DCF25" s="220"/>
      <c r="DCG25" s="545"/>
      <c r="DCH25" s="544"/>
      <c r="DCI25" s="544"/>
      <c r="DCJ25" s="544"/>
      <c r="DCK25" s="545"/>
      <c r="DCL25" s="252"/>
      <c r="DCM25" s="220"/>
      <c r="DCN25" s="545"/>
      <c r="DCO25" s="544"/>
      <c r="DCP25" s="544"/>
      <c r="DCQ25" s="544"/>
      <c r="DCR25" s="545"/>
      <c r="DCS25" s="252"/>
      <c r="DCT25" s="220"/>
      <c r="DCU25" s="545"/>
      <c r="DCV25" s="544"/>
      <c r="DCW25" s="544"/>
      <c r="DCX25" s="544"/>
      <c r="DCY25" s="545"/>
      <c r="DCZ25" s="252"/>
      <c r="DDA25" s="220"/>
      <c r="DDB25" s="545"/>
      <c r="DDC25" s="544"/>
      <c r="DDD25" s="544"/>
      <c r="DDE25" s="544"/>
      <c r="DDF25" s="545"/>
      <c r="DDG25" s="252"/>
      <c r="DDH25" s="220"/>
      <c r="DDI25" s="545"/>
      <c r="DDJ25" s="544"/>
      <c r="DDK25" s="544"/>
      <c r="DDL25" s="544"/>
      <c r="DDM25" s="545"/>
      <c r="DDN25" s="252"/>
      <c r="DDO25" s="220"/>
      <c r="DDP25" s="545"/>
      <c r="DDQ25" s="544"/>
      <c r="DDR25" s="544"/>
      <c r="DDS25" s="544"/>
      <c r="DDT25" s="545"/>
      <c r="DDU25" s="252"/>
      <c r="DDV25" s="220"/>
      <c r="DDW25" s="545"/>
      <c r="DDX25" s="544"/>
      <c r="DDY25" s="544"/>
      <c r="DDZ25" s="544"/>
      <c r="DEA25" s="545"/>
      <c r="DEB25" s="252"/>
      <c r="DEC25" s="220"/>
      <c r="DED25" s="545"/>
      <c r="DEE25" s="544"/>
      <c r="DEF25" s="544"/>
      <c r="DEG25" s="544"/>
      <c r="DEH25" s="545"/>
      <c r="DEI25" s="252"/>
      <c r="DEJ25" s="220"/>
      <c r="DEK25" s="545"/>
      <c r="DEL25" s="544"/>
      <c r="DEM25" s="544"/>
      <c r="DEN25" s="544"/>
      <c r="DEO25" s="545"/>
      <c r="DEP25" s="252"/>
      <c r="DEQ25" s="220"/>
      <c r="DER25" s="545"/>
      <c r="DES25" s="544"/>
      <c r="DET25" s="544"/>
      <c r="DEU25" s="544"/>
      <c r="DEV25" s="545"/>
      <c r="DEW25" s="252"/>
      <c r="DEX25" s="220"/>
      <c r="DEY25" s="545"/>
      <c r="DEZ25" s="544"/>
      <c r="DFA25" s="544"/>
      <c r="DFB25" s="544"/>
      <c r="DFC25" s="545"/>
      <c r="DFD25" s="252"/>
      <c r="DFE25" s="220"/>
      <c r="DFF25" s="545"/>
      <c r="DFG25" s="544"/>
      <c r="DFH25" s="544"/>
      <c r="DFI25" s="544"/>
      <c r="DFJ25" s="545"/>
      <c r="DFK25" s="252"/>
      <c r="DFL25" s="220"/>
      <c r="DFM25" s="545"/>
      <c r="DFN25" s="544"/>
      <c r="DFO25" s="544"/>
      <c r="DFP25" s="544"/>
      <c r="DFQ25" s="545"/>
      <c r="DFR25" s="252"/>
      <c r="DFS25" s="220"/>
      <c r="DFT25" s="545"/>
      <c r="DFU25" s="544"/>
      <c r="DFV25" s="544"/>
      <c r="DFW25" s="544"/>
      <c r="DFX25" s="545"/>
      <c r="DFY25" s="252"/>
      <c r="DFZ25" s="220"/>
      <c r="DGA25" s="545"/>
      <c r="DGB25" s="544"/>
      <c r="DGC25" s="544"/>
      <c r="DGD25" s="544"/>
      <c r="DGE25" s="545"/>
      <c r="DGF25" s="252"/>
      <c r="DGG25" s="220"/>
      <c r="DGH25" s="545"/>
      <c r="DGI25" s="544"/>
      <c r="DGJ25" s="544"/>
      <c r="DGK25" s="544"/>
      <c r="DGL25" s="545"/>
      <c r="DGM25" s="252"/>
      <c r="DGN25" s="220"/>
      <c r="DGO25" s="545"/>
      <c r="DGP25" s="544"/>
      <c r="DGQ25" s="544"/>
      <c r="DGR25" s="544"/>
      <c r="DGS25" s="545"/>
      <c r="DGT25" s="252"/>
      <c r="DGU25" s="220"/>
      <c r="DGV25" s="545"/>
      <c r="DGW25" s="544"/>
      <c r="DGX25" s="544"/>
      <c r="DGY25" s="544"/>
      <c r="DGZ25" s="545"/>
      <c r="DHA25" s="252"/>
      <c r="DHB25" s="220"/>
      <c r="DHC25" s="545"/>
      <c r="DHD25" s="544"/>
      <c r="DHE25" s="544"/>
      <c r="DHF25" s="544"/>
      <c r="DHG25" s="545"/>
      <c r="DHH25" s="252"/>
      <c r="DHI25" s="220"/>
      <c r="DHJ25" s="545"/>
      <c r="DHK25" s="544"/>
      <c r="DHL25" s="544"/>
      <c r="DHM25" s="544"/>
      <c r="DHN25" s="545"/>
      <c r="DHO25" s="252"/>
      <c r="DHP25" s="220"/>
      <c r="DHQ25" s="545"/>
      <c r="DHR25" s="544"/>
      <c r="DHS25" s="544"/>
      <c r="DHT25" s="544"/>
      <c r="DHU25" s="545"/>
      <c r="DHV25" s="252"/>
      <c r="DHW25" s="220"/>
      <c r="DHX25" s="545"/>
      <c r="DHY25" s="544"/>
      <c r="DHZ25" s="544"/>
      <c r="DIA25" s="544"/>
      <c r="DIB25" s="545"/>
      <c r="DIC25" s="252"/>
      <c r="DID25" s="220"/>
      <c r="DIE25" s="545"/>
      <c r="DIF25" s="544"/>
      <c r="DIG25" s="544"/>
      <c r="DIH25" s="544"/>
      <c r="DII25" s="545"/>
      <c r="DIJ25" s="252"/>
      <c r="DIK25" s="220"/>
      <c r="DIL25" s="545"/>
      <c r="DIM25" s="544"/>
      <c r="DIN25" s="544"/>
      <c r="DIO25" s="544"/>
      <c r="DIP25" s="545"/>
      <c r="DIQ25" s="252"/>
      <c r="DIR25" s="220"/>
      <c r="DIS25" s="545"/>
      <c r="DIT25" s="544"/>
      <c r="DIU25" s="544"/>
      <c r="DIV25" s="544"/>
      <c r="DIW25" s="545"/>
      <c r="DIX25" s="252"/>
      <c r="DIY25" s="220"/>
      <c r="DIZ25" s="545"/>
      <c r="DJA25" s="544"/>
      <c r="DJB25" s="544"/>
      <c r="DJC25" s="544"/>
      <c r="DJD25" s="545"/>
      <c r="DJE25" s="252"/>
      <c r="DJF25" s="220"/>
      <c r="DJG25" s="545"/>
      <c r="DJH25" s="544"/>
      <c r="DJI25" s="544"/>
      <c r="DJJ25" s="544"/>
      <c r="DJK25" s="545"/>
      <c r="DJL25" s="252"/>
      <c r="DJM25" s="220"/>
      <c r="DJN25" s="545"/>
      <c r="DJO25" s="544"/>
      <c r="DJP25" s="544"/>
      <c r="DJQ25" s="544"/>
      <c r="DJR25" s="545"/>
      <c r="DJS25" s="252"/>
      <c r="DJT25" s="220"/>
      <c r="DJU25" s="545"/>
      <c r="DJV25" s="544"/>
      <c r="DJW25" s="544"/>
      <c r="DJX25" s="544"/>
      <c r="DJY25" s="545"/>
      <c r="DJZ25" s="252"/>
      <c r="DKA25" s="220"/>
      <c r="DKB25" s="545"/>
      <c r="DKC25" s="544"/>
      <c r="DKD25" s="544"/>
      <c r="DKE25" s="544"/>
      <c r="DKF25" s="545"/>
      <c r="DKG25" s="252"/>
      <c r="DKH25" s="220"/>
      <c r="DKI25" s="545"/>
      <c r="DKJ25" s="544"/>
      <c r="DKK25" s="544"/>
      <c r="DKL25" s="544"/>
      <c r="DKM25" s="545"/>
      <c r="DKN25" s="252"/>
      <c r="DKO25" s="220"/>
      <c r="DKP25" s="545"/>
      <c r="DKQ25" s="544"/>
      <c r="DKR25" s="544"/>
      <c r="DKS25" s="544"/>
      <c r="DKT25" s="545"/>
      <c r="DKU25" s="252"/>
      <c r="DKV25" s="220"/>
      <c r="DKW25" s="545"/>
      <c r="DKX25" s="544"/>
      <c r="DKY25" s="544"/>
      <c r="DKZ25" s="544"/>
      <c r="DLA25" s="545"/>
      <c r="DLB25" s="252"/>
      <c r="DLC25" s="220"/>
      <c r="DLD25" s="545"/>
      <c r="DLE25" s="544"/>
      <c r="DLF25" s="544"/>
      <c r="DLG25" s="544"/>
      <c r="DLH25" s="545"/>
      <c r="DLI25" s="252"/>
      <c r="DLJ25" s="220"/>
      <c r="DLK25" s="545"/>
      <c r="DLL25" s="544"/>
      <c r="DLM25" s="544"/>
      <c r="DLN25" s="544"/>
      <c r="DLO25" s="545"/>
      <c r="DLP25" s="252"/>
      <c r="DLQ25" s="220"/>
      <c r="DLR25" s="545"/>
      <c r="DLS25" s="544"/>
      <c r="DLT25" s="544"/>
      <c r="DLU25" s="544"/>
      <c r="DLV25" s="545"/>
      <c r="DLW25" s="252"/>
      <c r="DLX25" s="220"/>
      <c r="DLY25" s="545"/>
      <c r="DLZ25" s="544"/>
      <c r="DMA25" s="544"/>
      <c r="DMB25" s="544"/>
      <c r="DMC25" s="545"/>
      <c r="DMD25" s="252"/>
      <c r="DME25" s="220"/>
      <c r="DMF25" s="545"/>
      <c r="DMG25" s="544"/>
      <c r="DMH25" s="544"/>
      <c r="DMI25" s="544"/>
      <c r="DMJ25" s="545"/>
      <c r="DMK25" s="252"/>
      <c r="DML25" s="220"/>
      <c r="DMM25" s="545"/>
      <c r="DMN25" s="544"/>
      <c r="DMO25" s="544"/>
      <c r="DMP25" s="544"/>
      <c r="DMQ25" s="545"/>
      <c r="DMR25" s="252"/>
      <c r="DMS25" s="220"/>
      <c r="DMT25" s="545"/>
      <c r="DMU25" s="544"/>
      <c r="DMV25" s="544"/>
      <c r="DMW25" s="544"/>
      <c r="DMX25" s="545"/>
      <c r="DMY25" s="252"/>
      <c r="DMZ25" s="220"/>
      <c r="DNA25" s="545"/>
      <c r="DNB25" s="544"/>
      <c r="DNC25" s="544"/>
      <c r="DND25" s="544"/>
      <c r="DNE25" s="545"/>
      <c r="DNF25" s="252"/>
      <c r="DNG25" s="220"/>
      <c r="DNH25" s="545"/>
      <c r="DNI25" s="544"/>
      <c r="DNJ25" s="544"/>
      <c r="DNK25" s="544"/>
      <c r="DNL25" s="545"/>
      <c r="DNM25" s="252"/>
      <c r="DNN25" s="220"/>
      <c r="DNO25" s="545"/>
      <c r="DNP25" s="544"/>
      <c r="DNQ25" s="544"/>
      <c r="DNR25" s="544"/>
      <c r="DNS25" s="545"/>
      <c r="DNT25" s="252"/>
      <c r="DNU25" s="220"/>
      <c r="DNV25" s="545"/>
      <c r="DNW25" s="544"/>
      <c r="DNX25" s="544"/>
      <c r="DNY25" s="544"/>
      <c r="DNZ25" s="545"/>
      <c r="DOA25" s="252"/>
      <c r="DOB25" s="220"/>
      <c r="DOC25" s="545"/>
      <c r="DOD25" s="544"/>
      <c r="DOE25" s="544"/>
      <c r="DOF25" s="544"/>
      <c r="DOG25" s="545"/>
      <c r="DOH25" s="252"/>
      <c r="DOI25" s="220"/>
      <c r="DOJ25" s="545"/>
      <c r="DOK25" s="544"/>
      <c r="DOL25" s="544"/>
      <c r="DOM25" s="544"/>
      <c r="DON25" s="545"/>
      <c r="DOO25" s="252"/>
      <c r="DOP25" s="220"/>
      <c r="DOQ25" s="545"/>
      <c r="DOR25" s="544"/>
      <c r="DOS25" s="544"/>
      <c r="DOT25" s="544"/>
      <c r="DOU25" s="545"/>
      <c r="DOV25" s="252"/>
      <c r="DOW25" s="220"/>
      <c r="DOX25" s="545"/>
      <c r="DOY25" s="544"/>
      <c r="DOZ25" s="544"/>
      <c r="DPA25" s="544"/>
      <c r="DPB25" s="545"/>
      <c r="DPC25" s="252"/>
      <c r="DPD25" s="220"/>
      <c r="DPE25" s="545"/>
      <c r="DPF25" s="544"/>
      <c r="DPG25" s="544"/>
      <c r="DPH25" s="544"/>
      <c r="DPI25" s="545"/>
      <c r="DPJ25" s="252"/>
      <c r="DPK25" s="220"/>
      <c r="DPL25" s="545"/>
      <c r="DPM25" s="544"/>
      <c r="DPN25" s="544"/>
      <c r="DPO25" s="544"/>
      <c r="DPP25" s="545"/>
      <c r="DPQ25" s="252"/>
      <c r="DPR25" s="220"/>
      <c r="DPS25" s="545"/>
      <c r="DPT25" s="544"/>
      <c r="DPU25" s="544"/>
      <c r="DPV25" s="544"/>
      <c r="DPW25" s="545"/>
      <c r="DPX25" s="252"/>
      <c r="DPY25" s="220"/>
      <c r="DPZ25" s="545"/>
      <c r="DQA25" s="544"/>
      <c r="DQB25" s="544"/>
      <c r="DQC25" s="544"/>
      <c r="DQD25" s="545"/>
      <c r="DQE25" s="252"/>
      <c r="DQF25" s="220"/>
      <c r="DQG25" s="545"/>
      <c r="DQH25" s="544"/>
      <c r="DQI25" s="544"/>
      <c r="DQJ25" s="544"/>
      <c r="DQK25" s="545"/>
      <c r="DQL25" s="252"/>
      <c r="DQM25" s="220"/>
      <c r="DQN25" s="545"/>
      <c r="DQO25" s="544"/>
      <c r="DQP25" s="544"/>
      <c r="DQQ25" s="544"/>
      <c r="DQR25" s="545"/>
      <c r="DQS25" s="252"/>
      <c r="DQT25" s="220"/>
      <c r="DQU25" s="545"/>
      <c r="DQV25" s="544"/>
      <c r="DQW25" s="544"/>
      <c r="DQX25" s="544"/>
      <c r="DQY25" s="545"/>
      <c r="DQZ25" s="252"/>
      <c r="DRA25" s="220"/>
      <c r="DRB25" s="545"/>
      <c r="DRC25" s="544"/>
      <c r="DRD25" s="544"/>
      <c r="DRE25" s="544"/>
      <c r="DRF25" s="545"/>
      <c r="DRG25" s="252"/>
      <c r="DRH25" s="220"/>
      <c r="DRI25" s="545"/>
      <c r="DRJ25" s="544"/>
      <c r="DRK25" s="544"/>
      <c r="DRL25" s="544"/>
      <c r="DRM25" s="545"/>
      <c r="DRN25" s="252"/>
      <c r="DRO25" s="220"/>
      <c r="DRP25" s="545"/>
      <c r="DRQ25" s="544"/>
      <c r="DRR25" s="544"/>
      <c r="DRS25" s="544"/>
      <c r="DRT25" s="545"/>
      <c r="DRU25" s="252"/>
      <c r="DRV25" s="220"/>
      <c r="DRW25" s="545"/>
      <c r="DRX25" s="544"/>
      <c r="DRY25" s="544"/>
      <c r="DRZ25" s="544"/>
      <c r="DSA25" s="545"/>
      <c r="DSB25" s="252"/>
      <c r="DSC25" s="220"/>
      <c r="DSD25" s="545"/>
      <c r="DSE25" s="544"/>
      <c r="DSF25" s="544"/>
      <c r="DSG25" s="544"/>
      <c r="DSH25" s="545"/>
      <c r="DSI25" s="252"/>
      <c r="DSJ25" s="220"/>
      <c r="DSK25" s="545"/>
      <c r="DSL25" s="544"/>
      <c r="DSM25" s="544"/>
      <c r="DSN25" s="544"/>
      <c r="DSO25" s="545"/>
      <c r="DSP25" s="252"/>
      <c r="DSQ25" s="220"/>
      <c r="DSR25" s="545"/>
      <c r="DSS25" s="544"/>
      <c r="DST25" s="544"/>
      <c r="DSU25" s="544"/>
      <c r="DSV25" s="545"/>
      <c r="DSW25" s="252"/>
      <c r="DSX25" s="220"/>
      <c r="DSY25" s="545"/>
      <c r="DSZ25" s="544"/>
      <c r="DTA25" s="544"/>
      <c r="DTB25" s="544"/>
      <c r="DTC25" s="545"/>
      <c r="DTD25" s="252"/>
      <c r="DTE25" s="220"/>
      <c r="DTF25" s="545"/>
      <c r="DTG25" s="544"/>
      <c r="DTH25" s="544"/>
      <c r="DTI25" s="544"/>
      <c r="DTJ25" s="545"/>
      <c r="DTK25" s="252"/>
      <c r="DTL25" s="220"/>
      <c r="DTM25" s="545"/>
      <c r="DTN25" s="544"/>
      <c r="DTO25" s="544"/>
      <c r="DTP25" s="544"/>
      <c r="DTQ25" s="545"/>
      <c r="DTR25" s="252"/>
      <c r="DTS25" s="220"/>
      <c r="DTT25" s="545"/>
      <c r="DTU25" s="544"/>
      <c r="DTV25" s="544"/>
      <c r="DTW25" s="544"/>
      <c r="DTX25" s="545"/>
      <c r="DTY25" s="252"/>
      <c r="DTZ25" s="220"/>
      <c r="DUA25" s="545"/>
      <c r="DUB25" s="544"/>
      <c r="DUC25" s="544"/>
      <c r="DUD25" s="544"/>
      <c r="DUE25" s="545"/>
      <c r="DUF25" s="252"/>
      <c r="DUG25" s="220"/>
      <c r="DUH25" s="545"/>
      <c r="DUI25" s="544"/>
      <c r="DUJ25" s="544"/>
      <c r="DUK25" s="544"/>
      <c r="DUL25" s="545"/>
      <c r="DUM25" s="252"/>
      <c r="DUN25" s="220"/>
      <c r="DUO25" s="545"/>
      <c r="DUP25" s="544"/>
      <c r="DUQ25" s="544"/>
      <c r="DUR25" s="544"/>
      <c r="DUS25" s="545"/>
      <c r="DUT25" s="252"/>
      <c r="DUU25" s="220"/>
      <c r="DUV25" s="545"/>
      <c r="DUW25" s="544"/>
      <c r="DUX25" s="544"/>
      <c r="DUY25" s="544"/>
      <c r="DUZ25" s="545"/>
      <c r="DVA25" s="252"/>
      <c r="DVB25" s="220"/>
      <c r="DVC25" s="545"/>
      <c r="DVD25" s="544"/>
      <c r="DVE25" s="544"/>
      <c r="DVF25" s="544"/>
      <c r="DVG25" s="545"/>
      <c r="DVH25" s="252"/>
      <c r="DVI25" s="220"/>
      <c r="DVJ25" s="545"/>
      <c r="DVK25" s="544"/>
      <c r="DVL25" s="544"/>
      <c r="DVM25" s="544"/>
      <c r="DVN25" s="545"/>
      <c r="DVO25" s="252"/>
      <c r="DVP25" s="220"/>
      <c r="DVQ25" s="545"/>
      <c r="DVR25" s="544"/>
      <c r="DVS25" s="544"/>
      <c r="DVT25" s="544"/>
      <c r="DVU25" s="545"/>
      <c r="DVV25" s="252"/>
      <c r="DVW25" s="220"/>
      <c r="DVX25" s="545"/>
      <c r="DVY25" s="544"/>
      <c r="DVZ25" s="544"/>
      <c r="DWA25" s="544"/>
      <c r="DWB25" s="545"/>
      <c r="DWC25" s="252"/>
      <c r="DWD25" s="220"/>
      <c r="DWE25" s="545"/>
      <c r="DWF25" s="544"/>
      <c r="DWG25" s="544"/>
      <c r="DWH25" s="544"/>
      <c r="DWI25" s="545"/>
      <c r="DWJ25" s="252"/>
      <c r="DWK25" s="220"/>
      <c r="DWL25" s="545"/>
      <c r="DWM25" s="544"/>
      <c r="DWN25" s="544"/>
      <c r="DWO25" s="544"/>
      <c r="DWP25" s="545"/>
      <c r="DWQ25" s="252"/>
      <c r="DWR25" s="220"/>
      <c r="DWS25" s="545"/>
      <c r="DWT25" s="544"/>
      <c r="DWU25" s="544"/>
      <c r="DWV25" s="544"/>
      <c r="DWW25" s="545"/>
      <c r="DWX25" s="252"/>
      <c r="DWY25" s="220"/>
      <c r="DWZ25" s="545"/>
      <c r="DXA25" s="544"/>
      <c r="DXB25" s="544"/>
      <c r="DXC25" s="544"/>
      <c r="DXD25" s="545"/>
      <c r="DXE25" s="252"/>
      <c r="DXF25" s="220"/>
      <c r="DXG25" s="545"/>
      <c r="DXH25" s="544"/>
      <c r="DXI25" s="544"/>
      <c r="DXJ25" s="544"/>
      <c r="DXK25" s="545"/>
      <c r="DXL25" s="252"/>
      <c r="DXM25" s="220"/>
      <c r="DXN25" s="545"/>
      <c r="DXO25" s="544"/>
      <c r="DXP25" s="544"/>
      <c r="DXQ25" s="544"/>
      <c r="DXR25" s="545"/>
      <c r="DXS25" s="252"/>
      <c r="DXT25" s="220"/>
      <c r="DXU25" s="545"/>
      <c r="DXV25" s="544"/>
      <c r="DXW25" s="544"/>
      <c r="DXX25" s="544"/>
      <c r="DXY25" s="545"/>
      <c r="DXZ25" s="252"/>
      <c r="DYA25" s="220"/>
      <c r="DYB25" s="545"/>
      <c r="DYC25" s="544"/>
      <c r="DYD25" s="544"/>
      <c r="DYE25" s="544"/>
      <c r="DYF25" s="545"/>
      <c r="DYG25" s="252"/>
      <c r="DYH25" s="220"/>
      <c r="DYI25" s="545"/>
      <c r="DYJ25" s="544"/>
      <c r="DYK25" s="544"/>
      <c r="DYL25" s="544"/>
      <c r="DYM25" s="545"/>
      <c r="DYN25" s="252"/>
      <c r="DYO25" s="220"/>
      <c r="DYP25" s="545"/>
      <c r="DYQ25" s="544"/>
      <c r="DYR25" s="544"/>
      <c r="DYS25" s="544"/>
      <c r="DYT25" s="545"/>
      <c r="DYU25" s="252"/>
      <c r="DYV25" s="220"/>
      <c r="DYW25" s="545"/>
      <c r="DYX25" s="544"/>
      <c r="DYY25" s="544"/>
      <c r="DYZ25" s="544"/>
      <c r="DZA25" s="545"/>
      <c r="DZB25" s="252"/>
      <c r="DZC25" s="220"/>
      <c r="DZD25" s="545"/>
      <c r="DZE25" s="544"/>
      <c r="DZF25" s="544"/>
      <c r="DZG25" s="544"/>
      <c r="DZH25" s="545"/>
      <c r="DZI25" s="252"/>
      <c r="DZJ25" s="220"/>
      <c r="DZK25" s="545"/>
      <c r="DZL25" s="544"/>
      <c r="DZM25" s="544"/>
      <c r="DZN25" s="544"/>
      <c r="DZO25" s="545"/>
      <c r="DZP25" s="252"/>
      <c r="DZQ25" s="220"/>
      <c r="DZR25" s="545"/>
      <c r="DZS25" s="544"/>
      <c r="DZT25" s="544"/>
      <c r="DZU25" s="544"/>
      <c r="DZV25" s="545"/>
      <c r="DZW25" s="252"/>
      <c r="DZX25" s="220"/>
      <c r="DZY25" s="545"/>
      <c r="DZZ25" s="544"/>
      <c r="EAA25" s="544"/>
      <c r="EAB25" s="544"/>
      <c r="EAC25" s="545"/>
      <c r="EAD25" s="252"/>
      <c r="EAE25" s="220"/>
      <c r="EAF25" s="545"/>
      <c r="EAG25" s="544"/>
      <c r="EAH25" s="544"/>
      <c r="EAI25" s="544"/>
      <c r="EAJ25" s="545"/>
      <c r="EAK25" s="252"/>
      <c r="EAL25" s="220"/>
      <c r="EAM25" s="545"/>
      <c r="EAN25" s="544"/>
      <c r="EAO25" s="544"/>
      <c r="EAP25" s="544"/>
      <c r="EAQ25" s="545"/>
      <c r="EAR25" s="252"/>
      <c r="EAS25" s="220"/>
      <c r="EAT25" s="545"/>
      <c r="EAU25" s="544"/>
      <c r="EAV25" s="544"/>
      <c r="EAW25" s="544"/>
      <c r="EAX25" s="545"/>
      <c r="EAY25" s="252"/>
      <c r="EAZ25" s="220"/>
      <c r="EBA25" s="545"/>
      <c r="EBB25" s="544"/>
      <c r="EBC25" s="544"/>
      <c r="EBD25" s="544"/>
      <c r="EBE25" s="545"/>
      <c r="EBF25" s="252"/>
      <c r="EBG25" s="220"/>
      <c r="EBH25" s="545"/>
      <c r="EBI25" s="544"/>
      <c r="EBJ25" s="544"/>
      <c r="EBK25" s="544"/>
      <c r="EBL25" s="545"/>
      <c r="EBM25" s="252"/>
      <c r="EBN25" s="220"/>
      <c r="EBO25" s="545"/>
      <c r="EBP25" s="544"/>
      <c r="EBQ25" s="544"/>
      <c r="EBR25" s="544"/>
      <c r="EBS25" s="545"/>
      <c r="EBT25" s="252"/>
      <c r="EBU25" s="220"/>
      <c r="EBV25" s="545"/>
      <c r="EBW25" s="544"/>
      <c r="EBX25" s="544"/>
      <c r="EBY25" s="544"/>
      <c r="EBZ25" s="545"/>
      <c r="ECA25" s="252"/>
      <c r="ECB25" s="220"/>
      <c r="ECC25" s="545"/>
      <c r="ECD25" s="544"/>
      <c r="ECE25" s="544"/>
      <c r="ECF25" s="544"/>
      <c r="ECG25" s="545"/>
      <c r="ECH25" s="252"/>
      <c r="ECI25" s="220"/>
      <c r="ECJ25" s="545"/>
      <c r="ECK25" s="544"/>
      <c r="ECL25" s="544"/>
      <c r="ECM25" s="544"/>
      <c r="ECN25" s="545"/>
      <c r="ECO25" s="252"/>
      <c r="ECP25" s="220"/>
      <c r="ECQ25" s="545"/>
      <c r="ECR25" s="544"/>
      <c r="ECS25" s="544"/>
      <c r="ECT25" s="544"/>
      <c r="ECU25" s="545"/>
      <c r="ECV25" s="252"/>
      <c r="ECW25" s="220"/>
      <c r="ECX25" s="545"/>
      <c r="ECY25" s="544"/>
      <c r="ECZ25" s="544"/>
      <c r="EDA25" s="544"/>
      <c r="EDB25" s="545"/>
      <c r="EDC25" s="252"/>
      <c r="EDD25" s="220"/>
      <c r="EDE25" s="545"/>
      <c r="EDF25" s="544"/>
      <c r="EDG25" s="544"/>
      <c r="EDH25" s="544"/>
      <c r="EDI25" s="545"/>
      <c r="EDJ25" s="252"/>
      <c r="EDK25" s="220"/>
      <c r="EDL25" s="545"/>
      <c r="EDM25" s="544"/>
      <c r="EDN25" s="544"/>
      <c r="EDO25" s="544"/>
      <c r="EDP25" s="545"/>
      <c r="EDQ25" s="252"/>
      <c r="EDR25" s="220"/>
      <c r="EDS25" s="545"/>
      <c r="EDT25" s="544"/>
      <c r="EDU25" s="544"/>
      <c r="EDV25" s="544"/>
      <c r="EDW25" s="545"/>
      <c r="EDX25" s="252"/>
      <c r="EDY25" s="220"/>
      <c r="EDZ25" s="545"/>
      <c r="EEA25" s="544"/>
      <c r="EEB25" s="544"/>
      <c r="EEC25" s="544"/>
      <c r="EED25" s="545"/>
      <c r="EEE25" s="252"/>
      <c r="EEF25" s="220"/>
      <c r="EEG25" s="545"/>
      <c r="EEH25" s="544"/>
      <c r="EEI25" s="544"/>
      <c r="EEJ25" s="544"/>
      <c r="EEK25" s="545"/>
      <c r="EEL25" s="252"/>
      <c r="EEM25" s="220"/>
      <c r="EEN25" s="545"/>
      <c r="EEO25" s="544"/>
      <c r="EEP25" s="544"/>
      <c r="EEQ25" s="544"/>
      <c r="EER25" s="545"/>
      <c r="EES25" s="252"/>
      <c r="EET25" s="220"/>
      <c r="EEU25" s="545"/>
      <c r="EEV25" s="544"/>
      <c r="EEW25" s="544"/>
      <c r="EEX25" s="544"/>
      <c r="EEY25" s="545"/>
      <c r="EEZ25" s="252"/>
      <c r="EFA25" s="220"/>
      <c r="EFB25" s="545"/>
      <c r="EFC25" s="544"/>
      <c r="EFD25" s="544"/>
      <c r="EFE25" s="544"/>
      <c r="EFF25" s="545"/>
      <c r="EFG25" s="252"/>
      <c r="EFH25" s="220"/>
      <c r="EFI25" s="545"/>
      <c r="EFJ25" s="544"/>
      <c r="EFK25" s="544"/>
      <c r="EFL25" s="544"/>
      <c r="EFM25" s="545"/>
      <c r="EFN25" s="252"/>
      <c r="EFO25" s="220"/>
      <c r="EFP25" s="545"/>
      <c r="EFQ25" s="544"/>
      <c r="EFR25" s="544"/>
      <c r="EFS25" s="544"/>
      <c r="EFT25" s="545"/>
      <c r="EFU25" s="252"/>
      <c r="EFV25" s="220"/>
      <c r="EFW25" s="545"/>
      <c r="EFX25" s="544"/>
      <c r="EFY25" s="544"/>
      <c r="EFZ25" s="544"/>
      <c r="EGA25" s="545"/>
      <c r="EGB25" s="252"/>
      <c r="EGC25" s="220"/>
      <c r="EGD25" s="545"/>
      <c r="EGE25" s="544"/>
      <c r="EGF25" s="544"/>
      <c r="EGG25" s="544"/>
      <c r="EGH25" s="545"/>
      <c r="EGI25" s="252"/>
      <c r="EGJ25" s="220"/>
      <c r="EGK25" s="545"/>
      <c r="EGL25" s="544"/>
      <c r="EGM25" s="544"/>
      <c r="EGN25" s="544"/>
      <c r="EGO25" s="545"/>
      <c r="EGP25" s="252"/>
      <c r="EGQ25" s="220"/>
      <c r="EGR25" s="545"/>
      <c r="EGS25" s="544"/>
      <c r="EGT25" s="544"/>
      <c r="EGU25" s="544"/>
      <c r="EGV25" s="545"/>
      <c r="EGW25" s="252"/>
      <c r="EGX25" s="220"/>
      <c r="EGY25" s="545"/>
      <c r="EGZ25" s="544"/>
      <c r="EHA25" s="544"/>
      <c r="EHB25" s="544"/>
      <c r="EHC25" s="545"/>
      <c r="EHD25" s="252"/>
      <c r="EHE25" s="220"/>
      <c r="EHF25" s="545"/>
      <c r="EHG25" s="544"/>
      <c r="EHH25" s="544"/>
      <c r="EHI25" s="544"/>
      <c r="EHJ25" s="545"/>
      <c r="EHK25" s="252"/>
      <c r="EHL25" s="220"/>
      <c r="EHM25" s="545"/>
      <c r="EHN25" s="544"/>
      <c r="EHO25" s="544"/>
      <c r="EHP25" s="544"/>
      <c r="EHQ25" s="545"/>
      <c r="EHR25" s="252"/>
      <c r="EHS25" s="220"/>
      <c r="EHT25" s="545"/>
      <c r="EHU25" s="544"/>
      <c r="EHV25" s="544"/>
      <c r="EHW25" s="544"/>
      <c r="EHX25" s="545"/>
      <c r="EHY25" s="252"/>
      <c r="EHZ25" s="220"/>
      <c r="EIA25" s="545"/>
      <c r="EIB25" s="544"/>
      <c r="EIC25" s="544"/>
      <c r="EID25" s="544"/>
      <c r="EIE25" s="545"/>
      <c r="EIF25" s="252"/>
      <c r="EIG25" s="220"/>
      <c r="EIH25" s="545"/>
      <c r="EII25" s="544"/>
      <c r="EIJ25" s="544"/>
      <c r="EIK25" s="544"/>
      <c r="EIL25" s="545"/>
      <c r="EIM25" s="252"/>
      <c r="EIN25" s="220"/>
      <c r="EIO25" s="545"/>
      <c r="EIP25" s="544"/>
      <c r="EIQ25" s="544"/>
      <c r="EIR25" s="544"/>
      <c r="EIS25" s="545"/>
      <c r="EIT25" s="252"/>
      <c r="EIU25" s="220"/>
      <c r="EIV25" s="545"/>
      <c r="EIW25" s="544"/>
      <c r="EIX25" s="544"/>
      <c r="EIY25" s="544"/>
      <c r="EIZ25" s="545"/>
      <c r="EJA25" s="252"/>
      <c r="EJB25" s="220"/>
      <c r="EJC25" s="545"/>
      <c r="EJD25" s="544"/>
      <c r="EJE25" s="544"/>
      <c r="EJF25" s="544"/>
      <c r="EJG25" s="545"/>
      <c r="EJH25" s="252"/>
      <c r="EJI25" s="220"/>
      <c r="EJJ25" s="545"/>
      <c r="EJK25" s="544"/>
      <c r="EJL25" s="544"/>
      <c r="EJM25" s="544"/>
      <c r="EJN25" s="545"/>
      <c r="EJO25" s="252"/>
      <c r="EJP25" s="220"/>
      <c r="EJQ25" s="545"/>
      <c r="EJR25" s="544"/>
      <c r="EJS25" s="544"/>
      <c r="EJT25" s="544"/>
      <c r="EJU25" s="545"/>
      <c r="EJV25" s="252"/>
      <c r="EJW25" s="220"/>
      <c r="EJX25" s="545"/>
      <c r="EJY25" s="544"/>
      <c r="EJZ25" s="544"/>
      <c r="EKA25" s="544"/>
      <c r="EKB25" s="545"/>
      <c r="EKC25" s="252"/>
      <c r="EKD25" s="220"/>
      <c r="EKE25" s="545"/>
      <c r="EKF25" s="544"/>
      <c r="EKG25" s="544"/>
      <c r="EKH25" s="544"/>
      <c r="EKI25" s="545"/>
      <c r="EKJ25" s="252"/>
      <c r="EKK25" s="220"/>
      <c r="EKL25" s="545"/>
      <c r="EKM25" s="544"/>
      <c r="EKN25" s="544"/>
      <c r="EKO25" s="544"/>
      <c r="EKP25" s="545"/>
      <c r="EKQ25" s="252"/>
      <c r="EKR25" s="220"/>
      <c r="EKS25" s="545"/>
      <c r="EKT25" s="544"/>
      <c r="EKU25" s="544"/>
      <c r="EKV25" s="544"/>
      <c r="EKW25" s="545"/>
      <c r="EKX25" s="252"/>
      <c r="EKY25" s="220"/>
      <c r="EKZ25" s="545"/>
      <c r="ELA25" s="544"/>
      <c r="ELB25" s="544"/>
      <c r="ELC25" s="544"/>
      <c r="ELD25" s="545"/>
      <c r="ELE25" s="252"/>
      <c r="ELF25" s="220"/>
      <c r="ELG25" s="545"/>
      <c r="ELH25" s="544"/>
      <c r="ELI25" s="544"/>
      <c r="ELJ25" s="544"/>
      <c r="ELK25" s="545"/>
      <c r="ELL25" s="252"/>
      <c r="ELM25" s="220"/>
      <c r="ELN25" s="545"/>
      <c r="ELO25" s="544"/>
      <c r="ELP25" s="544"/>
      <c r="ELQ25" s="544"/>
      <c r="ELR25" s="545"/>
      <c r="ELS25" s="252"/>
      <c r="ELT25" s="220"/>
      <c r="ELU25" s="545"/>
      <c r="ELV25" s="544"/>
      <c r="ELW25" s="544"/>
      <c r="ELX25" s="544"/>
      <c r="ELY25" s="545"/>
      <c r="ELZ25" s="252"/>
      <c r="EMA25" s="220"/>
      <c r="EMB25" s="545"/>
      <c r="EMC25" s="544"/>
      <c r="EMD25" s="544"/>
      <c r="EME25" s="544"/>
      <c r="EMF25" s="545"/>
      <c r="EMG25" s="252"/>
      <c r="EMH25" s="220"/>
      <c r="EMI25" s="545"/>
      <c r="EMJ25" s="544"/>
      <c r="EMK25" s="544"/>
      <c r="EML25" s="544"/>
      <c r="EMM25" s="545"/>
      <c r="EMN25" s="252"/>
      <c r="EMO25" s="220"/>
      <c r="EMP25" s="545"/>
      <c r="EMQ25" s="544"/>
      <c r="EMR25" s="544"/>
      <c r="EMS25" s="544"/>
      <c r="EMT25" s="545"/>
      <c r="EMU25" s="252"/>
      <c r="EMV25" s="220"/>
      <c r="EMW25" s="545"/>
      <c r="EMX25" s="544"/>
      <c r="EMY25" s="544"/>
      <c r="EMZ25" s="544"/>
      <c r="ENA25" s="545"/>
      <c r="ENB25" s="252"/>
      <c r="ENC25" s="220"/>
      <c r="END25" s="545"/>
      <c r="ENE25" s="544"/>
      <c r="ENF25" s="544"/>
      <c r="ENG25" s="544"/>
      <c r="ENH25" s="545"/>
      <c r="ENI25" s="252"/>
      <c r="ENJ25" s="220"/>
      <c r="ENK25" s="545"/>
      <c r="ENL25" s="544"/>
      <c r="ENM25" s="544"/>
      <c r="ENN25" s="544"/>
      <c r="ENO25" s="545"/>
      <c r="ENP25" s="252"/>
      <c r="ENQ25" s="220"/>
      <c r="ENR25" s="545"/>
      <c r="ENS25" s="544"/>
      <c r="ENT25" s="544"/>
      <c r="ENU25" s="544"/>
      <c r="ENV25" s="545"/>
      <c r="ENW25" s="252"/>
      <c r="ENX25" s="220"/>
      <c r="ENY25" s="545"/>
      <c r="ENZ25" s="544"/>
      <c r="EOA25" s="544"/>
      <c r="EOB25" s="544"/>
      <c r="EOC25" s="545"/>
      <c r="EOD25" s="252"/>
      <c r="EOE25" s="220"/>
      <c r="EOF25" s="545"/>
      <c r="EOG25" s="544"/>
      <c r="EOH25" s="544"/>
      <c r="EOI25" s="544"/>
      <c r="EOJ25" s="545"/>
      <c r="EOK25" s="252"/>
      <c r="EOL25" s="220"/>
      <c r="EOM25" s="545"/>
      <c r="EON25" s="544"/>
      <c r="EOO25" s="544"/>
      <c r="EOP25" s="544"/>
      <c r="EOQ25" s="545"/>
      <c r="EOR25" s="252"/>
      <c r="EOS25" s="220"/>
      <c r="EOT25" s="545"/>
      <c r="EOU25" s="544"/>
      <c r="EOV25" s="544"/>
      <c r="EOW25" s="544"/>
      <c r="EOX25" s="545"/>
      <c r="EOY25" s="252"/>
      <c r="EOZ25" s="220"/>
      <c r="EPA25" s="545"/>
      <c r="EPB25" s="544"/>
      <c r="EPC25" s="544"/>
      <c r="EPD25" s="544"/>
      <c r="EPE25" s="545"/>
      <c r="EPF25" s="252"/>
      <c r="EPG25" s="220"/>
      <c r="EPH25" s="545"/>
      <c r="EPI25" s="544"/>
      <c r="EPJ25" s="544"/>
      <c r="EPK25" s="544"/>
      <c r="EPL25" s="545"/>
      <c r="EPM25" s="252"/>
      <c r="EPN25" s="220"/>
      <c r="EPO25" s="545"/>
      <c r="EPP25" s="544"/>
      <c r="EPQ25" s="544"/>
      <c r="EPR25" s="544"/>
      <c r="EPS25" s="545"/>
      <c r="EPT25" s="252"/>
      <c r="EPU25" s="220"/>
      <c r="EPV25" s="545"/>
      <c r="EPW25" s="544"/>
      <c r="EPX25" s="544"/>
      <c r="EPY25" s="544"/>
      <c r="EPZ25" s="545"/>
      <c r="EQA25" s="252"/>
      <c r="EQB25" s="220"/>
      <c r="EQC25" s="545"/>
      <c r="EQD25" s="544"/>
      <c r="EQE25" s="544"/>
      <c r="EQF25" s="544"/>
      <c r="EQG25" s="545"/>
      <c r="EQH25" s="252"/>
      <c r="EQI25" s="220"/>
      <c r="EQJ25" s="545"/>
      <c r="EQK25" s="544"/>
      <c r="EQL25" s="544"/>
      <c r="EQM25" s="544"/>
      <c r="EQN25" s="545"/>
      <c r="EQO25" s="252"/>
      <c r="EQP25" s="220"/>
      <c r="EQQ25" s="545"/>
      <c r="EQR25" s="544"/>
      <c r="EQS25" s="544"/>
      <c r="EQT25" s="544"/>
      <c r="EQU25" s="545"/>
      <c r="EQV25" s="252"/>
      <c r="EQW25" s="220"/>
      <c r="EQX25" s="545"/>
      <c r="EQY25" s="544"/>
      <c r="EQZ25" s="544"/>
      <c r="ERA25" s="544"/>
      <c r="ERB25" s="545"/>
      <c r="ERC25" s="252"/>
      <c r="ERD25" s="220"/>
      <c r="ERE25" s="545"/>
      <c r="ERF25" s="544"/>
      <c r="ERG25" s="544"/>
      <c r="ERH25" s="544"/>
      <c r="ERI25" s="545"/>
      <c r="ERJ25" s="252"/>
      <c r="ERK25" s="220"/>
      <c r="ERL25" s="545"/>
      <c r="ERM25" s="544"/>
      <c r="ERN25" s="544"/>
      <c r="ERO25" s="544"/>
      <c r="ERP25" s="545"/>
      <c r="ERQ25" s="252"/>
      <c r="ERR25" s="220"/>
      <c r="ERS25" s="545"/>
      <c r="ERT25" s="544"/>
      <c r="ERU25" s="544"/>
      <c r="ERV25" s="544"/>
      <c r="ERW25" s="545"/>
      <c r="ERX25" s="252"/>
      <c r="ERY25" s="220"/>
      <c r="ERZ25" s="545"/>
      <c r="ESA25" s="544"/>
      <c r="ESB25" s="544"/>
      <c r="ESC25" s="544"/>
      <c r="ESD25" s="545"/>
      <c r="ESE25" s="252"/>
      <c r="ESF25" s="220"/>
      <c r="ESG25" s="545"/>
      <c r="ESH25" s="544"/>
      <c r="ESI25" s="544"/>
      <c r="ESJ25" s="544"/>
      <c r="ESK25" s="545"/>
      <c r="ESL25" s="252"/>
      <c r="ESM25" s="220"/>
      <c r="ESN25" s="545"/>
      <c r="ESO25" s="544"/>
      <c r="ESP25" s="544"/>
      <c r="ESQ25" s="544"/>
      <c r="ESR25" s="545"/>
      <c r="ESS25" s="252"/>
      <c r="EST25" s="220"/>
      <c r="ESU25" s="545"/>
      <c r="ESV25" s="544"/>
      <c r="ESW25" s="544"/>
      <c r="ESX25" s="544"/>
      <c r="ESY25" s="545"/>
      <c r="ESZ25" s="252"/>
      <c r="ETA25" s="220"/>
      <c r="ETB25" s="545"/>
      <c r="ETC25" s="544"/>
      <c r="ETD25" s="544"/>
      <c r="ETE25" s="544"/>
      <c r="ETF25" s="545"/>
      <c r="ETG25" s="252"/>
      <c r="ETH25" s="220"/>
      <c r="ETI25" s="545"/>
      <c r="ETJ25" s="544"/>
      <c r="ETK25" s="544"/>
      <c r="ETL25" s="544"/>
      <c r="ETM25" s="545"/>
      <c r="ETN25" s="252"/>
      <c r="ETO25" s="220"/>
      <c r="ETP25" s="545"/>
      <c r="ETQ25" s="544"/>
      <c r="ETR25" s="544"/>
      <c r="ETS25" s="544"/>
      <c r="ETT25" s="545"/>
      <c r="ETU25" s="252"/>
      <c r="ETV25" s="220"/>
      <c r="ETW25" s="545"/>
      <c r="ETX25" s="544"/>
      <c r="ETY25" s="544"/>
      <c r="ETZ25" s="544"/>
      <c r="EUA25" s="545"/>
      <c r="EUB25" s="252"/>
      <c r="EUC25" s="220"/>
      <c r="EUD25" s="545"/>
      <c r="EUE25" s="544"/>
      <c r="EUF25" s="544"/>
      <c r="EUG25" s="544"/>
      <c r="EUH25" s="545"/>
      <c r="EUI25" s="252"/>
      <c r="EUJ25" s="220"/>
      <c r="EUK25" s="545"/>
      <c r="EUL25" s="544"/>
      <c r="EUM25" s="544"/>
      <c r="EUN25" s="544"/>
      <c r="EUO25" s="545"/>
      <c r="EUP25" s="252"/>
      <c r="EUQ25" s="220"/>
      <c r="EUR25" s="545"/>
      <c r="EUS25" s="544"/>
      <c r="EUT25" s="544"/>
      <c r="EUU25" s="544"/>
      <c r="EUV25" s="545"/>
      <c r="EUW25" s="252"/>
      <c r="EUX25" s="220"/>
      <c r="EUY25" s="545"/>
      <c r="EUZ25" s="544"/>
      <c r="EVA25" s="544"/>
      <c r="EVB25" s="544"/>
      <c r="EVC25" s="545"/>
      <c r="EVD25" s="252"/>
      <c r="EVE25" s="220"/>
      <c r="EVF25" s="545"/>
      <c r="EVG25" s="544"/>
      <c r="EVH25" s="544"/>
      <c r="EVI25" s="544"/>
      <c r="EVJ25" s="545"/>
      <c r="EVK25" s="252"/>
      <c r="EVL25" s="220"/>
      <c r="EVM25" s="545"/>
      <c r="EVN25" s="544"/>
      <c r="EVO25" s="544"/>
      <c r="EVP25" s="544"/>
      <c r="EVQ25" s="545"/>
      <c r="EVR25" s="252"/>
      <c r="EVS25" s="220"/>
      <c r="EVT25" s="545"/>
      <c r="EVU25" s="544"/>
      <c r="EVV25" s="544"/>
      <c r="EVW25" s="544"/>
      <c r="EVX25" s="545"/>
      <c r="EVY25" s="252"/>
      <c r="EVZ25" s="220"/>
      <c r="EWA25" s="545"/>
      <c r="EWB25" s="544"/>
      <c r="EWC25" s="544"/>
      <c r="EWD25" s="544"/>
      <c r="EWE25" s="545"/>
      <c r="EWF25" s="252"/>
      <c r="EWG25" s="220"/>
      <c r="EWH25" s="545"/>
      <c r="EWI25" s="544"/>
      <c r="EWJ25" s="544"/>
      <c r="EWK25" s="544"/>
      <c r="EWL25" s="545"/>
      <c r="EWM25" s="252"/>
      <c r="EWN25" s="220"/>
      <c r="EWO25" s="545"/>
      <c r="EWP25" s="544"/>
      <c r="EWQ25" s="544"/>
      <c r="EWR25" s="544"/>
      <c r="EWS25" s="545"/>
      <c r="EWT25" s="252"/>
      <c r="EWU25" s="220"/>
      <c r="EWV25" s="545"/>
      <c r="EWW25" s="544"/>
      <c r="EWX25" s="544"/>
      <c r="EWY25" s="544"/>
      <c r="EWZ25" s="545"/>
      <c r="EXA25" s="252"/>
      <c r="EXB25" s="220"/>
      <c r="EXC25" s="545"/>
      <c r="EXD25" s="544"/>
      <c r="EXE25" s="544"/>
      <c r="EXF25" s="544"/>
      <c r="EXG25" s="545"/>
      <c r="EXH25" s="252"/>
      <c r="EXI25" s="220"/>
      <c r="EXJ25" s="545"/>
      <c r="EXK25" s="544"/>
      <c r="EXL25" s="544"/>
      <c r="EXM25" s="544"/>
      <c r="EXN25" s="545"/>
      <c r="EXO25" s="252"/>
      <c r="EXP25" s="220"/>
      <c r="EXQ25" s="545"/>
      <c r="EXR25" s="544"/>
      <c r="EXS25" s="544"/>
      <c r="EXT25" s="544"/>
      <c r="EXU25" s="545"/>
      <c r="EXV25" s="252"/>
      <c r="EXW25" s="220"/>
      <c r="EXX25" s="545"/>
      <c r="EXY25" s="544"/>
      <c r="EXZ25" s="544"/>
      <c r="EYA25" s="544"/>
      <c r="EYB25" s="545"/>
      <c r="EYC25" s="252"/>
      <c r="EYD25" s="220"/>
      <c r="EYE25" s="545"/>
      <c r="EYF25" s="544"/>
      <c r="EYG25" s="544"/>
      <c r="EYH25" s="544"/>
      <c r="EYI25" s="545"/>
      <c r="EYJ25" s="252"/>
      <c r="EYK25" s="220"/>
      <c r="EYL25" s="545"/>
      <c r="EYM25" s="544"/>
      <c r="EYN25" s="544"/>
      <c r="EYO25" s="544"/>
      <c r="EYP25" s="545"/>
      <c r="EYQ25" s="252"/>
      <c r="EYR25" s="220"/>
      <c r="EYS25" s="545"/>
      <c r="EYT25" s="544"/>
      <c r="EYU25" s="544"/>
      <c r="EYV25" s="544"/>
      <c r="EYW25" s="545"/>
      <c r="EYX25" s="252"/>
      <c r="EYY25" s="220"/>
      <c r="EYZ25" s="545"/>
      <c r="EZA25" s="544"/>
      <c r="EZB25" s="544"/>
      <c r="EZC25" s="544"/>
      <c r="EZD25" s="545"/>
      <c r="EZE25" s="252"/>
      <c r="EZF25" s="220"/>
      <c r="EZG25" s="545"/>
      <c r="EZH25" s="544"/>
      <c r="EZI25" s="544"/>
      <c r="EZJ25" s="544"/>
      <c r="EZK25" s="545"/>
      <c r="EZL25" s="252"/>
      <c r="EZM25" s="220"/>
      <c r="EZN25" s="545"/>
      <c r="EZO25" s="544"/>
      <c r="EZP25" s="544"/>
      <c r="EZQ25" s="544"/>
      <c r="EZR25" s="545"/>
      <c r="EZS25" s="252"/>
      <c r="EZT25" s="220"/>
      <c r="EZU25" s="545"/>
      <c r="EZV25" s="544"/>
      <c r="EZW25" s="544"/>
      <c r="EZX25" s="544"/>
      <c r="EZY25" s="545"/>
      <c r="EZZ25" s="252"/>
      <c r="FAA25" s="220"/>
      <c r="FAB25" s="545"/>
      <c r="FAC25" s="544"/>
      <c r="FAD25" s="544"/>
      <c r="FAE25" s="544"/>
      <c r="FAF25" s="545"/>
      <c r="FAG25" s="252"/>
      <c r="FAH25" s="220"/>
      <c r="FAI25" s="545"/>
      <c r="FAJ25" s="544"/>
      <c r="FAK25" s="544"/>
      <c r="FAL25" s="544"/>
      <c r="FAM25" s="545"/>
      <c r="FAN25" s="252"/>
      <c r="FAO25" s="220"/>
      <c r="FAP25" s="545"/>
      <c r="FAQ25" s="544"/>
      <c r="FAR25" s="544"/>
      <c r="FAS25" s="544"/>
      <c r="FAT25" s="545"/>
      <c r="FAU25" s="252"/>
      <c r="FAV25" s="220"/>
      <c r="FAW25" s="545"/>
      <c r="FAX25" s="544"/>
      <c r="FAY25" s="544"/>
      <c r="FAZ25" s="544"/>
      <c r="FBA25" s="545"/>
      <c r="FBB25" s="252"/>
      <c r="FBC25" s="220"/>
      <c r="FBD25" s="545"/>
      <c r="FBE25" s="544"/>
      <c r="FBF25" s="544"/>
      <c r="FBG25" s="544"/>
      <c r="FBH25" s="545"/>
      <c r="FBI25" s="252"/>
      <c r="FBJ25" s="220"/>
      <c r="FBK25" s="545"/>
      <c r="FBL25" s="544"/>
      <c r="FBM25" s="544"/>
      <c r="FBN25" s="544"/>
      <c r="FBO25" s="545"/>
      <c r="FBP25" s="252"/>
      <c r="FBQ25" s="220"/>
      <c r="FBR25" s="545"/>
      <c r="FBS25" s="544"/>
      <c r="FBT25" s="544"/>
      <c r="FBU25" s="544"/>
      <c r="FBV25" s="545"/>
      <c r="FBW25" s="252"/>
      <c r="FBX25" s="220"/>
      <c r="FBY25" s="545"/>
      <c r="FBZ25" s="544"/>
      <c r="FCA25" s="544"/>
      <c r="FCB25" s="544"/>
      <c r="FCC25" s="545"/>
      <c r="FCD25" s="252"/>
      <c r="FCE25" s="220"/>
      <c r="FCF25" s="545"/>
      <c r="FCG25" s="544"/>
      <c r="FCH25" s="544"/>
      <c r="FCI25" s="544"/>
      <c r="FCJ25" s="545"/>
      <c r="FCK25" s="252"/>
      <c r="FCL25" s="220"/>
      <c r="FCM25" s="545"/>
      <c r="FCN25" s="544"/>
      <c r="FCO25" s="544"/>
      <c r="FCP25" s="544"/>
      <c r="FCQ25" s="545"/>
      <c r="FCR25" s="252"/>
      <c r="FCS25" s="220"/>
      <c r="FCT25" s="545"/>
      <c r="FCU25" s="544"/>
      <c r="FCV25" s="544"/>
      <c r="FCW25" s="544"/>
      <c r="FCX25" s="545"/>
      <c r="FCY25" s="252"/>
      <c r="FCZ25" s="220"/>
      <c r="FDA25" s="545"/>
      <c r="FDB25" s="544"/>
      <c r="FDC25" s="544"/>
      <c r="FDD25" s="544"/>
      <c r="FDE25" s="545"/>
      <c r="FDF25" s="252"/>
      <c r="FDG25" s="220"/>
      <c r="FDH25" s="545"/>
      <c r="FDI25" s="544"/>
      <c r="FDJ25" s="544"/>
      <c r="FDK25" s="544"/>
      <c r="FDL25" s="545"/>
      <c r="FDM25" s="252"/>
      <c r="FDN25" s="220"/>
      <c r="FDO25" s="545"/>
      <c r="FDP25" s="544"/>
      <c r="FDQ25" s="544"/>
      <c r="FDR25" s="544"/>
      <c r="FDS25" s="545"/>
      <c r="FDT25" s="252"/>
      <c r="FDU25" s="220"/>
      <c r="FDV25" s="545"/>
      <c r="FDW25" s="544"/>
      <c r="FDX25" s="544"/>
      <c r="FDY25" s="544"/>
      <c r="FDZ25" s="545"/>
      <c r="FEA25" s="252"/>
      <c r="FEB25" s="220"/>
      <c r="FEC25" s="545"/>
      <c r="FED25" s="544"/>
      <c r="FEE25" s="544"/>
      <c r="FEF25" s="544"/>
      <c r="FEG25" s="545"/>
      <c r="FEH25" s="252"/>
      <c r="FEI25" s="220"/>
      <c r="FEJ25" s="545"/>
      <c r="FEK25" s="544"/>
      <c r="FEL25" s="544"/>
      <c r="FEM25" s="544"/>
      <c r="FEN25" s="545"/>
      <c r="FEO25" s="252"/>
      <c r="FEP25" s="220"/>
      <c r="FEQ25" s="545"/>
      <c r="FER25" s="544"/>
      <c r="FES25" s="544"/>
      <c r="FET25" s="544"/>
      <c r="FEU25" s="545"/>
      <c r="FEV25" s="252"/>
      <c r="FEW25" s="220"/>
      <c r="FEX25" s="545"/>
      <c r="FEY25" s="544"/>
      <c r="FEZ25" s="544"/>
      <c r="FFA25" s="544"/>
      <c r="FFB25" s="545"/>
      <c r="FFC25" s="252"/>
      <c r="FFD25" s="220"/>
      <c r="FFE25" s="545"/>
      <c r="FFF25" s="544"/>
      <c r="FFG25" s="544"/>
      <c r="FFH25" s="544"/>
      <c r="FFI25" s="545"/>
      <c r="FFJ25" s="252"/>
      <c r="FFK25" s="220"/>
      <c r="FFL25" s="545"/>
      <c r="FFM25" s="544"/>
      <c r="FFN25" s="544"/>
      <c r="FFO25" s="544"/>
      <c r="FFP25" s="545"/>
      <c r="FFQ25" s="252"/>
      <c r="FFR25" s="220"/>
      <c r="FFS25" s="545"/>
      <c r="FFT25" s="544"/>
      <c r="FFU25" s="544"/>
      <c r="FFV25" s="544"/>
      <c r="FFW25" s="545"/>
      <c r="FFX25" s="252"/>
      <c r="FFY25" s="220"/>
      <c r="FFZ25" s="545"/>
      <c r="FGA25" s="544"/>
      <c r="FGB25" s="544"/>
      <c r="FGC25" s="544"/>
      <c r="FGD25" s="545"/>
      <c r="FGE25" s="252"/>
      <c r="FGF25" s="220"/>
      <c r="FGG25" s="545"/>
      <c r="FGH25" s="544"/>
      <c r="FGI25" s="544"/>
      <c r="FGJ25" s="544"/>
      <c r="FGK25" s="545"/>
      <c r="FGL25" s="252"/>
      <c r="FGM25" s="220"/>
      <c r="FGN25" s="545"/>
      <c r="FGO25" s="544"/>
      <c r="FGP25" s="544"/>
      <c r="FGQ25" s="544"/>
      <c r="FGR25" s="545"/>
      <c r="FGS25" s="252"/>
      <c r="FGT25" s="220"/>
      <c r="FGU25" s="545"/>
      <c r="FGV25" s="544"/>
      <c r="FGW25" s="544"/>
      <c r="FGX25" s="544"/>
      <c r="FGY25" s="545"/>
      <c r="FGZ25" s="252"/>
      <c r="FHA25" s="220"/>
      <c r="FHB25" s="545"/>
      <c r="FHC25" s="544"/>
      <c r="FHD25" s="544"/>
      <c r="FHE25" s="544"/>
      <c r="FHF25" s="545"/>
      <c r="FHG25" s="252"/>
      <c r="FHH25" s="220"/>
      <c r="FHI25" s="545"/>
      <c r="FHJ25" s="544"/>
      <c r="FHK25" s="544"/>
      <c r="FHL25" s="544"/>
      <c r="FHM25" s="545"/>
      <c r="FHN25" s="252"/>
      <c r="FHO25" s="220"/>
      <c r="FHP25" s="545"/>
      <c r="FHQ25" s="544"/>
      <c r="FHR25" s="544"/>
      <c r="FHS25" s="544"/>
      <c r="FHT25" s="545"/>
      <c r="FHU25" s="252"/>
      <c r="FHV25" s="220"/>
      <c r="FHW25" s="545"/>
      <c r="FHX25" s="544"/>
      <c r="FHY25" s="544"/>
      <c r="FHZ25" s="544"/>
      <c r="FIA25" s="545"/>
      <c r="FIB25" s="252"/>
      <c r="FIC25" s="220"/>
      <c r="FID25" s="545"/>
      <c r="FIE25" s="544"/>
      <c r="FIF25" s="544"/>
      <c r="FIG25" s="544"/>
      <c r="FIH25" s="545"/>
      <c r="FII25" s="252"/>
      <c r="FIJ25" s="220"/>
      <c r="FIK25" s="545"/>
      <c r="FIL25" s="544"/>
      <c r="FIM25" s="544"/>
      <c r="FIN25" s="544"/>
      <c r="FIO25" s="545"/>
      <c r="FIP25" s="252"/>
      <c r="FIQ25" s="220"/>
      <c r="FIR25" s="545"/>
      <c r="FIS25" s="544"/>
      <c r="FIT25" s="544"/>
      <c r="FIU25" s="544"/>
      <c r="FIV25" s="545"/>
      <c r="FIW25" s="252"/>
      <c r="FIX25" s="220"/>
      <c r="FIY25" s="545"/>
      <c r="FIZ25" s="544"/>
      <c r="FJA25" s="544"/>
      <c r="FJB25" s="544"/>
      <c r="FJC25" s="545"/>
      <c r="FJD25" s="252"/>
      <c r="FJE25" s="220"/>
      <c r="FJF25" s="545"/>
      <c r="FJG25" s="544"/>
      <c r="FJH25" s="544"/>
      <c r="FJI25" s="544"/>
      <c r="FJJ25" s="545"/>
      <c r="FJK25" s="252"/>
      <c r="FJL25" s="220"/>
      <c r="FJM25" s="545"/>
      <c r="FJN25" s="544"/>
      <c r="FJO25" s="544"/>
      <c r="FJP25" s="544"/>
      <c r="FJQ25" s="545"/>
      <c r="FJR25" s="252"/>
      <c r="FJS25" s="220"/>
      <c r="FJT25" s="545"/>
      <c r="FJU25" s="544"/>
      <c r="FJV25" s="544"/>
      <c r="FJW25" s="544"/>
      <c r="FJX25" s="545"/>
      <c r="FJY25" s="252"/>
      <c r="FJZ25" s="220"/>
      <c r="FKA25" s="545"/>
      <c r="FKB25" s="544"/>
      <c r="FKC25" s="544"/>
      <c r="FKD25" s="544"/>
      <c r="FKE25" s="545"/>
      <c r="FKF25" s="252"/>
      <c r="FKG25" s="220"/>
      <c r="FKH25" s="545"/>
      <c r="FKI25" s="544"/>
      <c r="FKJ25" s="544"/>
      <c r="FKK25" s="544"/>
      <c r="FKL25" s="545"/>
      <c r="FKM25" s="252"/>
      <c r="FKN25" s="220"/>
      <c r="FKO25" s="545"/>
      <c r="FKP25" s="544"/>
      <c r="FKQ25" s="544"/>
      <c r="FKR25" s="544"/>
      <c r="FKS25" s="545"/>
      <c r="FKT25" s="252"/>
      <c r="FKU25" s="220"/>
      <c r="FKV25" s="545"/>
      <c r="FKW25" s="544"/>
      <c r="FKX25" s="544"/>
      <c r="FKY25" s="544"/>
      <c r="FKZ25" s="545"/>
      <c r="FLA25" s="252"/>
      <c r="FLB25" s="220"/>
      <c r="FLC25" s="545"/>
      <c r="FLD25" s="544"/>
      <c r="FLE25" s="544"/>
      <c r="FLF25" s="544"/>
      <c r="FLG25" s="545"/>
      <c r="FLH25" s="252"/>
      <c r="FLI25" s="220"/>
      <c r="FLJ25" s="545"/>
      <c r="FLK25" s="544"/>
      <c r="FLL25" s="544"/>
      <c r="FLM25" s="544"/>
      <c r="FLN25" s="545"/>
      <c r="FLO25" s="252"/>
      <c r="FLP25" s="220"/>
      <c r="FLQ25" s="545"/>
      <c r="FLR25" s="544"/>
      <c r="FLS25" s="544"/>
      <c r="FLT25" s="544"/>
      <c r="FLU25" s="545"/>
      <c r="FLV25" s="252"/>
      <c r="FLW25" s="220"/>
      <c r="FLX25" s="545"/>
      <c r="FLY25" s="544"/>
      <c r="FLZ25" s="544"/>
      <c r="FMA25" s="544"/>
      <c r="FMB25" s="545"/>
      <c r="FMC25" s="252"/>
      <c r="FMD25" s="220"/>
      <c r="FME25" s="545"/>
      <c r="FMF25" s="544"/>
      <c r="FMG25" s="544"/>
      <c r="FMH25" s="544"/>
      <c r="FMI25" s="545"/>
      <c r="FMJ25" s="252"/>
      <c r="FMK25" s="220"/>
      <c r="FML25" s="545"/>
      <c r="FMM25" s="544"/>
      <c r="FMN25" s="544"/>
      <c r="FMO25" s="544"/>
      <c r="FMP25" s="545"/>
      <c r="FMQ25" s="252"/>
      <c r="FMR25" s="220"/>
      <c r="FMS25" s="545"/>
      <c r="FMT25" s="544"/>
      <c r="FMU25" s="544"/>
      <c r="FMV25" s="544"/>
      <c r="FMW25" s="545"/>
      <c r="FMX25" s="252"/>
      <c r="FMY25" s="220"/>
      <c r="FMZ25" s="545"/>
      <c r="FNA25" s="544"/>
      <c r="FNB25" s="544"/>
      <c r="FNC25" s="544"/>
      <c r="FND25" s="545"/>
      <c r="FNE25" s="252"/>
      <c r="FNF25" s="220"/>
      <c r="FNG25" s="545"/>
      <c r="FNH25" s="544"/>
      <c r="FNI25" s="544"/>
      <c r="FNJ25" s="544"/>
      <c r="FNK25" s="545"/>
      <c r="FNL25" s="252"/>
      <c r="FNM25" s="220"/>
      <c r="FNN25" s="545"/>
      <c r="FNO25" s="544"/>
      <c r="FNP25" s="544"/>
      <c r="FNQ25" s="544"/>
      <c r="FNR25" s="545"/>
      <c r="FNS25" s="252"/>
      <c r="FNT25" s="220"/>
      <c r="FNU25" s="545"/>
      <c r="FNV25" s="544"/>
      <c r="FNW25" s="544"/>
      <c r="FNX25" s="544"/>
      <c r="FNY25" s="545"/>
      <c r="FNZ25" s="252"/>
      <c r="FOA25" s="220"/>
      <c r="FOB25" s="545"/>
      <c r="FOC25" s="544"/>
      <c r="FOD25" s="544"/>
      <c r="FOE25" s="544"/>
      <c r="FOF25" s="545"/>
      <c r="FOG25" s="252"/>
      <c r="FOH25" s="220"/>
      <c r="FOI25" s="545"/>
      <c r="FOJ25" s="544"/>
      <c r="FOK25" s="544"/>
      <c r="FOL25" s="544"/>
      <c r="FOM25" s="545"/>
      <c r="FON25" s="252"/>
      <c r="FOO25" s="220"/>
      <c r="FOP25" s="545"/>
      <c r="FOQ25" s="544"/>
      <c r="FOR25" s="544"/>
      <c r="FOS25" s="544"/>
      <c r="FOT25" s="545"/>
      <c r="FOU25" s="252"/>
      <c r="FOV25" s="220"/>
      <c r="FOW25" s="545"/>
      <c r="FOX25" s="544"/>
      <c r="FOY25" s="544"/>
      <c r="FOZ25" s="544"/>
      <c r="FPA25" s="545"/>
      <c r="FPB25" s="252"/>
      <c r="FPC25" s="220"/>
      <c r="FPD25" s="545"/>
      <c r="FPE25" s="544"/>
      <c r="FPF25" s="544"/>
      <c r="FPG25" s="544"/>
      <c r="FPH25" s="545"/>
      <c r="FPI25" s="252"/>
      <c r="FPJ25" s="220"/>
      <c r="FPK25" s="545"/>
      <c r="FPL25" s="544"/>
      <c r="FPM25" s="544"/>
      <c r="FPN25" s="544"/>
      <c r="FPO25" s="545"/>
      <c r="FPP25" s="252"/>
      <c r="FPQ25" s="220"/>
      <c r="FPR25" s="545"/>
      <c r="FPS25" s="544"/>
      <c r="FPT25" s="544"/>
      <c r="FPU25" s="544"/>
      <c r="FPV25" s="545"/>
      <c r="FPW25" s="252"/>
      <c r="FPX25" s="220"/>
      <c r="FPY25" s="545"/>
      <c r="FPZ25" s="544"/>
      <c r="FQA25" s="544"/>
      <c r="FQB25" s="544"/>
      <c r="FQC25" s="545"/>
      <c r="FQD25" s="252"/>
      <c r="FQE25" s="220"/>
      <c r="FQF25" s="545"/>
      <c r="FQG25" s="544"/>
      <c r="FQH25" s="544"/>
      <c r="FQI25" s="544"/>
      <c r="FQJ25" s="545"/>
      <c r="FQK25" s="252"/>
      <c r="FQL25" s="220"/>
      <c r="FQM25" s="545"/>
      <c r="FQN25" s="544"/>
      <c r="FQO25" s="544"/>
      <c r="FQP25" s="544"/>
      <c r="FQQ25" s="545"/>
      <c r="FQR25" s="252"/>
      <c r="FQS25" s="220"/>
      <c r="FQT25" s="545"/>
      <c r="FQU25" s="544"/>
      <c r="FQV25" s="544"/>
      <c r="FQW25" s="544"/>
      <c r="FQX25" s="545"/>
      <c r="FQY25" s="252"/>
      <c r="FQZ25" s="220"/>
      <c r="FRA25" s="545"/>
      <c r="FRB25" s="544"/>
      <c r="FRC25" s="544"/>
      <c r="FRD25" s="544"/>
      <c r="FRE25" s="545"/>
      <c r="FRF25" s="252"/>
      <c r="FRG25" s="220"/>
      <c r="FRH25" s="545"/>
      <c r="FRI25" s="544"/>
      <c r="FRJ25" s="544"/>
      <c r="FRK25" s="544"/>
      <c r="FRL25" s="545"/>
      <c r="FRM25" s="252"/>
      <c r="FRN25" s="220"/>
      <c r="FRO25" s="545"/>
      <c r="FRP25" s="544"/>
      <c r="FRQ25" s="544"/>
      <c r="FRR25" s="544"/>
      <c r="FRS25" s="545"/>
      <c r="FRT25" s="252"/>
      <c r="FRU25" s="220"/>
      <c r="FRV25" s="545"/>
      <c r="FRW25" s="544"/>
      <c r="FRX25" s="544"/>
      <c r="FRY25" s="544"/>
      <c r="FRZ25" s="545"/>
      <c r="FSA25" s="252"/>
      <c r="FSB25" s="220"/>
      <c r="FSC25" s="545"/>
      <c r="FSD25" s="544"/>
      <c r="FSE25" s="544"/>
      <c r="FSF25" s="544"/>
      <c r="FSG25" s="545"/>
      <c r="FSH25" s="252"/>
      <c r="FSI25" s="220"/>
      <c r="FSJ25" s="545"/>
      <c r="FSK25" s="544"/>
      <c r="FSL25" s="544"/>
      <c r="FSM25" s="544"/>
      <c r="FSN25" s="545"/>
      <c r="FSO25" s="252"/>
      <c r="FSP25" s="220"/>
      <c r="FSQ25" s="545"/>
      <c r="FSR25" s="544"/>
      <c r="FSS25" s="544"/>
      <c r="FST25" s="544"/>
      <c r="FSU25" s="545"/>
      <c r="FSV25" s="252"/>
      <c r="FSW25" s="220"/>
      <c r="FSX25" s="545"/>
      <c r="FSY25" s="544"/>
      <c r="FSZ25" s="544"/>
      <c r="FTA25" s="544"/>
      <c r="FTB25" s="545"/>
      <c r="FTC25" s="252"/>
      <c r="FTD25" s="220"/>
      <c r="FTE25" s="545"/>
      <c r="FTF25" s="544"/>
      <c r="FTG25" s="544"/>
      <c r="FTH25" s="544"/>
      <c r="FTI25" s="545"/>
      <c r="FTJ25" s="252"/>
      <c r="FTK25" s="220"/>
      <c r="FTL25" s="545"/>
      <c r="FTM25" s="544"/>
      <c r="FTN25" s="544"/>
      <c r="FTO25" s="544"/>
      <c r="FTP25" s="545"/>
      <c r="FTQ25" s="252"/>
      <c r="FTR25" s="220"/>
      <c r="FTS25" s="545"/>
      <c r="FTT25" s="544"/>
      <c r="FTU25" s="544"/>
      <c r="FTV25" s="544"/>
      <c r="FTW25" s="545"/>
      <c r="FTX25" s="252"/>
      <c r="FTY25" s="220"/>
      <c r="FTZ25" s="545"/>
      <c r="FUA25" s="544"/>
      <c r="FUB25" s="544"/>
      <c r="FUC25" s="544"/>
      <c r="FUD25" s="545"/>
      <c r="FUE25" s="252"/>
      <c r="FUF25" s="220"/>
      <c r="FUG25" s="545"/>
      <c r="FUH25" s="544"/>
      <c r="FUI25" s="544"/>
      <c r="FUJ25" s="544"/>
      <c r="FUK25" s="545"/>
      <c r="FUL25" s="252"/>
      <c r="FUM25" s="220"/>
      <c r="FUN25" s="545"/>
      <c r="FUO25" s="544"/>
      <c r="FUP25" s="544"/>
      <c r="FUQ25" s="544"/>
      <c r="FUR25" s="545"/>
      <c r="FUS25" s="252"/>
      <c r="FUT25" s="220"/>
      <c r="FUU25" s="545"/>
      <c r="FUV25" s="544"/>
      <c r="FUW25" s="544"/>
      <c r="FUX25" s="544"/>
      <c r="FUY25" s="545"/>
      <c r="FUZ25" s="252"/>
      <c r="FVA25" s="220"/>
      <c r="FVB25" s="545"/>
      <c r="FVC25" s="544"/>
      <c r="FVD25" s="544"/>
      <c r="FVE25" s="544"/>
      <c r="FVF25" s="545"/>
      <c r="FVG25" s="252"/>
      <c r="FVH25" s="220"/>
      <c r="FVI25" s="545"/>
      <c r="FVJ25" s="544"/>
      <c r="FVK25" s="544"/>
      <c r="FVL25" s="544"/>
      <c r="FVM25" s="545"/>
      <c r="FVN25" s="252"/>
      <c r="FVO25" s="220"/>
      <c r="FVP25" s="545"/>
      <c r="FVQ25" s="544"/>
      <c r="FVR25" s="544"/>
      <c r="FVS25" s="544"/>
      <c r="FVT25" s="545"/>
      <c r="FVU25" s="252"/>
      <c r="FVV25" s="220"/>
      <c r="FVW25" s="545"/>
      <c r="FVX25" s="544"/>
      <c r="FVY25" s="544"/>
      <c r="FVZ25" s="544"/>
      <c r="FWA25" s="545"/>
      <c r="FWB25" s="252"/>
      <c r="FWC25" s="220"/>
      <c r="FWD25" s="545"/>
      <c r="FWE25" s="544"/>
      <c r="FWF25" s="544"/>
      <c r="FWG25" s="544"/>
      <c r="FWH25" s="545"/>
      <c r="FWI25" s="252"/>
      <c r="FWJ25" s="220"/>
      <c r="FWK25" s="545"/>
      <c r="FWL25" s="544"/>
      <c r="FWM25" s="544"/>
      <c r="FWN25" s="544"/>
      <c r="FWO25" s="545"/>
      <c r="FWP25" s="252"/>
      <c r="FWQ25" s="220"/>
      <c r="FWR25" s="545"/>
      <c r="FWS25" s="544"/>
      <c r="FWT25" s="544"/>
      <c r="FWU25" s="544"/>
      <c r="FWV25" s="545"/>
      <c r="FWW25" s="252"/>
      <c r="FWX25" s="220"/>
      <c r="FWY25" s="545"/>
      <c r="FWZ25" s="544"/>
      <c r="FXA25" s="544"/>
      <c r="FXB25" s="544"/>
      <c r="FXC25" s="545"/>
      <c r="FXD25" s="252"/>
      <c r="FXE25" s="220"/>
      <c r="FXF25" s="545"/>
      <c r="FXG25" s="544"/>
      <c r="FXH25" s="544"/>
      <c r="FXI25" s="544"/>
      <c r="FXJ25" s="545"/>
      <c r="FXK25" s="252"/>
      <c r="FXL25" s="220"/>
      <c r="FXM25" s="545"/>
      <c r="FXN25" s="544"/>
      <c r="FXO25" s="544"/>
      <c r="FXP25" s="544"/>
      <c r="FXQ25" s="545"/>
      <c r="FXR25" s="252"/>
      <c r="FXS25" s="220"/>
      <c r="FXT25" s="545"/>
      <c r="FXU25" s="544"/>
      <c r="FXV25" s="544"/>
      <c r="FXW25" s="544"/>
      <c r="FXX25" s="545"/>
      <c r="FXY25" s="252"/>
      <c r="FXZ25" s="220"/>
      <c r="FYA25" s="545"/>
      <c r="FYB25" s="544"/>
      <c r="FYC25" s="544"/>
      <c r="FYD25" s="544"/>
      <c r="FYE25" s="545"/>
      <c r="FYF25" s="252"/>
      <c r="FYG25" s="220"/>
      <c r="FYH25" s="545"/>
      <c r="FYI25" s="544"/>
      <c r="FYJ25" s="544"/>
      <c r="FYK25" s="544"/>
      <c r="FYL25" s="545"/>
      <c r="FYM25" s="252"/>
      <c r="FYN25" s="220"/>
      <c r="FYO25" s="545"/>
      <c r="FYP25" s="544"/>
      <c r="FYQ25" s="544"/>
      <c r="FYR25" s="544"/>
      <c r="FYS25" s="545"/>
      <c r="FYT25" s="252"/>
      <c r="FYU25" s="220"/>
      <c r="FYV25" s="545"/>
      <c r="FYW25" s="544"/>
      <c r="FYX25" s="544"/>
      <c r="FYY25" s="544"/>
      <c r="FYZ25" s="545"/>
      <c r="FZA25" s="252"/>
      <c r="FZB25" s="220"/>
      <c r="FZC25" s="545"/>
      <c r="FZD25" s="544"/>
      <c r="FZE25" s="544"/>
      <c r="FZF25" s="544"/>
      <c r="FZG25" s="545"/>
      <c r="FZH25" s="252"/>
      <c r="FZI25" s="220"/>
      <c r="FZJ25" s="545"/>
      <c r="FZK25" s="544"/>
      <c r="FZL25" s="544"/>
      <c r="FZM25" s="544"/>
      <c r="FZN25" s="545"/>
      <c r="FZO25" s="252"/>
      <c r="FZP25" s="220"/>
      <c r="FZQ25" s="545"/>
      <c r="FZR25" s="544"/>
      <c r="FZS25" s="544"/>
      <c r="FZT25" s="544"/>
      <c r="FZU25" s="545"/>
      <c r="FZV25" s="252"/>
      <c r="FZW25" s="220"/>
      <c r="FZX25" s="545"/>
      <c r="FZY25" s="544"/>
      <c r="FZZ25" s="544"/>
      <c r="GAA25" s="544"/>
      <c r="GAB25" s="545"/>
      <c r="GAC25" s="252"/>
      <c r="GAD25" s="220"/>
      <c r="GAE25" s="545"/>
      <c r="GAF25" s="544"/>
      <c r="GAG25" s="544"/>
      <c r="GAH25" s="544"/>
      <c r="GAI25" s="545"/>
      <c r="GAJ25" s="252"/>
      <c r="GAK25" s="220"/>
      <c r="GAL25" s="545"/>
      <c r="GAM25" s="544"/>
      <c r="GAN25" s="544"/>
      <c r="GAO25" s="544"/>
      <c r="GAP25" s="545"/>
      <c r="GAQ25" s="252"/>
      <c r="GAR25" s="220"/>
      <c r="GAS25" s="545"/>
      <c r="GAT25" s="544"/>
      <c r="GAU25" s="544"/>
      <c r="GAV25" s="544"/>
      <c r="GAW25" s="545"/>
      <c r="GAX25" s="252"/>
      <c r="GAY25" s="220"/>
      <c r="GAZ25" s="545"/>
      <c r="GBA25" s="544"/>
      <c r="GBB25" s="544"/>
      <c r="GBC25" s="544"/>
      <c r="GBD25" s="545"/>
      <c r="GBE25" s="252"/>
      <c r="GBF25" s="220"/>
      <c r="GBG25" s="545"/>
      <c r="GBH25" s="544"/>
      <c r="GBI25" s="544"/>
      <c r="GBJ25" s="544"/>
      <c r="GBK25" s="545"/>
      <c r="GBL25" s="252"/>
      <c r="GBM25" s="220"/>
      <c r="GBN25" s="545"/>
      <c r="GBO25" s="544"/>
      <c r="GBP25" s="544"/>
      <c r="GBQ25" s="544"/>
      <c r="GBR25" s="545"/>
      <c r="GBS25" s="252"/>
      <c r="GBT25" s="220"/>
      <c r="GBU25" s="545"/>
      <c r="GBV25" s="544"/>
      <c r="GBW25" s="544"/>
      <c r="GBX25" s="544"/>
      <c r="GBY25" s="545"/>
      <c r="GBZ25" s="252"/>
      <c r="GCA25" s="220"/>
      <c r="GCB25" s="545"/>
      <c r="GCC25" s="544"/>
      <c r="GCD25" s="544"/>
      <c r="GCE25" s="544"/>
      <c r="GCF25" s="545"/>
      <c r="GCG25" s="252"/>
      <c r="GCH25" s="220"/>
      <c r="GCI25" s="545"/>
      <c r="GCJ25" s="544"/>
      <c r="GCK25" s="544"/>
      <c r="GCL25" s="544"/>
      <c r="GCM25" s="545"/>
      <c r="GCN25" s="252"/>
      <c r="GCO25" s="220"/>
      <c r="GCP25" s="545"/>
      <c r="GCQ25" s="544"/>
      <c r="GCR25" s="544"/>
      <c r="GCS25" s="544"/>
      <c r="GCT25" s="545"/>
      <c r="GCU25" s="252"/>
      <c r="GCV25" s="220"/>
      <c r="GCW25" s="545"/>
      <c r="GCX25" s="544"/>
      <c r="GCY25" s="544"/>
      <c r="GCZ25" s="544"/>
      <c r="GDA25" s="545"/>
      <c r="GDB25" s="252"/>
      <c r="GDC25" s="220"/>
      <c r="GDD25" s="545"/>
      <c r="GDE25" s="544"/>
      <c r="GDF25" s="544"/>
      <c r="GDG25" s="544"/>
      <c r="GDH25" s="545"/>
      <c r="GDI25" s="252"/>
      <c r="GDJ25" s="220"/>
      <c r="GDK25" s="545"/>
      <c r="GDL25" s="544"/>
      <c r="GDM25" s="544"/>
      <c r="GDN25" s="544"/>
      <c r="GDO25" s="545"/>
      <c r="GDP25" s="252"/>
      <c r="GDQ25" s="220"/>
      <c r="GDR25" s="545"/>
      <c r="GDS25" s="544"/>
      <c r="GDT25" s="544"/>
      <c r="GDU25" s="544"/>
      <c r="GDV25" s="545"/>
      <c r="GDW25" s="252"/>
      <c r="GDX25" s="220"/>
      <c r="GDY25" s="545"/>
      <c r="GDZ25" s="544"/>
      <c r="GEA25" s="544"/>
      <c r="GEB25" s="544"/>
      <c r="GEC25" s="545"/>
      <c r="GED25" s="252"/>
      <c r="GEE25" s="220"/>
      <c r="GEF25" s="545"/>
      <c r="GEG25" s="544"/>
      <c r="GEH25" s="544"/>
      <c r="GEI25" s="544"/>
      <c r="GEJ25" s="545"/>
      <c r="GEK25" s="252"/>
      <c r="GEL25" s="220"/>
      <c r="GEM25" s="545"/>
      <c r="GEN25" s="544"/>
      <c r="GEO25" s="544"/>
      <c r="GEP25" s="544"/>
      <c r="GEQ25" s="545"/>
      <c r="GER25" s="252"/>
      <c r="GES25" s="220"/>
      <c r="GET25" s="545"/>
      <c r="GEU25" s="544"/>
      <c r="GEV25" s="544"/>
      <c r="GEW25" s="544"/>
      <c r="GEX25" s="545"/>
      <c r="GEY25" s="252"/>
      <c r="GEZ25" s="220"/>
      <c r="GFA25" s="545"/>
      <c r="GFB25" s="544"/>
      <c r="GFC25" s="544"/>
      <c r="GFD25" s="544"/>
      <c r="GFE25" s="545"/>
      <c r="GFF25" s="252"/>
      <c r="GFG25" s="220"/>
      <c r="GFH25" s="545"/>
      <c r="GFI25" s="544"/>
      <c r="GFJ25" s="544"/>
      <c r="GFK25" s="544"/>
      <c r="GFL25" s="545"/>
      <c r="GFM25" s="252"/>
      <c r="GFN25" s="220"/>
      <c r="GFO25" s="545"/>
      <c r="GFP25" s="544"/>
      <c r="GFQ25" s="544"/>
      <c r="GFR25" s="544"/>
      <c r="GFS25" s="545"/>
      <c r="GFT25" s="252"/>
      <c r="GFU25" s="220"/>
      <c r="GFV25" s="545"/>
      <c r="GFW25" s="544"/>
      <c r="GFX25" s="544"/>
      <c r="GFY25" s="544"/>
      <c r="GFZ25" s="545"/>
      <c r="GGA25" s="252"/>
      <c r="GGB25" s="220"/>
      <c r="GGC25" s="545"/>
      <c r="GGD25" s="544"/>
      <c r="GGE25" s="544"/>
      <c r="GGF25" s="544"/>
      <c r="GGG25" s="545"/>
      <c r="GGH25" s="252"/>
      <c r="GGI25" s="220"/>
      <c r="GGJ25" s="545"/>
      <c r="GGK25" s="544"/>
      <c r="GGL25" s="544"/>
      <c r="GGM25" s="544"/>
      <c r="GGN25" s="545"/>
      <c r="GGO25" s="252"/>
      <c r="GGP25" s="220"/>
      <c r="GGQ25" s="545"/>
      <c r="GGR25" s="544"/>
      <c r="GGS25" s="544"/>
      <c r="GGT25" s="544"/>
      <c r="GGU25" s="545"/>
      <c r="GGV25" s="252"/>
      <c r="GGW25" s="220"/>
      <c r="GGX25" s="545"/>
      <c r="GGY25" s="544"/>
      <c r="GGZ25" s="544"/>
      <c r="GHA25" s="544"/>
      <c r="GHB25" s="545"/>
      <c r="GHC25" s="252"/>
      <c r="GHD25" s="220"/>
      <c r="GHE25" s="545"/>
      <c r="GHF25" s="544"/>
      <c r="GHG25" s="544"/>
      <c r="GHH25" s="544"/>
      <c r="GHI25" s="545"/>
      <c r="GHJ25" s="252"/>
      <c r="GHK25" s="220"/>
      <c r="GHL25" s="545"/>
      <c r="GHM25" s="544"/>
      <c r="GHN25" s="544"/>
      <c r="GHO25" s="544"/>
      <c r="GHP25" s="545"/>
      <c r="GHQ25" s="252"/>
      <c r="GHR25" s="220"/>
      <c r="GHS25" s="545"/>
      <c r="GHT25" s="544"/>
      <c r="GHU25" s="544"/>
      <c r="GHV25" s="544"/>
      <c r="GHW25" s="545"/>
      <c r="GHX25" s="252"/>
      <c r="GHY25" s="220"/>
      <c r="GHZ25" s="545"/>
      <c r="GIA25" s="544"/>
      <c r="GIB25" s="544"/>
      <c r="GIC25" s="544"/>
      <c r="GID25" s="545"/>
      <c r="GIE25" s="252"/>
      <c r="GIF25" s="220"/>
      <c r="GIG25" s="545"/>
      <c r="GIH25" s="544"/>
      <c r="GII25" s="544"/>
      <c r="GIJ25" s="544"/>
      <c r="GIK25" s="545"/>
      <c r="GIL25" s="252"/>
      <c r="GIM25" s="220"/>
      <c r="GIN25" s="545"/>
      <c r="GIO25" s="544"/>
      <c r="GIP25" s="544"/>
      <c r="GIQ25" s="544"/>
      <c r="GIR25" s="545"/>
      <c r="GIS25" s="252"/>
      <c r="GIT25" s="220"/>
      <c r="GIU25" s="545"/>
      <c r="GIV25" s="544"/>
      <c r="GIW25" s="544"/>
      <c r="GIX25" s="544"/>
      <c r="GIY25" s="545"/>
      <c r="GIZ25" s="252"/>
      <c r="GJA25" s="220"/>
      <c r="GJB25" s="545"/>
      <c r="GJC25" s="544"/>
      <c r="GJD25" s="544"/>
      <c r="GJE25" s="544"/>
      <c r="GJF25" s="545"/>
      <c r="GJG25" s="252"/>
      <c r="GJH25" s="220"/>
      <c r="GJI25" s="545"/>
      <c r="GJJ25" s="544"/>
      <c r="GJK25" s="544"/>
      <c r="GJL25" s="544"/>
      <c r="GJM25" s="545"/>
      <c r="GJN25" s="252"/>
      <c r="GJO25" s="220"/>
      <c r="GJP25" s="545"/>
      <c r="GJQ25" s="544"/>
      <c r="GJR25" s="544"/>
      <c r="GJS25" s="544"/>
      <c r="GJT25" s="545"/>
      <c r="GJU25" s="252"/>
      <c r="GJV25" s="220"/>
      <c r="GJW25" s="545"/>
      <c r="GJX25" s="544"/>
      <c r="GJY25" s="544"/>
      <c r="GJZ25" s="544"/>
      <c r="GKA25" s="545"/>
      <c r="GKB25" s="252"/>
      <c r="GKC25" s="220"/>
      <c r="GKD25" s="545"/>
      <c r="GKE25" s="544"/>
      <c r="GKF25" s="544"/>
      <c r="GKG25" s="544"/>
      <c r="GKH25" s="545"/>
      <c r="GKI25" s="252"/>
      <c r="GKJ25" s="220"/>
      <c r="GKK25" s="545"/>
      <c r="GKL25" s="544"/>
      <c r="GKM25" s="544"/>
      <c r="GKN25" s="544"/>
      <c r="GKO25" s="545"/>
      <c r="GKP25" s="252"/>
      <c r="GKQ25" s="220"/>
      <c r="GKR25" s="545"/>
      <c r="GKS25" s="544"/>
      <c r="GKT25" s="544"/>
      <c r="GKU25" s="544"/>
      <c r="GKV25" s="545"/>
      <c r="GKW25" s="252"/>
      <c r="GKX25" s="220"/>
      <c r="GKY25" s="545"/>
      <c r="GKZ25" s="544"/>
      <c r="GLA25" s="544"/>
      <c r="GLB25" s="544"/>
      <c r="GLC25" s="545"/>
      <c r="GLD25" s="252"/>
      <c r="GLE25" s="220"/>
      <c r="GLF25" s="545"/>
      <c r="GLG25" s="544"/>
      <c r="GLH25" s="544"/>
      <c r="GLI25" s="544"/>
      <c r="GLJ25" s="545"/>
      <c r="GLK25" s="252"/>
      <c r="GLL25" s="220"/>
      <c r="GLM25" s="545"/>
      <c r="GLN25" s="544"/>
      <c r="GLO25" s="544"/>
      <c r="GLP25" s="544"/>
      <c r="GLQ25" s="545"/>
      <c r="GLR25" s="252"/>
      <c r="GLS25" s="220"/>
      <c r="GLT25" s="545"/>
      <c r="GLU25" s="544"/>
      <c r="GLV25" s="544"/>
      <c r="GLW25" s="544"/>
      <c r="GLX25" s="545"/>
      <c r="GLY25" s="252"/>
      <c r="GLZ25" s="220"/>
      <c r="GMA25" s="545"/>
      <c r="GMB25" s="544"/>
      <c r="GMC25" s="544"/>
      <c r="GMD25" s="544"/>
      <c r="GME25" s="545"/>
      <c r="GMF25" s="252"/>
      <c r="GMG25" s="220"/>
      <c r="GMH25" s="545"/>
      <c r="GMI25" s="544"/>
      <c r="GMJ25" s="544"/>
      <c r="GMK25" s="544"/>
      <c r="GML25" s="545"/>
      <c r="GMM25" s="252"/>
      <c r="GMN25" s="220"/>
      <c r="GMO25" s="545"/>
      <c r="GMP25" s="544"/>
      <c r="GMQ25" s="544"/>
      <c r="GMR25" s="544"/>
      <c r="GMS25" s="545"/>
      <c r="GMT25" s="252"/>
      <c r="GMU25" s="220"/>
      <c r="GMV25" s="545"/>
      <c r="GMW25" s="544"/>
      <c r="GMX25" s="544"/>
      <c r="GMY25" s="544"/>
      <c r="GMZ25" s="545"/>
      <c r="GNA25" s="252"/>
      <c r="GNB25" s="220"/>
      <c r="GNC25" s="545"/>
      <c r="GND25" s="544"/>
      <c r="GNE25" s="544"/>
      <c r="GNF25" s="544"/>
      <c r="GNG25" s="545"/>
      <c r="GNH25" s="252"/>
      <c r="GNI25" s="220"/>
      <c r="GNJ25" s="545"/>
      <c r="GNK25" s="544"/>
      <c r="GNL25" s="544"/>
      <c r="GNM25" s="544"/>
      <c r="GNN25" s="545"/>
      <c r="GNO25" s="252"/>
      <c r="GNP25" s="220"/>
      <c r="GNQ25" s="545"/>
      <c r="GNR25" s="544"/>
      <c r="GNS25" s="544"/>
      <c r="GNT25" s="544"/>
      <c r="GNU25" s="545"/>
      <c r="GNV25" s="252"/>
      <c r="GNW25" s="220"/>
      <c r="GNX25" s="545"/>
      <c r="GNY25" s="544"/>
      <c r="GNZ25" s="544"/>
      <c r="GOA25" s="544"/>
      <c r="GOB25" s="545"/>
      <c r="GOC25" s="252"/>
      <c r="GOD25" s="220"/>
      <c r="GOE25" s="545"/>
      <c r="GOF25" s="544"/>
      <c r="GOG25" s="544"/>
      <c r="GOH25" s="544"/>
      <c r="GOI25" s="545"/>
      <c r="GOJ25" s="252"/>
      <c r="GOK25" s="220"/>
      <c r="GOL25" s="545"/>
      <c r="GOM25" s="544"/>
      <c r="GON25" s="544"/>
      <c r="GOO25" s="544"/>
      <c r="GOP25" s="545"/>
      <c r="GOQ25" s="252"/>
      <c r="GOR25" s="220"/>
      <c r="GOS25" s="545"/>
      <c r="GOT25" s="544"/>
      <c r="GOU25" s="544"/>
      <c r="GOV25" s="544"/>
      <c r="GOW25" s="545"/>
      <c r="GOX25" s="252"/>
      <c r="GOY25" s="220"/>
      <c r="GOZ25" s="545"/>
      <c r="GPA25" s="544"/>
      <c r="GPB25" s="544"/>
      <c r="GPC25" s="544"/>
      <c r="GPD25" s="545"/>
      <c r="GPE25" s="252"/>
      <c r="GPF25" s="220"/>
      <c r="GPG25" s="545"/>
      <c r="GPH25" s="544"/>
      <c r="GPI25" s="544"/>
      <c r="GPJ25" s="544"/>
      <c r="GPK25" s="545"/>
      <c r="GPL25" s="252"/>
      <c r="GPM25" s="220"/>
      <c r="GPN25" s="545"/>
      <c r="GPO25" s="544"/>
      <c r="GPP25" s="544"/>
      <c r="GPQ25" s="544"/>
      <c r="GPR25" s="545"/>
      <c r="GPS25" s="252"/>
      <c r="GPT25" s="220"/>
      <c r="GPU25" s="545"/>
      <c r="GPV25" s="544"/>
      <c r="GPW25" s="544"/>
      <c r="GPX25" s="544"/>
      <c r="GPY25" s="545"/>
      <c r="GPZ25" s="252"/>
      <c r="GQA25" s="220"/>
      <c r="GQB25" s="545"/>
      <c r="GQC25" s="544"/>
      <c r="GQD25" s="544"/>
      <c r="GQE25" s="544"/>
      <c r="GQF25" s="545"/>
      <c r="GQG25" s="252"/>
      <c r="GQH25" s="220"/>
      <c r="GQI25" s="545"/>
      <c r="GQJ25" s="544"/>
      <c r="GQK25" s="544"/>
      <c r="GQL25" s="544"/>
      <c r="GQM25" s="545"/>
      <c r="GQN25" s="252"/>
      <c r="GQO25" s="220"/>
      <c r="GQP25" s="545"/>
      <c r="GQQ25" s="544"/>
      <c r="GQR25" s="544"/>
      <c r="GQS25" s="544"/>
      <c r="GQT25" s="545"/>
      <c r="GQU25" s="252"/>
      <c r="GQV25" s="220"/>
      <c r="GQW25" s="545"/>
      <c r="GQX25" s="544"/>
      <c r="GQY25" s="544"/>
      <c r="GQZ25" s="544"/>
      <c r="GRA25" s="545"/>
      <c r="GRB25" s="252"/>
      <c r="GRC25" s="220"/>
      <c r="GRD25" s="545"/>
      <c r="GRE25" s="544"/>
      <c r="GRF25" s="544"/>
      <c r="GRG25" s="544"/>
      <c r="GRH25" s="545"/>
      <c r="GRI25" s="252"/>
      <c r="GRJ25" s="220"/>
      <c r="GRK25" s="545"/>
      <c r="GRL25" s="544"/>
      <c r="GRM25" s="544"/>
      <c r="GRN25" s="544"/>
      <c r="GRO25" s="545"/>
      <c r="GRP25" s="252"/>
      <c r="GRQ25" s="220"/>
      <c r="GRR25" s="545"/>
      <c r="GRS25" s="544"/>
      <c r="GRT25" s="544"/>
      <c r="GRU25" s="544"/>
      <c r="GRV25" s="545"/>
      <c r="GRW25" s="252"/>
      <c r="GRX25" s="220"/>
      <c r="GRY25" s="545"/>
      <c r="GRZ25" s="544"/>
      <c r="GSA25" s="544"/>
      <c r="GSB25" s="544"/>
      <c r="GSC25" s="545"/>
      <c r="GSD25" s="252"/>
      <c r="GSE25" s="220"/>
      <c r="GSF25" s="545"/>
      <c r="GSG25" s="544"/>
      <c r="GSH25" s="544"/>
      <c r="GSI25" s="544"/>
      <c r="GSJ25" s="545"/>
      <c r="GSK25" s="252"/>
      <c r="GSL25" s="220"/>
      <c r="GSM25" s="545"/>
      <c r="GSN25" s="544"/>
      <c r="GSO25" s="544"/>
      <c r="GSP25" s="544"/>
      <c r="GSQ25" s="545"/>
      <c r="GSR25" s="252"/>
      <c r="GSS25" s="220"/>
      <c r="GST25" s="545"/>
      <c r="GSU25" s="544"/>
      <c r="GSV25" s="544"/>
      <c r="GSW25" s="544"/>
      <c r="GSX25" s="545"/>
      <c r="GSY25" s="252"/>
      <c r="GSZ25" s="220"/>
      <c r="GTA25" s="545"/>
      <c r="GTB25" s="544"/>
      <c r="GTC25" s="544"/>
      <c r="GTD25" s="544"/>
      <c r="GTE25" s="545"/>
      <c r="GTF25" s="252"/>
      <c r="GTG25" s="220"/>
      <c r="GTH25" s="545"/>
      <c r="GTI25" s="544"/>
      <c r="GTJ25" s="544"/>
      <c r="GTK25" s="544"/>
      <c r="GTL25" s="545"/>
      <c r="GTM25" s="252"/>
      <c r="GTN25" s="220"/>
      <c r="GTO25" s="545"/>
      <c r="GTP25" s="544"/>
      <c r="GTQ25" s="544"/>
      <c r="GTR25" s="544"/>
      <c r="GTS25" s="545"/>
      <c r="GTT25" s="252"/>
      <c r="GTU25" s="220"/>
      <c r="GTV25" s="545"/>
      <c r="GTW25" s="544"/>
      <c r="GTX25" s="544"/>
      <c r="GTY25" s="544"/>
      <c r="GTZ25" s="545"/>
      <c r="GUA25" s="252"/>
      <c r="GUB25" s="220"/>
      <c r="GUC25" s="545"/>
      <c r="GUD25" s="544"/>
      <c r="GUE25" s="544"/>
      <c r="GUF25" s="544"/>
      <c r="GUG25" s="545"/>
      <c r="GUH25" s="252"/>
      <c r="GUI25" s="220"/>
      <c r="GUJ25" s="545"/>
      <c r="GUK25" s="544"/>
      <c r="GUL25" s="544"/>
      <c r="GUM25" s="544"/>
      <c r="GUN25" s="545"/>
      <c r="GUO25" s="252"/>
      <c r="GUP25" s="220"/>
      <c r="GUQ25" s="545"/>
      <c r="GUR25" s="544"/>
      <c r="GUS25" s="544"/>
      <c r="GUT25" s="544"/>
      <c r="GUU25" s="545"/>
      <c r="GUV25" s="252"/>
      <c r="GUW25" s="220"/>
      <c r="GUX25" s="545"/>
      <c r="GUY25" s="544"/>
      <c r="GUZ25" s="544"/>
      <c r="GVA25" s="544"/>
      <c r="GVB25" s="545"/>
      <c r="GVC25" s="252"/>
      <c r="GVD25" s="220"/>
      <c r="GVE25" s="545"/>
      <c r="GVF25" s="544"/>
      <c r="GVG25" s="544"/>
      <c r="GVH25" s="544"/>
      <c r="GVI25" s="545"/>
      <c r="GVJ25" s="252"/>
      <c r="GVK25" s="220"/>
      <c r="GVL25" s="545"/>
      <c r="GVM25" s="544"/>
      <c r="GVN25" s="544"/>
      <c r="GVO25" s="544"/>
      <c r="GVP25" s="545"/>
      <c r="GVQ25" s="252"/>
      <c r="GVR25" s="220"/>
      <c r="GVS25" s="545"/>
      <c r="GVT25" s="544"/>
      <c r="GVU25" s="544"/>
      <c r="GVV25" s="544"/>
      <c r="GVW25" s="545"/>
      <c r="GVX25" s="252"/>
      <c r="GVY25" s="220"/>
      <c r="GVZ25" s="545"/>
      <c r="GWA25" s="544"/>
      <c r="GWB25" s="544"/>
      <c r="GWC25" s="544"/>
      <c r="GWD25" s="545"/>
      <c r="GWE25" s="252"/>
      <c r="GWF25" s="220"/>
      <c r="GWG25" s="545"/>
      <c r="GWH25" s="544"/>
      <c r="GWI25" s="544"/>
      <c r="GWJ25" s="544"/>
      <c r="GWK25" s="545"/>
      <c r="GWL25" s="252"/>
      <c r="GWM25" s="220"/>
      <c r="GWN25" s="545"/>
      <c r="GWO25" s="544"/>
      <c r="GWP25" s="544"/>
      <c r="GWQ25" s="544"/>
      <c r="GWR25" s="545"/>
      <c r="GWS25" s="252"/>
      <c r="GWT25" s="220"/>
      <c r="GWU25" s="545"/>
      <c r="GWV25" s="544"/>
      <c r="GWW25" s="544"/>
      <c r="GWX25" s="544"/>
      <c r="GWY25" s="545"/>
      <c r="GWZ25" s="252"/>
      <c r="GXA25" s="220"/>
      <c r="GXB25" s="545"/>
      <c r="GXC25" s="544"/>
      <c r="GXD25" s="544"/>
      <c r="GXE25" s="544"/>
      <c r="GXF25" s="545"/>
      <c r="GXG25" s="252"/>
      <c r="GXH25" s="220"/>
      <c r="GXI25" s="545"/>
      <c r="GXJ25" s="544"/>
      <c r="GXK25" s="544"/>
      <c r="GXL25" s="544"/>
      <c r="GXM25" s="545"/>
      <c r="GXN25" s="252"/>
      <c r="GXO25" s="220"/>
      <c r="GXP25" s="545"/>
      <c r="GXQ25" s="544"/>
      <c r="GXR25" s="544"/>
      <c r="GXS25" s="544"/>
      <c r="GXT25" s="545"/>
      <c r="GXU25" s="252"/>
      <c r="GXV25" s="220"/>
      <c r="GXW25" s="545"/>
      <c r="GXX25" s="544"/>
      <c r="GXY25" s="544"/>
      <c r="GXZ25" s="544"/>
      <c r="GYA25" s="545"/>
      <c r="GYB25" s="252"/>
      <c r="GYC25" s="220"/>
      <c r="GYD25" s="545"/>
      <c r="GYE25" s="544"/>
      <c r="GYF25" s="544"/>
      <c r="GYG25" s="544"/>
      <c r="GYH25" s="545"/>
      <c r="GYI25" s="252"/>
      <c r="GYJ25" s="220"/>
      <c r="GYK25" s="545"/>
      <c r="GYL25" s="544"/>
      <c r="GYM25" s="544"/>
      <c r="GYN25" s="544"/>
      <c r="GYO25" s="545"/>
      <c r="GYP25" s="252"/>
      <c r="GYQ25" s="220"/>
      <c r="GYR25" s="545"/>
      <c r="GYS25" s="544"/>
      <c r="GYT25" s="544"/>
      <c r="GYU25" s="544"/>
      <c r="GYV25" s="545"/>
      <c r="GYW25" s="252"/>
      <c r="GYX25" s="220"/>
      <c r="GYY25" s="545"/>
      <c r="GYZ25" s="544"/>
      <c r="GZA25" s="544"/>
      <c r="GZB25" s="544"/>
      <c r="GZC25" s="545"/>
      <c r="GZD25" s="252"/>
      <c r="GZE25" s="220"/>
      <c r="GZF25" s="545"/>
      <c r="GZG25" s="544"/>
      <c r="GZH25" s="544"/>
      <c r="GZI25" s="544"/>
      <c r="GZJ25" s="545"/>
      <c r="GZK25" s="252"/>
      <c r="GZL25" s="220"/>
      <c r="GZM25" s="545"/>
      <c r="GZN25" s="544"/>
      <c r="GZO25" s="544"/>
      <c r="GZP25" s="544"/>
      <c r="GZQ25" s="545"/>
      <c r="GZR25" s="252"/>
      <c r="GZS25" s="220"/>
      <c r="GZT25" s="545"/>
      <c r="GZU25" s="544"/>
      <c r="GZV25" s="544"/>
      <c r="GZW25" s="544"/>
      <c r="GZX25" s="545"/>
      <c r="GZY25" s="252"/>
      <c r="GZZ25" s="220"/>
      <c r="HAA25" s="545"/>
      <c r="HAB25" s="544"/>
      <c r="HAC25" s="544"/>
      <c r="HAD25" s="544"/>
      <c r="HAE25" s="545"/>
      <c r="HAF25" s="252"/>
      <c r="HAG25" s="220"/>
      <c r="HAH25" s="545"/>
      <c r="HAI25" s="544"/>
      <c r="HAJ25" s="544"/>
      <c r="HAK25" s="544"/>
      <c r="HAL25" s="545"/>
      <c r="HAM25" s="252"/>
      <c r="HAN25" s="220"/>
      <c r="HAO25" s="545"/>
      <c r="HAP25" s="544"/>
      <c r="HAQ25" s="544"/>
      <c r="HAR25" s="544"/>
      <c r="HAS25" s="545"/>
      <c r="HAT25" s="252"/>
      <c r="HAU25" s="220"/>
      <c r="HAV25" s="545"/>
      <c r="HAW25" s="544"/>
      <c r="HAX25" s="544"/>
      <c r="HAY25" s="544"/>
      <c r="HAZ25" s="545"/>
      <c r="HBA25" s="252"/>
      <c r="HBB25" s="220"/>
      <c r="HBC25" s="545"/>
      <c r="HBD25" s="544"/>
      <c r="HBE25" s="544"/>
      <c r="HBF25" s="544"/>
      <c r="HBG25" s="545"/>
      <c r="HBH25" s="252"/>
      <c r="HBI25" s="220"/>
      <c r="HBJ25" s="545"/>
      <c r="HBK25" s="544"/>
      <c r="HBL25" s="544"/>
      <c r="HBM25" s="544"/>
      <c r="HBN25" s="545"/>
      <c r="HBO25" s="252"/>
      <c r="HBP25" s="220"/>
      <c r="HBQ25" s="545"/>
      <c r="HBR25" s="544"/>
      <c r="HBS25" s="544"/>
      <c r="HBT25" s="544"/>
      <c r="HBU25" s="545"/>
      <c r="HBV25" s="252"/>
      <c r="HBW25" s="220"/>
      <c r="HBX25" s="545"/>
      <c r="HBY25" s="544"/>
      <c r="HBZ25" s="544"/>
      <c r="HCA25" s="544"/>
      <c r="HCB25" s="545"/>
      <c r="HCC25" s="252"/>
      <c r="HCD25" s="220"/>
      <c r="HCE25" s="545"/>
      <c r="HCF25" s="544"/>
      <c r="HCG25" s="544"/>
      <c r="HCH25" s="544"/>
      <c r="HCI25" s="545"/>
      <c r="HCJ25" s="252"/>
      <c r="HCK25" s="220"/>
      <c r="HCL25" s="545"/>
      <c r="HCM25" s="544"/>
      <c r="HCN25" s="544"/>
      <c r="HCO25" s="544"/>
      <c r="HCP25" s="545"/>
      <c r="HCQ25" s="252"/>
      <c r="HCR25" s="220"/>
      <c r="HCS25" s="545"/>
      <c r="HCT25" s="544"/>
      <c r="HCU25" s="544"/>
      <c r="HCV25" s="544"/>
      <c r="HCW25" s="545"/>
      <c r="HCX25" s="252"/>
      <c r="HCY25" s="220"/>
      <c r="HCZ25" s="545"/>
      <c r="HDA25" s="544"/>
      <c r="HDB25" s="544"/>
      <c r="HDC25" s="544"/>
      <c r="HDD25" s="545"/>
      <c r="HDE25" s="252"/>
      <c r="HDF25" s="220"/>
      <c r="HDG25" s="545"/>
      <c r="HDH25" s="544"/>
      <c r="HDI25" s="544"/>
      <c r="HDJ25" s="544"/>
      <c r="HDK25" s="545"/>
      <c r="HDL25" s="252"/>
      <c r="HDM25" s="220"/>
      <c r="HDN25" s="545"/>
      <c r="HDO25" s="544"/>
      <c r="HDP25" s="544"/>
      <c r="HDQ25" s="544"/>
      <c r="HDR25" s="545"/>
      <c r="HDS25" s="252"/>
      <c r="HDT25" s="220"/>
      <c r="HDU25" s="545"/>
      <c r="HDV25" s="544"/>
      <c r="HDW25" s="544"/>
      <c r="HDX25" s="544"/>
      <c r="HDY25" s="545"/>
      <c r="HDZ25" s="252"/>
      <c r="HEA25" s="220"/>
      <c r="HEB25" s="545"/>
      <c r="HEC25" s="544"/>
      <c r="HED25" s="544"/>
      <c r="HEE25" s="544"/>
      <c r="HEF25" s="545"/>
      <c r="HEG25" s="252"/>
      <c r="HEH25" s="220"/>
      <c r="HEI25" s="545"/>
      <c r="HEJ25" s="544"/>
      <c r="HEK25" s="544"/>
      <c r="HEL25" s="544"/>
      <c r="HEM25" s="545"/>
      <c r="HEN25" s="252"/>
      <c r="HEO25" s="220"/>
      <c r="HEP25" s="545"/>
      <c r="HEQ25" s="544"/>
      <c r="HER25" s="544"/>
      <c r="HES25" s="544"/>
      <c r="HET25" s="545"/>
      <c r="HEU25" s="252"/>
      <c r="HEV25" s="220"/>
      <c r="HEW25" s="545"/>
      <c r="HEX25" s="544"/>
      <c r="HEY25" s="544"/>
      <c r="HEZ25" s="544"/>
      <c r="HFA25" s="545"/>
      <c r="HFB25" s="252"/>
      <c r="HFC25" s="220"/>
      <c r="HFD25" s="545"/>
      <c r="HFE25" s="544"/>
      <c r="HFF25" s="544"/>
      <c r="HFG25" s="544"/>
      <c r="HFH25" s="545"/>
      <c r="HFI25" s="252"/>
      <c r="HFJ25" s="220"/>
      <c r="HFK25" s="545"/>
      <c r="HFL25" s="544"/>
      <c r="HFM25" s="544"/>
      <c r="HFN25" s="544"/>
      <c r="HFO25" s="545"/>
      <c r="HFP25" s="252"/>
      <c r="HFQ25" s="220"/>
      <c r="HFR25" s="545"/>
      <c r="HFS25" s="544"/>
      <c r="HFT25" s="544"/>
      <c r="HFU25" s="544"/>
      <c r="HFV25" s="545"/>
      <c r="HFW25" s="252"/>
      <c r="HFX25" s="220"/>
      <c r="HFY25" s="545"/>
      <c r="HFZ25" s="544"/>
      <c r="HGA25" s="544"/>
      <c r="HGB25" s="544"/>
      <c r="HGC25" s="545"/>
      <c r="HGD25" s="252"/>
      <c r="HGE25" s="220"/>
      <c r="HGF25" s="545"/>
      <c r="HGG25" s="544"/>
      <c r="HGH25" s="544"/>
      <c r="HGI25" s="544"/>
      <c r="HGJ25" s="545"/>
      <c r="HGK25" s="252"/>
      <c r="HGL25" s="220"/>
      <c r="HGM25" s="545"/>
      <c r="HGN25" s="544"/>
      <c r="HGO25" s="544"/>
      <c r="HGP25" s="544"/>
      <c r="HGQ25" s="545"/>
      <c r="HGR25" s="252"/>
      <c r="HGS25" s="220"/>
      <c r="HGT25" s="545"/>
      <c r="HGU25" s="544"/>
      <c r="HGV25" s="544"/>
      <c r="HGW25" s="544"/>
      <c r="HGX25" s="545"/>
      <c r="HGY25" s="252"/>
      <c r="HGZ25" s="220"/>
      <c r="HHA25" s="545"/>
      <c r="HHB25" s="544"/>
      <c r="HHC25" s="544"/>
      <c r="HHD25" s="544"/>
      <c r="HHE25" s="545"/>
      <c r="HHF25" s="252"/>
      <c r="HHG25" s="220"/>
      <c r="HHH25" s="545"/>
      <c r="HHI25" s="544"/>
      <c r="HHJ25" s="544"/>
      <c r="HHK25" s="544"/>
      <c r="HHL25" s="545"/>
      <c r="HHM25" s="252"/>
      <c r="HHN25" s="220"/>
      <c r="HHO25" s="545"/>
      <c r="HHP25" s="544"/>
      <c r="HHQ25" s="544"/>
      <c r="HHR25" s="544"/>
      <c r="HHS25" s="545"/>
      <c r="HHT25" s="252"/>
      <c r="HHU25" s="220"/>
      <c r="HHV25" s="545"/>
      <c r="HHW25" s="544"/>
      <c r="HHX25" s="544"/>
      <c r="HHY25" s="544"/>
      <c r="HHZ25" s="545"/>
      <c r="HIA25" s="252"/>
      <c r="HIB25" s="220"/>
      <c r="HIC25" s="545"/>
      <c r="HID25" s="544"/>
      <c r="HIE25" s="544"/>
      <c r="HIF25" s="544"/>
      <c r="HIG25" s="545"/>
      <c r="HIH25" s="252"/>
      <c r="HII25" s="220"/>
      <c r="HIJ25" s="545"/>
      <c r="HIK25" s="544"/>
      <c r="HIL25" s="544"/>
      <c r="HIM25" s="544"/>
      <c r="HIN25" s="545"/>
      <c r="HIO25" s="252"/>
      <c r="HIP25" s="220"/>
      <c r="HIQ25" s="545"/>
      <c r="HIR25" s="544"/>
      <c r="HIS25" s="544"/>
      <c r="HIT25" s="544"/>
      <c r="HIU25" s="545"/>
      <c r="HIV25" s="252"/>
      <c r="HIW25" s="220"/>
      <c r="HIX25" s="545"/>
      <c r="HIY25" s="544"/>
      <c r="HIZ25" s="544"/>
      <c r="HJA25" s="544"/>
      <c r="HJB25" s="545"/>
      <c r="HJC25" s="252"/>
      <c r="HJD25" s="220"/>
      <c r="HJE25" s="545"/>
      <c r="HJF25" s="544"/>
      <c r="HJG25" s="544"/>
      <c r="HJH25" s="544"/>
      <c r="HJI25" s="545"/>
      <c r="HJJ25" s="252"/>
      <c r="HJK25" s="220"/>
      <c r="HJL25" s="545"/>
      <c r="HJM25" s="544"/>
      <c r="HJN25" s="544"/>
      <c r="HJO25" s="544"/>
      <c r="HJP25" s="545"/>
      <c r="HJQ25" s="252"/>
      <c r="HJR25" s="220"/>
      <c r="HJS25" s="545"/>
      <c r="HJT25" s="544"/>
      <c r="HJU25" s="544"/>
      <c r="HJV25" s="544"/>
      <c r="HJW25" s="545"/>
      <c r="HJX25" s="252"/>
      <c r="HJY25" s="220"/>
      <c r="HJZ25" s="545"/>
      <c r="HKA25" s="544"/>
      <c r="HKB25" s="544"/>
      <c r="HKC25" s="544"/>
      <c r="HKD25" s="545"/>
      <c r="HKE25" s="252"/>
      <c r="HKF25" s="220"/>
      <c r="HKG25" s="545"/>
      <c r="HKH25" s="544"/>
      <c r="HKI25" s="544"/>
      <c r="HKJ25" s="544"/>
      <c r="HKK25" s="545"/>
      <c r="HKL25" s="252"/>
      <c r="HKM25" s="220"/>
      <c r="HKN25" s="545"/>
      <c r="HKO25" s="544"/>
      <c r="HKP25" s="544"/>
      <c r="HKQ25" s="544"/>
      <c r="HKR25" s="545"/>
      <c r="HKS25" s="252"/>
      <c r="HKT25" s="220"/>
      <c r="HKU25" s="545"/>
      <c r="HKV25" s="544"/>
      <c r="HKW25" s="544"/>
      <c r="HKX25" s="544"/>
      <c r="HKY25" s="545"/>
      <c r="HKZ25" s="252"/>
      <c r="HLA25" s="220"/>
      <c r="HLB25" s="545"/>
      <c r="HLC25" s="544"/>
      <c r="HLD25" s="544"/>
      <c r="HLE25" s="544"/>
      <c r="HLF25" s="545"/>
      <c r="HLG25" s="252"/>
      <c r="HLH25" s="220"/>
      <c r="HLI25" s="545"/>
      <c r="HLJ25" s="544"/>
      <c r="HLK25" s="544"/>
      <c r="HLL25" s="544"/>
      <c r="HLM25" s="545"/>
      <c r="HLN25" s="252"/>
      <c r="HLO25" s="220"/>
      <c r="HLP25" s="545"/>
      <c r="HLQ25" s="544"/>
      <c r="HLR25" s="544"/>
      <c r="HLS25" s="544"/>
      <c r="HLT25" s="545"/>
      <c r="HLU25" s="252"/>
      <c r="HLV25" s="220"/>
      <c r="HLW25" s="545"/>
      <c r="HLX25" s="544"/>
      <c r="HLY25" s="544"/>
      <c r="HLZ25" s="544"/>
      <c r="HMA25" s="545"/>
      <c r="HMB25" s="252"/>
      <c r="HMC25" s="220"/>
      <c r="HMD25" s="545"/>
      <c r="HME25" s="544"/>
      <c r="HMF25" s="544"/>
      <c r="HMG25" s="544"/>
      <c r="HMH25" s="545"/>
      <c r="HMI25" s="252"/>
      <c r="HMJ25" s="220"/>
      <c r="HMK25" s="545"/>
      <c r="HML25" s="544"/>
      <c r="HMM25" s="544"/>
      <c r="HMN25" s="544"/>
      <c r="HMO25" s="545"/>
      <c r="HMP25" s="252"/>
      <c r="HMQ25" s="220"/>
      <c r="HMR25" s="545"/>
      <c r="HMS25" s="544"/>
      <c r="HMT25" s="544"/>
      <c r="HMU25" s="544"/>
      <c r="HMV25" s="545"/>
      <c r="HMW25" s="252"/>
      <c r="HMX25" s="220"/>
      <c r="HMY25" s="545"/>
      <c r="HMZ25" s="544"/>
      <c r="HNA25" s="544"/>
      <c r="HNB25" s="544"/>
      <c r="HNC25" s="545"/>
      <c r="HND25" s="252"/>
      <c r="HNE25" s="220"/>
      <c r="HNF25" s="545"/>
      <c r="HNG25" s="544"/>
      <c r="HNH25" s="544"/>
      <c r="HNI25" s="544"/>
      <c r="HNJ25" s="545"/>
      <c r="HNK25" s="252"/>
      <c r="HNL25" s="220"/>
      <c r="HNM25" s="545"/>
      <c r="HNN25" s="544"/>
      <c r="HNO25" s="544"/>
      <c r="HNP25" s="544"/>
      <c r="HNQ25" s="545"/>
      <c r="HNR25" s="252"/>
      <c r="HNS25" s="220"/>
      <c r="HNT25" s="545"/>
      <c r="HNU25" s="544"/>
      <c r="HNV25" s="544"/>
      <c r="HNW25" s="544"/>
      <c r="HNX25" s="545"/>
      <c r="HNY25" s="252"/>
      <c r="HNZ25" s="220"/>
      <c r="HOA25" s="545"/>
      <c r="HOB25" s="544"/>
      <c r="HOC25" s="544"/>
      <c r="HOD25" s="544"/>
      <c r="HOE25" s="545"/>
      <c r="HOF25" s="252"/>
      <c r="HOG25" s="220"/>
      <c r="HOH25" s="545"/>
      <c r="HOI25" s="544"/>
      <c r="HOJ25" s="544"/>
      <c r="HOK25" s="544"/>
      <c r="HOL25" s="545"/>
      <c r="HOM25" s="252"/>
      <c r="HON25" s="220"/>
      <c r="HOO25" s="545"/>
      <c r="HOP25" s="544"/>
      <c r="HOQ25" s="544"/>
      <c r="HOR25" s="544"/>
      <c r="HOS25" s="545"/>
      <c r="HOT25" s="252"/>
      <c r="HOU25" s="220"/>
      <c r="HOV25" s="545"/>
      <c r="HOW25" s="544"/>
      <c r="HOX25" s="544"/>
      <c r="HOY25" s="544"/>
      <c r="HOZ25" s="545"/>
      <c r="HPA25" s="252"/>
      <c r="HPB25" s="220"/>
      <c r="HPC25" s="545"/>
      <c r="HPD25" s="544"/>
      <c r="HPE25" s="544"/>
      <c r="HPF25" s="544"/>
      <c r="HPG25" s="545"/>
      <c r="HPH25" s="252"/>
      <c r="HPI25" s="220"/>
      <c r="HPJ25" s="545"/>
      <c r="HPK25" s="544"/>
      <c r="HPL25" s="544"/>
      <c r="HPM25" s="544"/>
      <c r="HPN25" s="545"/>
      <c r="HPO25" s="252"/>
      <c r="HPP25" s="220"/>
      <c r="HPQ25" s="545"/>
      <c r="HPR25" s="544"/>
      <c r="HPS25" s="544"/>
      <c r="HPT25" s="544"/>
      <c r="HPU25" s="545"/>
      <c r="HPV25" s="252"/>
      <c r="HPW25" s="220"/>
      <c r="HPX25" s="545"/>
      <c r="HPY25" s="544"/>
      <c r="HPZ25" s="544"/>
      <c r="HQA25" s="544"/>
      <c r="HQB25" s="545"/>
      <c r="HQC25" s="252"/>
      <c r="HQD25" s="220"/>
      <c r="HQE25" s="545"/>
      <c r="HQF25" s="544"/>
      <c r="HQG25" s="544"/>
      <c r="HQH25" s="544"/>
      <c r="HQI25" s="545"/>
      <c r="HQJ25" s="252"/>
      <c r="HQK25" s="220"/>
      <c r="HQL25" s="545"/>
      <c r="HQM25" s="544"/>
      <c r="HQN25" s="544"/>
      <c r="HQO25" s="544"/>
      <c r="HQP25" s="545"/>
      <c r="HQQ25" s="252"/>
      <c r="HQR25" s="220"/>
      <c r="HQS25" s="545"/>
      <c r="HQT25" s="544"/>
      <c r="HQU25" s="544"/>
      <c r="HQV25" s="544"/>
      <c r="HQW25" s="545"/>
      <c r="HQX25" s="252"/>
      <c r="HQY25" s="220"/>
      <c r="HQZ25" s="545"/>
      <c r="HRA25" s="544"/>
      <c r="HRB25" s="544"/>
      <c r="HRC25" s="544"/>
      <c r="HRD25" s="545"/>
      <c r="HRE25" s="252"/>
      <c r="HRF25" s="220"/>
      <c r="HRG25" s="545"/>
      <c r="HRH25" s="544"/>
      <c r="HRI25" s="544"/>
      <c r="HRJ25" s="544"/>
      <c r="HRK25" s="545"/>
      <c r="HRL25" s="252"/>
      <c r="HRM25" s="220"/>
      <c r="HRN25" s="545"/>
      <c r="HRO25" s="544"/>
      <c r="HRP25" s="544"/>
      <c r="HRQ25" s="544"/>
      <c r="HRR25" s="545"/>
      <c r="HRS25" s="252"/>
      <c r="HRT25" s="220"/>
      <c r="HRU25" s="545"/>
      <c r="HRV25" s="544"/>
      <c r="HRW25" s="544"/>
      <c r="HRX25" s="544"/>
      <c r="HRY25" s="545"/>
      <c r="HRZ25" s="252"/>
      <c r="HSA25" s="220"/>
      <c r="HSB25" s="545"/>
      <c r="HSC25" s="544"/>
      <c r="HSD25" s="544"/>
      <c r="HSE25" s="544"/>
      <c r="HSF25" s="545"/>
      <c r="HSG25" s="252"/>
      <c r="HSH25" s="220"/>
      <c r="HSI25" s="545"/>
      <c r="HSJ25" s="544"/>
      <c r="HSK25" s="544"/>
      <c r="HSL25" s="544"/>
      <c r="HSM25" s="545"/>
      <c r="HSN25" s="252"/>
      <c r="HSO25" s="220"/>
      <c r="HSP25" s="545"/>
      <c r="HSQ25" s="544"/>
      <c r="HSR25" s="544"/>
      <c r="HSS25" s="544"/>
      <c r="HST25" s="545"/>
      <c r="HSU25" s="252"/>
      <c r="HSV25" s="220"/>
      <c r="HSW25" s="545"/>
      <c r="HSX25" s="544"/>
      <c r="HSY25" s="544"/>
      <c r="HSZ25" s="544"/>
      <c r="HTA25" s="545"/>
      <c r="HTB25" s="252"/>
      <c r="HTC25" s="220"/>
      <c r="HTD25" s="545"/>
      <c r="HTE25" s="544"/>
      <c r="HTF25" s="544"/>
      <c r="HTG25" s="544"/>
      <c r="HTH25" s="545"/>
      <c r="HTI25" s="252"/>
      <c r="HTJ25" s="220"/>
      <c r="HTK25" s="545"/>
      <c r="HTL25" s="544"/>
      <c r="HTM25" s="544"/>
      <c r="HTN25" s="544"/>
      <c r="HTO25" s="545"/>
      <c r="HTP25" s="252"/>
      <c r="HTQ25" s="220"/>
      <c r="HTR25" s="545"/>
      <c r="HTS25" s="544"/>
      <c r="HTT25" s="544"/>
      <c r="HTU25" s="544"/>
      <c r="HTV25" s="545"/>
      <c r="HTW25" s="252"/>
      <c r="HTX25" s="220"/>
      <c r="HTY25" s="545"/>
      <c r="HTZ25" s="544"/>
      <c r="HUA25" s="544"/>
      <c r="HUB25" s="544"/>
      <c r="HUC25" s="545"/>
      <c r="HUD25" s="252"/>
      <c r="HUE25" s="220"/>
      <c r="HUF25" s="545"/>
      <c r="HUG25" s="544"/>
      <c r="HUH25" s="544"/>
      <c r="HUI25" s="544"/>
      <c r="HUJ25" s="545"/>
      <c r="HUK25" s="252"/>
      <c r="HUL25" s="220"/>
      <c r="HUM25" s="545"/>
      <c r="HUN25" s="544"/>
      <c r="HUO25" s="544"/>
      <c r="HUP25" s="544"/>
      <c r="HUQ25" s="545"/>
      <c r="HUR25" s="252"/>
      <c r="HUS25" s="220"/>
      <c r="HUT25" s="545"/>
      <c r="HUU25" s="544"/>
      <c r="HUV25" s="544"/>
      <c r="HUW25" s="544"/>
      <c r="HUX25" s="545"/>
      <c r="HUY25" s="252"/>
      <c r="HUZ25" s="220"/>
      <c r="HVA25" s="545"/>
      <c r="HVB25" s="544"/>
      <c r="HVC25" s="544"/>
      <c r="HVD25" s="544"/>
      <c r="HVE25" s="545"/>
      <c r="HVF25" s="252"/>
      <c r="HVG25" s="220"/>
      <c r="HVH25" s="545"/>
      <c r="HVI25" s="544"/>
      <c r="HVJ25" s="544"/>
      <c r="HVK25" s="544"/>
      <c r="HVL25" s="545"/>
      <c r="HVM25" s="252"/>
      <c r="HVN25" s="220"/>
      <c r="HVO25" s="545"/>
      <c r="HVP25" s="544"/>
      <c r="HVQ25" s="544"/>
      <c r="HVR25" s="544"/>
      <c r="HVS25" s="545"/>
      <c r="HVT25" s="252"/>
      <c r="HVU25" s="220"/>
      <c r="HVV25" s="545"/>
      <c r="HVW25" s="544"/>
      <c r="HVX25" s="544"/>
      <c r="HVY25" s="544"/>
      <c r="HVZ25" s="545"/>
      <c r="HWA25" s="252"/>
      <c r="HWB25" s="220"/>
      <c r="HWC25" s="545"/>
      <c r="HWD25" s="544"/>
      <c r="HWE25" s="544"/>
      <c r="HWF25" s="544"/>
      <c r="HWG25" s="545"/>
      <c r="HWH25" s="252"/>
      <c r="HWI25" s="220"/>
      <c r="HWJ25" s="545"/>
      <c r="HWK25" s="544"/>
      <c r="HWL25" s="544"/>
      <c r="HWM25" s="544"/>
      <c r="HWN25" s="545"/>
      <c r="HWO25" s="252"/>
      <c r="HWP25" s="220"/>
      <c r="HWQ25" s="545"/>
      <c r="HWR25" s="544"/>
      <c r="HWS25" s="544"/>
      <c r="HWT25" s="544"/>
      <c r="HWU25" s="545"/>
      <c r="HWV25" s="252"/>
      <c r="HWW25" s="220"/>
      <c r="HWX25" s="545"/>
      <c r="HWY25" s="544"/>
      <c r="HWZ25" s="544"/>
      <c r="HXA25" s="544"/>
      <c r="HXB25" s="545"/>
      <c r="HXC25" s="252"/>
      <c r="HXD25" s="220"/>
      <c r="HXE25" s="545"/>
      <c r="HXF25" s="544"/>
      <c r="HXG25" s="544"/>
      <c r="HXH25" s="544"/>
      <c r="HXI25" s="545"/>
      <c r="HXJ25" s="252"/>
      <c r="HXK25" s="220"/>
      <c r="HXL25" s="545"/>
      <c r="HXM25" s="544"/>
      <c r="HXN25" s="544"/>
      <c r="HXO25" s="544"/>
      <c r="HXP25" s="545"/>
      <c r="HXQ25" s="252"/>
      <c r="HXR25" s="220"/>
      <c r="HXS25" s="545"/>
      <c r="HXT25" s="544"/>
      <c r="HXU25" s="544"/>
      <c r="HXV25" s="544"/>
      <c r="HXW25" s="545"/>
      <c r="HXX25" s="252"/>
      <c r="HXY25" s="220"/>
      <c r="HXZ25" s="545"/>
      <c r="HYA25" s="544"/>
      <c r="HYB25" s="544"/>
      <c r="HYC25" s="544"/>
      <c r="HYD25" s="545"/>
      <c r="HYE25" s="252"/>
      <c r="HYF25" s="220"/>
      <c r="HYG25" s="545"/>
      <c r="HYH25" s="544"/>
      <c r="HYI25" s="544"/>
      <c r="HYJ25" s="544"/>
      <c r="HYK25" s="545"/>
      <c r="HYL25" s="252"/>
      <c r="HYM25" s="220"/>
      <c r="HYN25" s="545"/>
      <c r="HYO25" s="544"/>
      <c r="HYP25" s="544"/>
      <c r="HYQ25" s="544"/>
      <c r="HYR25" s="545"/>
      <c r="HYS25" s="252"/>
      <c r="HYT25" s="220"/>
      <c r="HYU25" s="545"/>
      <c r="HYV25" s="544"/>
      <c r="HYW25" s="544"/>
      <c r="HYX25" s="544"/>
      <c r="HYY25" s="545"/>
      <c r="HYZ25" s="252"/>
      <c r="HZA25" s="220"/>
      <c r="HZB25" s="545"/>
      <c r="HZC25" s="544"/>
      <c r="HZD25" s="544"/>
      <c r="HZE25" s="544"/>
      <c r="HZF25" s="545"/>
      <c r="HZG25" s="252"/>
      <c r="HZH25" s="220"/>
      <c r="HZI25" s="545"/>
      <c r="HZJ25" s="544"/>
      <c r="HZK25" s="544"/>
      <c r="HZL25" s="544"/>
      <c r="HZM25" s="545"/>
      <c r="HZN25" s="252"/>
      <c r="HZO25" s="220"/>
      <c r="HZP25" s="545"/>
      <c r="HZQ25" s="544"/>
      <c r="HZR25" s="544"/>
      <c r="HZS25" s="544"/>
      <c r="HZT25" s="545"/>
      <c r="HZU25" s="252"/>
      <c r="HZV25" s="220"/>
      <c r="HZW25" s="545"/>
      <c r="HZX25" s="544"/>
      <c r="HZY25" s="544"/>
      <c r="HZZ25" s="544"/>
      <c r="IAA25" s="545"/>
      <c r="IAB25" s="252"/>
      <c r="IAC25" s="220"/>
      <c r="IAD25" s="545"/>
      <c r="IAE25" s="544"/>
      <c r="IAF25" s="544"/>
      <c r="IAG25" s="544"/>
      <c r="IAH25" s="545"/>
      <c r="IAI25" s="252"/>
      <c r="IAJ25" s="220"/>
      <c r="IAK25" s="545"/>
      <c r="IAL25" s="544"/>
      <c r="IAM25" s="544"/>
      <c r="IAN25" s="544"/>
      <c r="IAO25" s="545"/>
      <c r="IAP25" s="252"/>
      <c r="IAQ25" s="220"/>
      <c r="IAR25" s="545"/>
      <c r="IAS25" s="544"/>
      <c r="IAT25" s="544"/>
      <c r="IAU25" s="544"/>
      <c r="IAV25" s="545"/>
      <c r="IAW25" s="252"/>
      <c r="IAX25" s="220"/>
      <c r="IAY25" s="545"/>
      <c r="IAZ25" s="544"/>
      <c r="IBA25" s="544"/>
      <c r="IBB25" s="544"/>
      <c r="IBC25" s="545"/>
      <c r="IBD25" s="252"/>
      <c r="IBE25" s="220"/>
      <c r="IBF25" s="545"/>
      <c r="IBG25" s="544"/>
      <c r="IBH25" s="544"/>
      <c r="IBI25" s="544"/>
      <c r="IBJ25" s="545"/>
      <c r="IBK25" s="252"/>
      <c r="IBL25" s="220"/>
      <c r="IBM25" s="545"/>
      <c r="IBN25" s="544"/>
      <c r="IBO25" s="544"/>
      <c r="IBP25" s="544"/>
      <c r="IBQ25" s="545"/>
      <c r="IBR25" s="252"/>
      <c r="IBS25" s="220"/>
      <c r="IBT25" s="545"/>
      <c r="IBU25" s="544"/>
      <c r="IBV25" s="544"/>
      <c r="IBW25" s="544"/>
      <c r="IBX25" s="545"/>
      <c r="IBY25" s="252"/>
      <c r="IBZ25" s="220"/>
      <c r="ICA25" s="545"/>
      <c r="ICB25" s="544"/>
      <c r="ICC25" s="544"/>
      <c r="ICD25" s="544"/>
      <c r="ICE25" s="545"/>
      <c r="ICF25" s="252"/>
      <c r="ICG25" s="220"/>
      <c r="ICH25" s="545"/>
      <c r="ICI25" s="544"/>
      <c r="ICJ25" s="544"/>
      <c r="ICK25" s="544"/>
      <c r="ICL25" s="545"/>
      <c r="ICM25" s="252"/>
      <c r="ICN25" s="220"/>
      <c r="ICO25" s="545"/>
      <c r="ICP25" s="544"/>
      <c r="ICQ25" s="544"/>
      <c r="ICR25" s="544"/>
      <c r="ICS25" s="545"/>
      <c r="ICT25" s="252"/>
      <c r="ICU25" s="220"/>
      <c r="ICV25" s="545"/>
      <c r="ICW25" s="544"/>
      <c r="ICX25" s="544"/>
      <c r="ICY25" s="544"/>
      <c r="ICZ25" s="545"/>
      <c r="IDA25" s="252"/>
      <c r="IDB25" s="220"/>
      <c r="IDC25" s="545"/>
      <c r="IDD25" s="544"/>
      <c r="IDE25" s="544"/>
      <c r="IDF25" s="544"/>
      <c r="IDG25" s="545"/>
      <c r="IDH25" s="252"/>
      <c r="IDI25" s="220"/>
      <c r="IDJ25" s="545"/>
      <c r="IDK25" s="544"/>
      <c r="IDL25" s="544"/>
      <c r="IDM25" s="544"/>
      <c r="IDN25" s="545"/>
      <c r="IDO25" s="252"/>
      <c r="IDP25" s="220"/>
      <c r="IDQ25" s="545"/>
      <c r="IDR25" s="544"/>
      <c r="IDS25" s="544"/>
      <c r="IDT25" s="544"/>
      <c r="IDU25" s="545"/>
      <c r="IDV25" s="252"/>
      <c r="IDW25" s="220"/>
      <c r="IDX25" s="545"/>
      <c r="IDY25" s="544"/>
      <c r="IDZ25" s="544"/>
      <c r="IEA25" s="544"/>
      <c r="IEB25" s="545"/>
      <c r="IEC25" s="252"/>
      <c r="IED25" s="220"/>
      <c r="IEE25" s="545"/>
      <c r="IEF25" s="544"/>
      <c r="IEG25" s="544"/>
      <c r="IEH25" s="544"/>
      <c r="IEI25" s="545"/>
      <c r="IEJ25" s="252"/>
      <c r="IEK25" s="220"/>
      <c r="IEL25" s="545"/>
      <c r="IEM25" s="544"/>
      <c r="IEN25" s="544"/>
      <c r="IEO25" s="544"/>
      <c r="IEP25" s="545"/>
      <c r="IEQ25" s="252"/>
      <c r="IER25" s="220"/>
      <c r="IES25" s="545"/>
      <c r="IET25" s="544"/>
      <c r="IEU25" s="544"/>
      <c r="IEV25" s="544"/>
      <c r="IEW25" s="545"/>
      <c r="IEX25" s="252"/>
      <c r="IEY25" s="220"/>
      <c r="IEZ25" s="545"/>
      <c r="IFA25" s="544"/>
      <c r="IFB25" s="544"/>
      <c r="IFC25" s="544"/>
      <c r="IFD25" s="545"/>
      <c r="IFE25" s="252"/>
      <c r="IFF25" s="220"/>
      <c r="IFG25" s="545"/>
      <c r="IFH25" s="544"/>
      <c r="IFI25" s="544"/>
      <c r="IFJ25" s="544"/>
      <c r="IFK25" s="545"/>
      <c r="IFL25" s="252"/>
      <c r="IFM25" s="220"/>
      <c r="IFN25" s="545"/>
      <c r="IFO25" s="544"/>
      <c r="IFP25" s="544"/>
      <c r="IFQ25" s="544"/>
      <c r="IFR25" s="545"/>
      <c r="IFS25" s="252"/>
      <c r="IFT25" s="220"/>
      <c r="IFU25" s="545"/>
      <c r="IFV25" s="544"/>
      <c r="IFW25" s="544"/>
      <c r="IFX25" s="544"/>
      <c r="IFY25" s="545"/>
      <c r="IFZ25" s="252"/>
      <c r="IGA25" s="220"/>
      <c r="IGB25" s="545"/>
      <c r="IGC25" s="544"/>
      <c r="IGD25" s="544"/>
      <c r="IGE25" s="544"/>
      <c r="IGF25" s="545"/>
      <c r="IGG25" s="252"/>
      <c r="IGH25" s="220"/>
      <c r="IGI25" s="545"/>
      <c r="IGJ25" s="544"/>
      <c r="IGK25" s="544"/>
      <c r="IGL25" s="544"/>
      <c r="IGM25" s="545"/>
      <c r="IGN25" s="252"/>
      <c r="IGO25" s="220"/>
      <c r="IGP25" s="545"/>
      <c r="IGQ25" s="544"/>
      <c r="IGR25" s="544"/>
      <c r="IGS25" s="544"/>
      <c r="IGT25" s="545"/>
      <c r="IGU25" s="252"/>
      <c r="IGV25" s="220"/>
      <c r="IGW25" s="545"/>
      <c r="IGX25" s="544"/>
      <c r="IGY25" s="544"/>
      <c r="IGZ25" s="544"/>
      <c r="IHA25" s="545"/>
      <c r="IHB25" s="252"/>
      <c r="IHC25" s="220"/>
      <c r="IHD25" s="545"/>
      <c r="IHE25" s="544"/>
      <c r="IHF25" s="544"/>
      <c r="IHG25" s="544"/>
      <c r="IHH25" s="545"/>
      <c r="IHI25" s="252"/>
      <c r="IHJ25" s="220"/>
      <c r="IHK25" s="545"/>
      <c r="IHL25" s="544"/>
      <c r="IHM25" s="544"/>
      <c r="IHN25" s="544"/>
      <c r="IHO25" s="545"/>
      <c r="IHP25" s="252"/>
      <c r="IHQ25" s="220"/>
      <c r="IHR25" s="545"/>
      <c r="IHS25" s="544"/>
      <c r="IHT25" s="544"/>
      <c r="IHU25" s="544"/>
      <c r="IHV25" s="545"/>
      <c r="IHW25" s="252"/>
      <c r="IHX25" s="220"/>
      <c r="IHY25" s="545"/>
      <c r="IHZ25" s="544"/>
      <c r="IIA25" s="544"/>
      <c r="IIB25" s="544"/>
      <c r="IIC25" s="545"/>
      <c r="IID25" s="252"/>
      <c r="IIE25" s="220"/>
      <c r="IIF25" s="545"/>
      <c r="IIG25" s="544"/>
      <c r="IIH25" s="544"/>
      <c r="III25" s="544"/>
      <c r="IIJ25" s="545"/>
      <c r="IIK25" s="252"/>
      <c r="IIL25" s="220"/>
      <c r="IIM25" s="545"/>
      <c r="IIN25" s="544"/>
      <c r="IIO25" s="544"/>
      <c r="IIP25" s="544"/>
      <c r="IIQ25" s="545"/>
      <c r="IIR25" s="252"/>
      <c r="IIS25" s="220"/>
      <c r="IIT25" s="545"/>
      <c r="IIU25" s="544"/>
      <c r="IIV25" s="544"/>
      <c r="IIW25" s="544"/>
      <c r="IIX25" s="545"/>
      <c r="IIY25" s="252"/>
      <c r="IIZ25" s="220"/>
      <c r="IJA25" s="545"/>
      <c r="IJB25" s="544"/>
      <c r="IJC25" s="544"/>
      <c r="IJD25" s="544"/>
      <c r="IJE25" s="545"/>
      <c r="IJF25" s="252"/>
      <c r="IJG25" s="220"/>
      <c r="IJH25" s="545"/>
      <c r="IJI25" s="544"/>
      <c r="IJJ25" s="544"/>
      <c r="IJK25" s="544"/>
      <c r="IJL25" s="545"/>
      <c r="IJM25" s="252"/>
      <c r="IJN25" s="220"/>
      <c r="IJO25" s="545"/>
      <c r="IJP25" s="544"/>
      <c r="IJQ25" s="544"/>
      <c r="IJR25" s="544"/>
      <c r="IJS25" s="545"/>
      <c r="IJT25" s="252"/>
      <c r="IJU25" s="220"/>
      <c r="IJV25" s="545"/>
      <c r="IJW25" s="544"/>
      <c r="IJX25" s="544"/>
      <c r="IJY25" s="544"/>
      <c r="IJZ25" s="545"/>
      <c r="IKA25" s="252"/>
      <c r="IKB25" s="220"/>
      <c r="IKC25" s="545"/>
      <c r="IKD25" s="544"/>
      <c r="IKE25" s="544"/>
      <c r="IKF25" s="544"/>
      <c r="IKG25" s="545"/>
      <c r="IKH25" s="252"/>
      <c r="IKI25" s="220"/>
      <c r="IKJ25" s="545"/>
      <c r="IKK25" s="544"/>
      <c r="IKL25" s="544"/>
      <c r="IKM25" s="544"/>
      <c r="IKN25" s="545"/>
      <c r="IKO25" s="252"/>
      <c r="IKP25" s="220"/>
      <c r="IKQ25" s="545"/>
      <c r="IKR25" s="544"/>
      <c r="IKS25" s="544"/>
      <c r="IKT25" s="544"/>
      <c r="IKU25" s="545"/>
      <c r="IKV25" s="252"/>
      <c r="IKW25" s="220"/>
      <c r="IKX25" s="545"/>
      <c r="IKY25" s="544"/>
      <c r="IKZ25" s="544"/>
      <c r="ILA25" s="544"/>
      <c r="ILB25" s="545"/>
      <c r="ILC25" s="252"/>
      <c r="ILD25" s="220"/>
      <c r="ILE25" s="545"/>
      <c r="ILF25" s="544"/>
      <c r="ILG25" s="544"/>
      <c r="ILH25" s="544"/>
      <c r="ILI25" s="545"/>
      <c r="ILJ25" s="252"/>
      <c r="ILK25" s="220"/>
      <c r="ILL25" s="545"/>
      <c r="ILM25" s="544"/>
      <c r="ILN25" s="544"/>
      <c r="ILO25" s="544"/>
      <c r="ILP25" s="545"/>
      <c r="ILQ25" s="252"/>
      <c r="ILR25" s="220"/>
      <c r="ILS25" s="545"/>
      <c r="ILT25" s="544"/>
      <c r="ILU25" s="544"/>
      <c r="ILV25" s="544"/>
      <c r="ILW25" s="545"/>
      <c r="ILX25" s="252"/>
      <c r="ILY25" s="220"/>
      <c r="ILZ25" s="545"/>
      <c r="IMA25" s="544"/>
      <c r="IMB25" s="544"/>
      <c r="IMC25" s="544"/>
      <c r="IMD25" s="545"/>
      <c r="IME25" s="252"/>
      <c r="IMF25" s="220"/>
      <c r="IMG25" s="545"/>
      <c r="IMH25" s="544"/>
      <c r="IMI25" s="544"/>
      <c r="IMJ25" s="544"/>
      <c r="IMK25" s="545"/>
      <c r="IML25" s="252"/>
      <c r="IMM25" s="220"/>
      <c r="IMN25" s="545"/>
      <c r="IMO25" s="544"/>
      <c r="IMP25" s="544"/>
      <c r="IMQ25" s="544"/>
      <c r="IMR25" s="545"/>
      <c r="IMS25" s="252"/>
      <c r="IMT25" s="220"/>
      <c r="IMU25" s="545"/>
      <c r="IMV25" s="544"/>
      <c r="IMW25" s="544"/>
      <c r="IMX25" s="544"/>
      <c r="IMY25" s="545"/>
      <c r="IMZ25" s="252"/>
      <c r="INA25" s="220"/>
      <c r="INB25" s="545"/>
      <c r="INC25" s="544"/>
      <c r="IND25" s="544"/>
      <c r="INE25" s="544"/>
      <c r="INF25" s="545"/>
      <c r="ING25" s="252"/>
      <c r="INH25" s="220"/>
      <c r="INI25" s="545"/>
      <c r="INJ25" s="544"/>
      <c r="INK25" s="544"/>
      <c r="INL25" s="544"/>
      <c r="INM25" s="545"/>
      <c r="INN25" s="252"/>
      <c r="INO25" s="220"/>
      <c r="INP25" s="545"/>
      <c r="INQ25" s="544"/>
      <c r="INR25" s="544"/>
      <c r="INS25" s="544"/>
      <c r="INT25" s="545"/>
      <c r="INU25" s="252"/>
      <c r="INV25" s="220"/>
      <c r="INW25" s="545"/>
      <c r="INX25" s="544"/>
      <c r="INY25" s="544"/>
      <c r="INZ25" s="544"/>
      <c r="IOA25" s="545"/>
      <c r="IOB25" s="252"/>
      <c r="IOC25" s="220"/>
      <c r="IOD25" s="545"/>
      <c r="IOE25" s="544"/>
      <c r="IOF25" s="544"/>
      <c r="IOG25" s="544"/>
      <c r="IOH25" s="545"/>
      <c r="IOI25" s="252"/>
      <c r="IOJ25" s="220"/>
      <c r="IOK25" s="545"/>
      <c r="IOL25" s="544"/>
      <c r="IOM25" s="544"/>
      <c r="ION25" s="544"/>
      <c r="IOO25" s="545"/>
      <c r="IOP25" s="252"/>
      <c r="IOQ25" s="220"/>
      <c r="IOR25" s="545"/>
      <c r="IOS25" s="544"/>
      <c r="IOT25" s="544"/>
      <c r="IOU25" s="544"/>
      <c r="IOV25" s="545"/>
      <c r="IOW25" s="252"/>
      <c r="IOX25" s="220"/>
      <c r="IOY25" s="545"/>
      <c r="IOZ25" s="544"/>
      <c r="IPA25" s="544"/>
      <c r="IPB25" s="544"/>
      <c r="IPC25" s="545"/>
      <c r="IPD25" s="252"/>
      <c r="IPE25" s="220"/>
      <c r="IPF25" s="545"/>
      <c r="IPG25" s="544"/>
      <c r="IPH25" s="544"/>
      <c r="IPI25" s="544"/>
      <c r="IPJ25" s="545"/>
      <c r="IPK25" s="252"/>
      <c r="IPL25" s="220"/>
      <c r="IPM25" s="545"/>
      <c r="IPN25" s="544"/>
      <c r="IPO25" s="544"/>
      <c r="IPP25" s="544"/>
      <c r="IPQ25" s="545"/>
      <c r="IPR25" s="252"/>
      <c r="IPS25" s="220"/>
      <c r="IPT25" s="545"/>
      <c r="IPU25" s="544"/>
      <c r="IPV25" s="544"/>
      <c r="IPW25" s="544"/>
      <c r="IPX25" s="545"/>
      <c r="IPY25" s="252"/>
      <c r="IPZ25" s="220"/>
      <c r="IQA25" s="545"/>
      <c r="IQB25" s="544"/>
      <c r="IQC25" s="544"/>
      <c r="IQD25" s="544"/>
      <c r="IQE25" s="545"/>
      <c r="IQF25" s="252"/>
      <c r="IQG25" s="220"/>
      <c r="IQH25" s="545"/>
      <c r="IQI25" s="544"/>
      <c r="IQJ25" s="544"/>
      <c r="IQK25" s="544"/>
      <c r="IQL25" s="545"/>
      <c r="IQM25" s="252"/>
      <c r="IQN25" s="220"/>
      <c r="IQO25" s="545"/>
      <c r="IQP25" s="544"/>
      <c r="IQQ25" s="544"/>
      <c r="IQR25" s="544"/>
      <c r="IQS25" s="545"/>
      <c r="IQT25" s="252"/>
      <c r="IQU25" s="220"/>
      <c r="IQV25" s="545"/>
      <c r="IQW25" s="544"/>
      <c r="IQX25" s="544"/>
      <c r="IQY25" s="544"/>
      <c r="IQZ25" s="545"/>
      <c r="IRA25" s="252"/>
      <c r="IRB25" s="220"/>
      <c r="IRC25" s="545"/>
      <c r="IRD25" s="544"/>
      <c r="IRE25" s="544"/>
      <c r="IRF25" s="544"/>
      <c r="IRG25" s="545"/>
      <c r="IRH25" s="252"/>
      <c r="IRI25" s="220"/>
      <c r="IRJ25" s="545"/>
      <c r="IRK25" s="544"/>
      <c r="IRL25" s="544"/>
      <c r="IRM25" s="544"/>
      <c r="IRN25" s="545"/>
      <c r="IRO25" s="252"/>
      <c r="IRP25" s="220"/>
      <c r="IRQ25" s="545"/>
      <c r="IRR25" s="544"/>
      <c r="IRS25" s="544"/>
      <c r="IRT25" s="544"/>
      <c r="IRU25" s="545"/>
      <c r="IRV25" s="252"/>
      <c r="IRW25" s="220"/>
      <c r="IRX25" s="545"/>
      <c r="IRY25" s="544"/>
      <c r="IRZ25" s="544"/>
      <c r="ISA25" s="544"/>
      <c r="ISB25" s="545"/>
      <c r="ISC25" s="252"/>
      <c r="ISD25" s="220"/>
      <c r="ISE25" s="545"/>
      <c r="ISF25" s="544"/>
      <c r="ISG25" s="544"/>
      <c r="ISH25" s="544"/>
      <c r="ISI25" s="545"/>
      <c r="ISJ25" s="252"/>
      <c r="ISK25" s="220"/>
      <c r="ISL25" s="545"/>
      <c r="ISM25" s="544"/>
      <c r="ISN25" s="544"/>
      <c r="ISO25" s="544"/>
      <c r="ISP25" s="545"/>
      <c r="ISQ25" s="252"/>
      <c r="ISR25" s="220"/>
      <c r="ISS25" s="545"/>
      <c r="IST25" s="544"/>
      <c r="ISU25" s="544"/>
      <c r="ISV25" s="544"/>
      <c r="ISW25" s="545"/>
      <c r="ISX25" s="252"/>
      <c r="ISY25" s="220"/>
      <c r="ISZ25" s="545"/>
      <c r="ITA25" s="544"/>
      <c r="ITB25" s="544"/>
      <c r="ITC25" s="544"/>
      <c r="ITD25" s="545"/>
      <c r="ITE25" s="252"/>
      <c r="ITF25" s="220"/>
      <c r="ITG25" s="545"/>
      <c r="ITH25" s="544"/>
      <c r="ITI25" s="544"/>
      <c r="ITJ25" s="544"/>
      <c r="ITK25" s="545"/>
      <c r="ITL25" s="252"/>
      <c r="ITM25" s="220"/>
      <c r="ITN25" s="545"/>
      <c r="ITO25" s="544"/>
      <c r="ITP25" s="544"/>
      <c r="ITQ25" s="544"/>
      <c r="ITR25" s="545"/>
      <c r="ITS25" s="252"/>
      <c r="ITT25" s="220"/>
      <c r="ITU25" s="545"/>
      <c r="ITV25" s="544"/>
      <c r="ITW25" s="544"/>
      <c r="ITX25" s="544"/>
      <c r="ITY25" s="545"/>
      <c r="ITZ25" s="252"/>
      <c r="IUA25" s="220"/>
      <c r="IUB25" s="545"/>
      <c r="IUC25" s="544"/>
      <c r="IUD25" s="544"/>
      <c r="IUE25" s="544"/>
      <c r="IUF25" s="545"/>
      <c r="IUG25" s="252"/>
      <c r="IUH25" s="220"/>
      <c r="IUI25" s="545"/>
      <c r="IUJ25" s="544"/>
      <c r="IUK25" s="544"/>
      <c r="IUL25" s="544"/>
      <c r="IUM25" s="545"/>
      <c r="IUN25" s="252"/>
      <c r="IUO25" s="220"/>
      <c r="IUP25" s="545"/>
      <c r="IUQ25" s="544"/>
      <c r="IUR25" s="544"/>
      <c r="IUS25" s="544"/>
      <c r="IUT25" s="545"/>
      <c r="IUU25" s="252"/>
      <c r="IUV25" s="220"/>
      <c r="IUW25" s="545"/>
      <c r="IUX25" s="544"/>
      <c r="IUY25" s="544"/>
      <c r="IUZ25" s="544"/>
      <c r="IVA25" s="545"/>
      <c r="IVB25" s="252"/>
      <c r="IVC25" s="220"/>
      <c r="IVD25" s="545"/>
      <c r="IVE25" s="544"/>
      <c r="IVF25" s="544"/>
      <c r="IVG25" s="544"/>
      <c r="IVH25" s="545"/>
      <c r="IVI25" s="252"/>
      <c r="IVJ25" s="220"/>
      <c r="IVK25" s="545"/>
      <c r="IVL25" s="544"/>
      <c r="IVM25" s="544"/>
      <c r="IVN25" s="544"/>
      <c r="IVO25" s="545"/>
      <c r="IVP25" s="252"/>
      <c r="IVQ25" s="220"/>
      <c r="IVR25" s="545"/>
      <c r="IVS25" s="544"/>
      <c r="IVT25" s="544"/>
      <c r="IVU25" s="544"/>
      <c r="IVV25" s="545"/>
      <c r="IVW25" s="252"/>
      <c r="IVX25" s="220"/>
      <c r="IVY25" s="545"/>
      <c r="IVZ25" s="544"/>
      <c r="IWA25" s="544"/>
      <c r="IWB25" s="544"/>
      <c r="IWC25" s="545"/>
      <c r="IWD25" s="252"/>
      <c r="IWE25" s="220"/>
      <c r="IWF25" s="545"/>
      <c r="IWG25" s="544"/>
      <c r="IWH25" s="544"/>
      <c r="IWI25" s="544"/>
      <c r="IWJ25" s="545"/>
      <c r="IWK25" s="252"/>
      <c r="IWL25" s="220"/>
      <c r="IWM25" s="545"/>
      <c r="IWN25" s="544"/>
      <c r="IWO25" s="544"/>
      <c r="IWP25" s="544"/>
      <c r="IWQ25" s="545"/>
      <c r="IWR25" s="252"/>
      <c r="IWS25" s="220"/>
      <c r="IWT25" s="545"/>
      <c r="IWU25" s="544"/>
      <c r="IWV25" s="544"/>
      <c r="IWW25" s="544"/>
      <c r="IWX25" s="545"/>
      <c r="IWY25" s="252"/>
      <c r="IWZ25" s="220"/>
      <c r="IXA25" s="545"/>
      <c r="IXB25" s="544"/>
      <c r="IXC25" s="544"/>
      <c r="IXD25" s="544"/>
      <c r="IXE25" s="545"/>
      <c r="IXF25" s="252"/>
      <c r="IXG25" s="220"/>
      <c r="IXH25" s="545"/>
      <c r="IXI25" s="544"/>
      <c r="IXJ25" s="544"/>
      <c r="IXK25" s="544"/>
      <c r="IXL25" s="545"/>
      <c r="IXM25" s="252"/>
      <c r="IXN25" s="220"/>
      <c r="IXO25" s="545"/>
      <c r="IXP25" s="544"/>
      <c r="IXQ25" s="544"/>
      <c r="IXR25" s="544"/>
      <c r="IXS25" s="545"/>
      <c r="IXT25" s="252"/>
      <c r="IXU25" s="220"/>
      <c r="IXV25" s="545"/>
      <c r="IXW25" s="544"/>
      <c r="IXX25" s="544"/>
      <c r="IXY25" s="544"/>
      <c r="IXZ25" s="545"/>
      <c r="IYA25" s="252"/>
      <c r="IYB25" s="220"/>
      <c r="IYC25" s="545"/>
      <c r="IYD25" s="544"/>
      <c r="IYE25" s="544"/>
      <c r="IYF25" s="544"/>
      <c r="IYG25" s="545"/>
      <c r="IYH25" s="252"/>
      <c r="IYI25" s="220"/>
      <c r="IYJ25" s="545"/>
      <c r="IYK25" s="544"/>
      <c r="IYL25" s="544"/>
      <c r="IYM25" s="544"/>
      <c r="IYN25" s="545"/>
      <c r="IYO25" s="252"/>
      <c r="IYP25" s="220"/>
      <c r="IYQ25" s="545"/>
      <c r="IYR25" s="544"/>
      <c r="IYS25" s="544"/>
      <c r="IYT25" s="544"/>
      <c r="IYU25" s="545"/>
      <c r="IYV25" s="252"/>
      <c r="IYW25" s="220"/>
      <c r="IYX25" s="545"/>
      <c r="IYY25" s="544"/>
      <c r="IYZ25" s="544"/>
      <c r="IZA25" s="544"/>
      <c r="IZB25" s="545"/>
      <c r="IZC25" s="252"/>
      <c r="IZD25" s="220"/>
      <c r="IZE25" s="545"/>
      <c r="IZF25" s="544"/>
      <c r="IZG25" s="544"/>
      <c r="IZH25" s="544"/>
      <c r="IZI25" s="545"/>
      <c r="IZJ25" s="252"/>
      <c r="IZK25" s="220"/>
      <c r="IZL25" s="545"/>
      <c r="IZM25" s="544"/>
      <c r="IZN25" s="544"/>
      <c r="IZO25" s="544"/>
      <c r="IZP25" s="545"/>
      <c r="IZQ25" s="252"/>
      <c r="IZR25" s="220"/>
      <c r="IZS25" s="545"/>
      <c r="IZT25" s="544"/>
      <c r="IZU25" s="544"/>
      <c r="IZV25" s="544"/>
      <c r="IZW25" s="545"/>
      <c r="IZX25" s="252"/>
      <c r="IZY25" s="220"/>
      <c r="IZZ25" s="545"/>
      <c r="JAA25" s="544"/>
      <c r="JAB25" s="544"/>
      <c r="JAC25" s="544"/>
      <c r="JAD25" s="545"/>
      <c r="JAE25" s="252"/>
      <c r="JAF25" s="220"/>
      <c r="JAG25" s="545"/>
      <c r="JAH25" s="544"/>
      <c r="JAI25" s="544"/>
      <c r="JAJ25" s="544"/>
      <c r="JAK25" s="545"/>
      <c r="JAL25" s="252"/>
      <c r="JAM25" s="220"/>
      <c r="JAN25" s="545"/>
      <c r="JAO25" s="544"/>
      <c r="JAP25" s="544"/>
      <c r="JAQ25" s="544"/>
      <c r="JAR25" s="545"/>
      <c r="JAS25" s="252"/>
      <c r="JAT25" s="220"/>
      <c r="JAU25" s="545"/>
      <c r="JAV25" s="544"/>
      <c r="JAW25" s="544"/>
      <c r="JAX25" s="544"/>
      <c r="JAY25" s="545"/>
      <c r="JAZ25" s="252"/>
      <c r="JBA25" s="220"/>
      <c r="JBB25" s="545"/>
      <c r="JBC25" s="544"/>
      <c r="JBD25" s="544"/>
      <c r="JBE25" s="544"/>
      <c r="JBF25" s="545"/>
      <c r="JBG25" s="252"/>
      <c r="JBH25" s="220"/>
      <c r="JBI25" s="545"/>
      <c r="JBJ25" s="544"/>
      <c r="JBK25" s="544"/>
      <c r="JBL25" s="544"/>
      <c r="JBM25" s="545"/>
      <c r="JBN25" s="252"/>
      <c r="JBO25" s="220"/>
      <c r="JBP25" s="545"/>
      <c r="JBQ25" s="544"/>
      <c r="JBR25" s="544"/>
      <c r="JBS25" s="544"/>
      <c r="JBT25" s="545"/>
      <c r="JBU25" s="252"/>
      <c r="JBV25" s="220"/>
      <c r="JBW25" s="545"/>
      <c r="JBX25" s="544"/>
      <c r="JBY25" s="544"/>
      <c r="JBZ25" s="544"/>
      <c r="JCA25" s="545"/>
      <c r="JCB25" s="252"/>
      <c r="JCC25" s="220"/>
      <c r="JCD25" s="545"/>
      <c r="JCE25" s="544"/>
      <c r="JCF25" s="544"/>
      <c r="JCG25" s="544"/>
      <c r="JCH25" s="545"/>
      <c r="JCI25" s="252"/>
      <c r="JCJ25" s="220"/>
      <c r="JCK25" s="545"/>
      <c r="JCL25" s="544"/>
      <c r="JCM25" s="544"/>
      <c r="JCN25" s="544"/>
      <c r="JCO25" s="545"/>
      <c r="JCP25" s="252"/>
      <c r="JCQ25" s="220"/>
      <c r="JCR25" s="545"/>
      <c r="JCS25" s="544"/>
      <c r="JCT25" s="544"/>
      <c r="JCU25" s="544"/>
      <c r="JCV25" s="545"/>
      <c r="JCW25" s="252"/>
      <c r="JCX25" s="220"/>
      <c r="JCY25" s="545"/>
      <c r="JCZ25" s="544"/>
      <c r="JDA25" s="544"/>
      <c r="JDB25" s="544"/>
      <c r="JDC25" s="545"/>
      <c r="JDD25" s="252"/>
      <c r="JDE25" s="220"/>
      <c r="JDF25" s="545"/>
      <c r="JDG25" s="544"/>
      <c r="JDH25" s="544"/>
      <c r="JDI25" s="544"/>
      <c r="JDJ25" s="545"/>
      <c r="JDK25" s="252"/>
      <c r="JDL25" s="220"/>
      <c r="JDM25" s="545"/>
      <c r="JDN25" s="544"/>
      <c r="JDO25" s="544"/>
      <c r="JDP25" s="544"/>
      <c r="JDQ25" s="545"/>
      <c r="JDR25" s="252"/>
      <c r="JDS25" s="220"/>
      <c r="JDT25" s="545"/>
      <c r="JDU25" s="544"/>
      <c r="JDV25" s="544"/>
      <c r="JDW25" s="544"/>
      <c r="JDX25" s="545"/>
      <c r="JDY25" s="252"/>
      <c r="JDZ25" s="220"/>
      <c r="JEA25" s="545"/>
      <c r="JEB25" s="544"/>
      <c r="JEC25" s="544"/>
      <c r="JED25" s="544"/>
      <c r="JEE25" s="545"/>
      <c r="JEF25" s="252"/>
      <c r="JEG25" s="220"/>
      <c r="JEH25" s="545"/>
      <c r="JEI25" s="544"/>
      <c r="JEJ25" s="544"/>
      <c r="JEK25" s="544"/>
      <c r="JEL25" s="545"/>
      <c r="JEM25" s="252"/>
      <c r="JEN25" s="220"/>
      <c r="JEO25" s="545"/>
      <c r="JEP25" s="544"/>
      <c r="JEQ25" s="544"/>
      <c r="JER25" s="544"/>
      <c r="JES25" s="545"/>
      <c r="JET25" s="252"/>
      <c r="JEU25" s="220"/>
      <c r="JEV25" s="545"/>
      <c r="JEW25" s="544"/>
      <c r="JEX25" s="544"/>
      <c r="JEY25" s="544"/>
      <c r="JEZ25" s="545"/>
      <c r="JFA25" s="252"/>
      <c r="JFB25" s="220"/>
      <c r="JFC25" s="545"/>
      <c r="JFD25" s="544"/>
      <c r="JFE25" s="544"/>
      <c r="JFF25" s="544"/>
      <c r="JFG25" s="545"/>
      <c r="JFH25" s="252"/>
      <c r="JFI25" s="220"/>
      <c r="JFJ25" s="545"/>
      <c r="JFK25" s="544"/>
      <c r="JFL25" s="544"/>
      <c r="JFM25" s="544"/>
      <c r="JFN25" s="545"/>
      <c r="JFO25" s="252"/>
      <c r="JFP25" s="220"/>
      <c r="JFQ25" s="545"/>
      <c r="JFR25" s="544"/>
      <c r="JFS25" s="544"/>
      <c r="JFT25" s="544"/>
      <c r="JFU25" s="545"/>
      <c r="JFV25" s="252"/>
      <c r="JFW25" s="220"/>
      <c r="JFX25" s="545"/>
      <c r="JFY25" s="544"/>
      <c r="JFZ25" s="544"/>
      <c r="JGA25" s="544"/>
      <c r="JGB25" s="545"/>
      <c r="JGC25" s="252"/>
      <c r="JGD25" s="220"/>
      <c r="JGE25" s="545"/>
      <c r="JGF25" s="544"/>
      <c r="JGG25" s="544"/>
      <c r="JGH25" s="544"/>
      <c r="JGI25" s="545"/>
      <c r="JGJ25" s="252"/>
      <c r="JGK25" s="220"/>
      <c r="JGL25" s="545"/>
      <c r="JGM25" s="544"/>
      <c r="JGN25" s="544"/>
      <c r="JGO25" s="544"/>
      <c r="JGP25" s="545"/>
      <c r="JGQ25" s="252"/>
      <c r="JGR25" s="220"/>
      <c r="JGS25" s="545"/>
      <c r="JGT25" s="544"/>
      <c r="JGU25" s="544"/>
      <c r="JGV25" s="544"/>
      <c r="JGW25" s="545"/>
      <c r="JGX25" s="252"/>
      <c r="JGY25" s="220"/>
      <c r="JGZ25" s="545"/>
      <c r="JHA25" s="544"/>
      <c r="JHB25" s="544"/>
      <c r="JHC25" s="544"/>
      <c r="JHD25" s="545"/>
      <c r="JHE25" s="252"/>
      <c r="JHF25" s="220"/>
      <c r="JHG25" s="545"/>
      <c r="JHH25" s="544"/>
      <c r="JHI25" s="544"/>
      <c r="JHJ25" s="544"/>
      <c r="JHK25" s="545"/>
      <c r="JHL25" s="252"/>
      <c r="JHM25" s="220"/>
      <c r="JHN25" s="545"/>
      <c r="JHO25" s="544"/>
      <c r="JHP25" s="544"/>
      <c r="JHQ25" s="544"/>
      <c r="JHR25" s="545"/>
      <c r="JHS25" s="252"/>
      <c r="JHT25" s="220"/>
      <c r="JHU25" s="545"/>
      <c r="JHV25" s="544"/>
      <c r="JHW25" s="544"/>
      <c r="JHX25" s="544"/>
      <c r="JHY25" s="545"/>
      <c r="JHZ25" s="252"/>
      <c r="JIA25" s="220"/>
      <c r="JIB25" s="545"/>
      <c r="JIC25" s="544"/>
      <c r="JID25" s="544"/>
      <c r="JIE25" s="544"/>
      <c r="JIF25" s="545"/>
      <c r="JIG25" s="252"/>
      <c r="JIH25" s="220"/>
      <c r="JII25" s="545"/>
      <c r="JIJ25" s="544"/>
      <c r="JIK25" s="544"/>
      <c r="JIL25" s="544"/>
      <c r="JIM25" s="545"/>
      <c r="JIN25" s="252"/>
      <c r="JIO25" s="220"/>
      <c r="JIP25" s="545"/>
      <c r="JIQ25" s="544"/>
      <c r="JIR25" s="544"/>
      <c r="JIS25" s="544"/>
      <c r="JIT25" s="545"/>
      <c r="JIU25" s="252"/>
      <c r="JIV25" s="220"/>
      <c r="JIW25" s="545"/>
      <c r="JIX25" s="544"/>
      <c r="JIY25" s="544"/>
      <c r="JIZ25" s="544"/>
      <c r="JJA25" s="545"/>
      <c r="JJB25" s="252"/>
      <c r="JJC25" s="220"/>
      <c r="JJD25" s="545"/>
      <c r="JJE25" s="544"/>
      <c r="JJF25" s="544"/>
      <c r="JJG25" s="544"/>
      <c r="JJH25" s="545"/>
      <c r="JJI25" s="252"/>
      <c r="JJJ25" s="220"/>
      <c r="JJK25" s="545"/>
      <c r="JJL25" s="544"/>
      <c r="JJM25" s="544"/>
      <c r="JJN25" s="544"/>
      <c r="JJO25" s="545"/>
      <c r="JJP25" s="252"/>
      <c r="JJQ25" s="220"/>
      <c r="JJR25" s="545"/>
      <c r="JJS25" s="544"/>
      <c r="JJT25" s="544"/>
      <c r="JJU25" s="544"/>
      <c r="JJV25" s="545"/>
      <c r="JJW25" s="252"/>
      <c r="JJX25" s="220"/>
      <c r="JJY25" s="545"/>
      <c r="JJZ25" s="544"/>
      <c r="JKA25" s="544"/>
      <c r="JKB25" s="544"/>
      <c r="JKC25" s="545"/>
      <c r="JKD25" s="252"/>
      <c r="JKE25" s="220"/>
      <c r="JKF25" s="545"/>
      <c r="JKG25" s="544"/>
      <c r="JKH25" s="544"/>
      <c r="JKI25" s="544"/>
      <c r="JKJ25" s="545"/>
      <c r="JKK25" s="252"/>
      <c r="JKL25" s="220"/>
      <c r="JKM25" s="545"/>
      <c r="JKN25" s="544"/>
      <c r="JKO25" s="544"/>
      <c r="JKP25" s="544"/>
      <c r="JKQ25" s="545"/>
      <c r="JKR25" s="252"/>
      <c r="JKS25" s="220"/>
      <c r="JKT25" s="545"/>
      <c r="JKU25" s="544"/>
      <c r="JKV25" s="544"/>
      <c r="JKW25" s="544"/>
      <c r="JKX25" s="545"/>
      <c r="JKY25" s="252"/>
      <c r="JKZ25" s="220"/>
      <c r="JLA25" s="545"/>
      <c r="JLB25" s="544"/>
      <c r="JLC25" s="544"/>
      <c r="JLD25" s="544"/>
      <c r="JLE25" s="545"/>
      <c r="JLF25" s="252"/>
      <c r="JLG25" s="220"/>
      <c r="JLH25" s="545"/>
      <c r="JLI25" s="544"/>
      <c r="JLJ25" s="544"/>
      <c r="JLK25" s="544"/>
      <c r="JLL25" s="545"/>
      <c r="JLM25" s="252"/>
      <c r="JLN25" s="220"/>
      <c r="JLO25" s="545"/>
      <c r="JLP25" s="544"/>
      <c r="JLQ25" s="544"/>
      <c r="JLR25" s="544"/>
      <c r="JLS25" s="545"/>
      <c r="JLT25" s="252"/>
      <c r="JLU25" s="220"/>
      <c r="JLV25" s="545"/>
      <c r="JLW25" s="544"/>
      <c r="JLX25" s="544"/>
      <c r="JLY25" s="544"/>
      <c r="JLZ25" s="545"/>
      <c r="JMA25" s="252"/>
      <c r="JMB25" s="220"/>
      <c r="JMC25" s="545"/>
      <c r="JMD25" s="544"/>
      <c r="JME25" s="544"/>
      <c r="JMF25" s="544"/>
      <c r="JMG25" s="545"/>
      <c r="JMH25" s="252"/>
      <c r="JMI25" s="220"/>
      <c r="JMJ25" s="545"/>
      <c r="JMK25" s="544"/>
      <c r="JML25" s="544"/>
      <c r="JMM25" s="544"/>
      <c r="JMN25" s="545"/>
      <c r="JMO25" s="252"/>
      <c r="JMP25" s="220"/>
      <c r="JMQ25" s="545"/>
      <c r="JMR25" s="544"/>
      <c r="JMS25" s="544"/>
      <c r="JMT25" s="544"/>
      <c r="JMU25" s="545"/>
      <c r="JMV25" s="252"/>
      <c r="JMW25" s="220"/>
      <c r="JMX25" s="545"/>
      <c r="JMY25" s="544"/>
      <c r="JMZ25" s="544"/>
      <c r="JNA25" s="544"/>
      <c r="JNB25" s="545"/>
      <c r="JNC25" s="252"/>
      <c r="JND25" s="220"/>
      <c r="JNE25" s="545"/>
      <c r="JNF25" s="544"/>
      <c r="JNG25" s="544"/>
      <c r="JNH25" s="544"/>
      <c r="JNI25" s="545"/>
      <c r="JNJ25" s="252"/>
      <c r="JNK25" s="220"/>
      <c r="JNL25" s="545"/>
      <c r="JNM25" s="544"/>
      <c r="JNN25" s="544"/>
      <c r="JNO25" s="544"/>
      <c r="JNP25" s="545"/>
      <c r="JNQ25" s="252"/>
      <c r="JNR25" s="220"/>
      <c r="JNS25" s="545"/>
      <c r="JNT25" s="544"/>
      <c r="JNU25" s="544"/>
      <c r="JNV25" s="544"/>
      <c r="JNW25" s="545"/>
      <c r="JNX25" s="252"/>
      <c r="JNY25" s="220"/>
      <c r="JNZ25" s="545"/>
      <c r="JOA25" s="544"/>
      <c r="JOB25" s="544"/>
      <c r="JOC25" s="544"/>
      <c r="JOD25" s="545"/>
      <c r="JOE25" s="252"/>
      <c r="JOF25" s="220"/>
      <c r="JOG25" s="545"/>
      <c r="JOH25" s="544"/>
      <c r="JOI25" s="544"/>
      <c r="JOJ25" s="544"/>
      <c r="JOK25" s="545"/>
      <c r="JOL25" s="252"/>
      <c r="JOM25" s="220"/>
      <c r="JON25" s="545"/>
      <c r="JOO25" s="544"/>
      <c r="JOP25" s="544"/>
      <c r="JOQ25" s="544"/>
      <c r="JOR25" s="545"/>
      <c r="JOS25" s="252"/>
      <c r="JOT25" s="220"/>
      <c r="JOU25" s="545"/>
      <c r="JOV25" s="544"/>
      <c r="JOW25" s="544"/>
      <c r="JOX25" s="544"/>
      <c r="JOY25" s="545"/>
      <c r="JOZ25" s="252"/>
      <c r="JPA25" s="220"/>
      <c r="JPB25" s="545"/>
      <c r="JPC25" s="544"/>
      <c r="JPD25" s="544"/>
      <c r="JPE25" s="544"/>
      <c r="JPF25" s="545"/>
      <c r="JPG25" s="252"/>
      <c r="JPH25" s="220"/>
      <c r="JPI25" s="545"/>
      <c r="JPJ25" s="544"/>
      <c r="JPK25" s="544"/>
      <c r="JPL25" s="544"/>
      <c r="JPM25" s="545"/>
      <c r="JPN25" s="252"/>
      <c r="JPO25" s="220"/>
      <c r="JPP25" s="545"/>
      <c r="JPQ25" s="544"/>
      <c r="JPR25" s="544"/>
      <c r="JPS25" s="544"/>
      <c r="JPT25" s="545"/>
      <c r="JPU25" s="252"/>
      <c r="JPV25" s="220"/>
      <c r="JPW25" s="545"/>
      <c r="JPX25" s="544"/>
      <c r="JPY25" s="544"/>
      <c r="JPZ25" s="544"/>
      <c r="JQA25" s="545"/>
      <c r="JQB25" s="252"/>
      <c r="JQC25" s="220"/>
      <c r="JQD25" s="545"/>
      <c r="JQE25" s="544"/>
      <c r="JQF25" s="544"/>
      <c r="JQG25" s="544"/>
      <c r="JQH25" s="545"/>
      <c r="JQI25" s="252"/>
      <c r="JQJ25" s="220"/>
      <c r="JQK25" s="545"/>
      <c r="JQL25" s="544"/>
      <c r="JQM25" s="544"/>
      <c r="JQN25" s="544"/>
      <c r="JQO25" s="545"/>
      <c r="JQP25" s="252"/>
      <c r="JQQ25" s="220"/>
      <c r="JQR25" s="545"/>
      <c r="JQS25" s="544"/>
      <c r="JQT25" s="544"/>
      <c r="JQU25" s="544"/>
      <c r="JQV25" s="545"/>
      <c r="JQW25" s="252"/>
      <c r="JQX25" s="220"/>
      <c r="JQY25" s="545"/>
      <c r="JQZ25" s="544"/>
      <c r="JRA25" s="544"/>
      <c r="JRB25" s="544"/>
      <c r="JRC25" s="545"/>
      <c r="JRD25" s="252"/>
      <c r="JRE25" s="220"/>
      <c r="JRF25" s="545"/>
      <c r="JRG25" s="544"/>
      <c r="JRH25" s="544"/>
      <c r="JRI25" s="544"/>
      <c r="JRJ25" s="545"/>
      <c r="JRK25" s="252"/>
      <c r="JRL25" s="220"/>
      <c r="JRM25" s="545"/>
      <c r="JRN25" s="544"/>
      <c r="JRO25" s="544"/>
      <c r="JRP25" s="544"/>
      <c r="JRQ25" s="545"/>
      <c r="JRR25" s="252"/>
      <c r="JRS25" s="220"/>
      <c r="JRT25" s="545"/>
      <c r="JRU25" s="544"/>
      <c r="JRV25" s="544"/>
      <c r="JRW25" s="544"/>
      <c r="JRX25" s="545"/>
      <c r="JRY25" s="252"/>
      <c r="JRZ25" s="220"/>
      <c r="JSA25" s="545"/>
      <c r="JSB25" s="544"/>
      <c r="JSC25" s="544"/>
      <c r="JSD25" s="544"/>
      <c r="JSE25" s="545"/>
      <c r="JSF25" s="252"/>
      <c r="JSG25" s="220"/>
      <c r="JSH25" s="545"/>
      <c r="JSI25" s="544"/>
      <c r="JSJ25" s="544"/>
      <c r="JSK25" s="544"/>
      <c r="JSL25" s="545"/>
      <c r="JSM25" s="252"/>
      <c r="JSN25" s="220"/>
      <c r="JSO25" s="545"/>
      <c r="JSP25" s="544"/>
      <c r="JSQ25" s="544"/>
      <c r="JSR25" s="544"/>
      <c r="JSS25" s="545"/>
      <c r="JST25" s="252"/>
      <c r="JSU25" s="220"/>
      <c r="JSV25" s="545"/>
      <c r="JSW25" s="544"/>
      <c r="JSX25" s="544"/>
      <c r="JSY25" s="544"/>
      <c r="JSZ25" s="545"/>
      <c r="JTA25" s="252"/>
      <c r="JTB25" s="220"/>
      <c r="JTC25" s="545"/>
      <c r="JTD25" s="544"/>
      <c r="JTE25" s="544"/>
      <c r="JTF25" s="544"/>
      <c r="JTG25" s="545"/>
      <c r="JTH25" s="252"/>
      <c r="JTI25" s="220"/>
      <c r="JTJ25" s="545"/>
      <c r="JTK25" s="544"/>
      <c r="JTL25" s="544"/>
      <c r="JTM25" s="544"/>
      <c r="JTN25" s="545"/>
      <c r="JTO25" s="252"/>
      <c r="JTP25" s="220"/>
      <c r="JTQ25" s="545"/>
      <c r="JTR25" s="544"/>
      <c r="JTS25" s="544"/>
      <c r="JTT25" s="544"/>
      <c r="JTU25" s="545"/>
      <c r="JTV25" s="252"/>
      <c r="JTW25" s="220"/>
      <c r="JTX25" s="545"/>
      <c r="JTY25" s="544"/>
      <c r="JTZ25" s="544"/>
      <c r="JUA25" s="544"/>
      <c r="JUB25" s="545"/>
      <c r="JUC25" s="252"/>
      <c r="JUD25" s="220"/>
      <c r="JUE25" s="545"/>
      <c r="JUF25" s="544"/>
      <c r="JUG25" s="544"/>
      <c r="JUH25" s="544"/>
      <c r="JUI25" s="545"/>
      <c r="JUJ25" s="252"/>
      <c r="JUK25" s="220"/>
      <c r="JUL25" s="545"/>
      <c r="JUM25" s="544"/>
      <c r="JUN25" s="544"/>
      <c r="JUO25" s="544"/>
      <c r="JUP25" s="545"/>
      <c r="JUQ25" s="252"/>
      <c r="JUR25" s="220"/>
      <c r="JUS25" s="545"/>
      <c r="JUT25" s="544"/>
      <c r="JUU25" s="544"/>
      <c r="JUV25" s="544"/>
      <c r="JUW25" s="545"/>
      <c r="JUX25" s="252"/>
      <c r="JUY25" s="220"/>
      <c r="JUZ25" s="545"/>
      <c r="JVA25" s="544"/>
      <c r="JVB25" s="544"/>
      <c r="JVC25" s="544"/>
      <c r="JVD25" s="545"/>
      <c r="JVE25" s="252"/>
      <c r="JVF25" s="220"/>
      <c r="JVG25" s="545"/>
      <c r="JVH25" s="544"/>
      <c r="JVI25" s="544"/>
      <c r="JVJ25" s="544"/>
      <c r="JVK25" s="545"/>
      <c r="JVL25" s="252"/>
      <c r="JVM25" s="220"/>
      <c r="JVN25" s="545"/>
      <c r="JVO25" s="544"/>
      <c r="JVP25" s="544"/>
      <c r="JVQ25" s="544"/>
      <c r="JVR25" s="545"/>
      <c r="JVS25" s="252"/>
      <c r="JVT25" s="220"/>
      <c r="JVU25" s="545"/>
      <c r="JVV25" s="544"/>
      <c r="JVW25" s="544"/>
      <c r="JVX25" s="544"/>
      <c r="JVY25" s="545"/>
      <c r="JVZ25" s="252"/>
      <c r="JWA25" s="220"/>
      <c r="JWB25" s="545"/>
      <c r="JWC25" s="544"/>
      <c r="JWD25" s="544"/>
      <c r="JWE25" s="544"/>
      <c r="JWF25" s="545"/>
      <c r="JWG25" s="252"/>
      <c r="JWH25" s="220"/>
      <c r="JWI25" s="545"/>
      <c r="JWJ25" s="544"/>
      <c r="JWK25" s="544"/>
      <c r="JWL25" s="544"/>
      <c r="JWM25" s="545"/>
      <c r="JWN25" s="252"/>
      <c r="JWO25" s="220"/>
      <c r="JWP25" s="545"/>
      <c r="JWQ25" s="544"/>
      <c r="JWR25" s="544"/>
      <c r="JWS25" s="544"/>
      <c r="JWT25" s="545"/>
      <c r="JWU25" s="252"/>
      <c r="JWV25" s="220"/>
      <c r="JWW25" s="545"/>
      <c r="JWX25" s="544"/>
      <c r="JWY25" s="544"/>
      <c r="JWZ25" s="544"/>
      <c r="JXA25" s="545"/>
      <c r="JXB25" s="252"/>
      <c r="JXC25" s="220"/>
      <c r="JXD25" s="545"/>
      <c r="JXE25" s="544"/>
      <c r="JXF25" s="544"/>
      <c r="JXG25" s="544"/>
      <c r="JXH25" s="545"/>
      <c r="JXI25" s="252"/>
      <c r="JXJ25" s="220"/>
      <c r="JXK25" s="545"/>
      <c r="JXL25" s="544"/>
      <c r="JXM25" s="544"/>
      <c r="JXN25" s="544"/>
      <c r="JXO25" s="545"/>
      <c r="JXP25" s="252"/>
      <c r="JXQ25" s="220"/>
      <c r="JXR25" s="545"/>
      <c r="JXS25" s="544"/>
      <c r="JXT25" s="544"/>
      <c r="JXU25" s="544"/>
      <c r="JXV25" s="545"/>
      <c r="JXW25" s="252"/>
      <c r="JXX25" s="220"/>
      <c r="JXY25" s="545"/>
      <c r="JXZ25" s="544"/>
      <c r="JYA25" s="544"/>
      <c r="JYB25" s="544"/>
      <c r="JYC25" s="545"/>
      <c r="JYD25" s="252"/>
      <c r="JYE25" s="220"/>
      <c r="JYF25" s="545"/>
      <c r="JYG25" s="544"/>
      <c r="JYH25" s="544"/>
      <c r="JYI25" s="544"/>
      <c r="JYJ25" s="545"/>
      <c r="JYK25" s="252"/>
      <c r="JYL25" s="220"/>
      <c r="JYM25" s="545"/>
      <c r="JYN25" s="544"/>
      <c r="JYO25" s="544"/>
      <c r="JYP25" s="544"/>
      <c r="JYQ25" s="545"/>
      <c r="JYR25" s="252"/>
      <c r="JYS25" s="220"/>
      <c r="JYT25" s="545"/>
      <c r="JYU25" s="544"/>
      <c r="JYV25" s="544"/>
      <c r="JYW25" s="544"/>
      <c r="JYX25" s="545"/>
      <c r="JYY25" s="252"/>
      <c r="JYZ25" s="220"/>
      <c r="JZA25" s="545"/>
      <c r="JZB25" s="544"/>
      <c r="JZC25" s="544"/>
      <c r="JZD25" s="544"/>
      <c r="JZE25" s="545"/>
      <c r="JZF25" s="252"/>
      <c r="JZG25" s="220"/>
      <c r="JZH25" s="545"/>
      <c r="JZI25" s="544"/>
      <c r="JZJ25" s="544"/>
      <c r="JZK25" s="544"/>
      <c r="JZL25" s="545"/>
      <c r="JZM25" s="252"/>
      <c r="JZN25" s="220"/>
      <c r="JZO25" s="545"/>
      <c r="JZP25" s="544"/>
      <c r="JZQ25" s="544"/>
      <c r="JZR25" s="544"/>
      <c r="JZS25" s="545"/>
      <c r="JZT25" s="252"/>
      <c r="JZU25" s="220"/>
      <c r="JZV25" s="545"/>
      <c r="JZW25" s="544"/>
      <c r="JZX25" s="544"/>
      <c r="JZY25" s="544"/>
      <c r="JZZ25" s="545"/>
      <c r="KAA25" s="252"/>
      <c r="KAB25" s="220"/>
      <c r="KAC25" s="545"/>
      <c r="KAD25" s="544"/>
      <c r="KAE25" s="544"/>
      <c r="KAF25" s="544"/>
      <c r="KAG25" s="545"/>
      <c r="KAH25" s="252"/>
      <c r="KAI25" s="220"/>
      <c r="KAJ25" s="545"/>
      <c r="KAK25" s="544"/>
      <c r="KAL25" s="544"/>
      <c r="KAM25" s="544"/>
      <c r="KAN25" s="545"/>
      <c r="KAO25" s="252"/>
      <c r="KAP25" s="220"/>
      <c r="KAQ25" s="545"/>
      <c r="KAR25" s="544"/>
      <c r="KAS25" s="544"/>
      <c r="KAT25" s="544"/>
      <c r="KAU25" s="545"/>
      <c r="KAV25" s="252"/>
      <c r="KAW25" s="220"/>
      <c r="KAX25" s="545"/>
      <c r="KAY25" s="544"/>
      <c r="KAZ25" s="544"/>
      <c r="KBA25" s="544"/>
      <c r="KBB25" s="545"/>
      <c r="KBC25" s="252"/>
      <c r="KBD25" s="220"/>
      <c r="KBE25" s="545"/>
      <c r="KBF25" s="544"/>
      <c r="KBG25" s="544"/>
      <c r="KBH25" s="544"/>
      <c r="KBI25" s="545"/>
      <c r="KBJ25" s="252"/>
      <c r="KBK25" s="220"/>
      <c r="KBL25" s="545"/>
      <c r="KBM25" s="544"/>
      <c r="KBN25" s="544"/>
      <c r="KBO25" s="544"/>
      <c r="KBP25" s="545"/>
      <c r="KBQ25" s="252"/>
      <c r="KBR25" s="220"/>
      <c r="KBS25" s="545"/>
      <c r="KBT25" s="544"/>
      <c r="KBU25" s="544"/>
      <c r="KBV25" s="544"/>
      <c r="KBW25" s="545"/>
      <c r="KBX25" s="252"/>
      <c r="KBY25" s="220"/>
      <c r="KBZ25" s="545"/>
      <c r="KCA25" s="544"/>
      <c r="KCB25" s="544"/>
      <c r="KCC25" s="544"/>
      <c r="KCD25" s="545"/>
      <c r="KCE25" s="252"/>
      <c r="KCF25" s="220"/>
      <c r="KCG25" s="545"/>
      <c r="KCH25" s="544"/>
      <c r="KCI25" s="544"/>
      <c r="KCJ25" s="544"/>
      <c r="KCK25" s="545"/>
      <c r="KCL25" s="252"/>
      <c r="KCM25" s="220"/>
      <c r="KCN25" s="545"/>
      <c r="KCO25" s="544"/>
      <c r="KCP25" s="544"/>
      <c r="KCQ25" s="544"/>
      <c r="KCR25" s="545"/>
      <c r="KCS25" s="252"/>
      <c r="KCT25" s="220"/>
      <c r="KCU25" s="545"/>
      <c r="KCV25" s="544"/>
      <c r="KCW25" s="544"/>
      <c r="KCX25" s="544"/>
      <c r="KCY25" s="545"/>
      <c r="KCZ25" s="252"/>
      <c r="KDA25" s="220"/>
      <c r="KDB25" s="545"/>
      <c r="KDC25" s="544"/>
      <c r="KDD25" s="544"/>
      <c r="KDE25" s="544"/>
      <c r="KDF25" s="545"/>
      <c r="KDG25" s="252"/>
      <c r="KDH25" s="220"/>
      <c r="KDI25" s="545"/>
      <c r="KDJ25" s="544"/>
      <c r="KDK25" s="544"/>
      <c r="KDL25" s="544"/>
      <c r="KDM25" s="545"/>
      <c r="KDN25" s="252"/>
      <c r="KDO25" s="220"/>
      <c r="KDP25" s="545"/>
      <c r="KDQ25" s="544"/>
      <c r="KDR25" s="544"/>
      <c r="KDS25" s="544"/>
      <c r="KDT25" s="545"/>
      <c r="KDU25" s="252"/>
      <c r="KDV25" s="220"/>
      <c r="KDW25" s="545"/>
      <c r="KDX25" s="544"/>
      <c r="KDY25" s="544"/>
      <c r="KDZ25" s="544"/>
      <c r="KEA25" s="545"/>
      <c r="KEB25" s="252"/>
      <c r="KEC25" s="220"/>
      <c r="KED25" s="545"/>
      <c r="KEE25" s="544"/>
      <c r="KEF25" s="544"/>
      <c r="KEG25" s="544"/>
      <c r="KEH25" s="545"/>
      <c r="KEI25" s="252"/>
      <c r="KEJ25" s="220"/>
      <c r="KEK25" s="545"/>
      <c r="KEL25" s="544"/>
      <c r="KEM25" s="544"/>
      <c r="KEN25" s="544"/>
      <c r="KEO25" s="545"/>
      <c r="KEP25" s="252"/>
      <c r="KEQ25" s="220"/>
      <c r="KER25" s="545"/>
      <c r="KES25" s="544"/>
      <c r="KET25" s="544"/>
      <c r="KEU25" s="544"/>
      <c r="KEV25" s="545"/>
      <c r="KEW25" s="252"/>
      <c r="KEX25" s="220"/>
      <c r="KEY25" s="545"/>
      <c r="KEZ25" s="544"/>
      <c r="KFA25" s="544"/>
      <c r="KFB25" s="544"/>
      <c r="KFC25" s="545"/>
      <c r="KFD25" s="252"/>
      <c r="KFE25" s="220"/>
      <c r="KFF25" s="545"/>
      <c r="KFG25" s="544"/>
      <c r="KFH25" s="544"/>
      <c r="KFI25" s="544"/>
      <c r="KFJ25" s="545"/>
      <c r="KFK25" s="252"/>
      <c r="KFL25" s="220"/>
      <c r="KFM25" s="545"/>
      <c r="KFN25" s="544"/>
      <c r="KFO25" s="544"/>
      <c r="KFP25" s="544"/>
      <c r="KFQ25" s="545"/>
      <c r="KFR25" s="252"/>
      <c r="KFS25" s="220"/>
      <c r="KFT25" s="545"/>
      <c r="KFU25" s="544"/>
      <c r="KFV25" s="544"/>
      <c r="KFW25" s="544"/>
      <c r="KFX25" s="545"/>
      <c r="KFY25" s="252"/>
      <c r="KFZ25" s="220"/>
      <c r="KGA25" s="545"/>
      <c r="KGB25" s="544"/>
      <c r="KGC25" s="544"/>
      <c r="KGD25" s="544"/>
      <c r="KGE25" s="545"/>
      <c r="KGF25" s="252"/>
      <c r="KGG25" s="220"/>
      <c r="KGH25" s="545"/>
      <c r="KGI25" s="544"/>
      <c r="KGJ25" s="544"/>
      <c r="KGK25" s="544"/>
      <c r="KGL25" s="545"/>
      <c r="KGM25" s="252"/>
      <c r="KGN25" s="220"/>
      <c r="KGO25" s="545"/>
      <c r="KGP25" s="544"/>
      <c r="KGQ25" s="544"/>
      <c r="KGR25" s="544"/>
      <c r="KGS25" s="545"/>
      <c r="KGT25" s="252"/>
      <c r="KGU25" s="220"/>
      <c r="KGV25" s="545"/>
      <c r="KGW25" s="544"/>
      <c r="KGX25" s="544"/>
      <c r="KGY25" s="544"/>
      <c r="KGZ25" s="545"/>
      <c r="KHA25" s="252"/>
      <c r="KHB25" s="220"/>
      <c r="KHC25" s="545"/>
      <c r="KHD25" s="544"/>
      <c r="KHE25" s="544"/>
      <c r="KHF25" s="544"/>
      <c r="KHG25" s="545"/>
      <c r="KHH25" s="252"/>
      <c r="KHI25" s="220"/>
      <c r="KHJ25" s="545"/>
      <c r="KHK25" s="544"/>
      <c r="KHL25" s="544"/>
      <c r="KHM25" s="544"/>
      <c r="KHN25" s="545"/>
      <c r="KHO25" s="252"/>
      <c r="KHP25" s="220"/>
      <c r="KHQ25" s="545"/>
      <c r="KHR25" s="544"/>
      <c r="KHS25" s="544"/>
      <c r="KHT25" s="544"/>
      <c r="KHU25" s="545"/>
      <c r="KHV25" s="252"/>
      <c r="KHW25" s="220"/>
      <c r="KHX25" s="545"/>
      <c r="KHY25" s="544"/>
      <c r="KHZ25" s="544"/>
      <c r="KIA25" s="544"/>
      <c r="KIB25" s="545"/>
      <c r="KIC25" s="252"/>
      <c r="KID25" s="220"/>
      <c r="KIE25" s="545"/>
      <c r="KIF25" s="544"/>
      <c r="KIG25" s="544"/>
      <c r="KIH25" s="544"/>
      <c r="KII25" s="545"/>
      <c r="KIJ25" s="252"/>
      <c r="KIK25" s="220"/>
      <c r="KIL25" s="545"/>
      <c r="KIM25" s="544"/>
      <c r="KIN25" s="544"/>
      <c r="KIO25" s="544"/>
      <c r="KIP25" s="545"/>
      <c r="KIQ25" s="252"/>
      <c r="KIR25" s="220"/>
      <c r="KIS25" s="545"/>
      <c r="KIT25" s="544"/>
      <c r="KIU25" s="544"/>
      <c r="KIV25" s="544"/>
      <c r="KIW25" s="545"/>
      <c r="KIX25" s="252"/>
      <c r="KIY25" s="220"/>
      <c r="KIZ25" s="545"/>
      <c r="KJA25" s="544"/>
      <c r="KJB25" s="544"/>
      <c r="KJC25" s="544"/>
      <c r="KJD25" s="545"/>
      <c r="KJE25" s="252"/>
      <c r="KJF25" s="220"/>
      <c r="KJG25" s="545"/>
      <c r="KJH25" s="544"/>
      <c r="KJI25" s="544"/>
      <c r="KJJ25" s="544"/>
      <c r="KJK25" s="545"/>
      <c r="KJL25" s="252"/>
      <c r="KJM25" s="220"/>
      <c r="KJN25" s="545"/>
      <c r="KJO25" s="544"/>
      <c r="KJP25" s="544"/>
      <c r="KJQ25" s="544"/>
      <c r="KJR25" s="545"/>
      <c r="KJS25" s="252"/>
      <c r="KJT25" s="220"/>
      <c r="KJU25" s="545"/>
      <c r="KJV25" s="544"/>
      <c r="KJW25" s="544"/>
      <c r="KJX25" s="544"/>
      <c r="KJY25" s="545"/>
      <c r="KJZ25" s="252"/>
      <c r="KKA25" s="220"/>
      <c r="KKB25" s="545"/>
      <c r="KKC25" s="544"/>
      <c r="KKD25" s="544"/>
      <c r="KKE25" s="544"/>
      <c r="KKF25" s="545"/>
      <c r="KKG25" s="252"/>
      <c r="KKH25" s="220"/>
      <c r="KKI25" s="545"/>
      <c r="KKJ25" s="544"/>
      <c r="KKK25" s="544"/>
      <c r="KKL25" s="544"/>
      <c r="KKM25" s="545"/>
      <c r="KKN25" s="252"/>
      <c r="KKO25" s="220"/>
      <c r="KKP25" s="545"/>
      <c r="KKQ25" s="544"/>
      <c r="KKR25" s="544"/>
      <c r="KKS25" s="544"/>
      <c r="KKT25" s="545"/>
      <c r="KKU25" s="252"/>
      <c r="KKV25" s="220"/>
      <c r="KKW25" s="545"/>
      <c r="KKX25" s="544"/>
      <c r="KKY25" s="544"/>
      <c r="KKZ25" s="544"/>
      <c r="KLA25" s="545"/>
      <c r="KLB25" s="252"/>
      <c r="KLC25" s="220"/>
      <c r="KLD25" s="545"/>
      <c r="KLE25" s="544"/>
      <c r="KLF25" s="544"/>
      <c r="KLG25" s="544"/>
      <c r="KLH25" s="545"/>
      <c r="KLI25" s="252"/>
      <c r="KLJ25" s="220"/>
      <c r="KLK25" s="545"/>
      <c r="KLL25" s="544"/>
      <c r="KLM25" s="544"/>
      <c r="KLN25" s="544"/>
      <c r="KLO25" s="545"/>
      <c r="KLP25" s="252"/>
      <c r="KLQ25" s="220"/>
      <c r="KLR25" s="545"/>
      <c r="KLS25" s="544"/>
      <c r="KLT25" s="544"/>
      <c r="KLU25" s="544"/>
      <c r="KLV25" s="545"/>
      <c r="KLW25" s="252"/>
      <c r="KLX25" s="220"/>
      <c r="KLY25" s="545"/>
      <c r="KLZ25" s="544"/>
      <c r="KMA25" s="544"/>
      <c r="KMB25" s="544"/>
      <c r="KMC25" s="545"/>
      <c r="KMD25" s="252"/>
      <c r="KME25" s="220"/>
      <c r="KMF25" s="545"/>
      <c r="KMG25" s="544"/>
      <c r="KMH25" s="544"/>
      <c r="KMI25" s="544"/>
      <c r="KMJ25" s="545"/>
      <c r="KMK25" s="252"/>
      <c r="KML25" s="220"/>
      <c r="KMM25" s="545"/>
      <c r="KMN25" s="544"/>
      <c r="KMO25" s="544"/>
      <c r="KMP25" s="544"/>
      <c r="KMQ25" s="545"/>
      <c r="KMR25" s="252"/>
      <c r="KMS25" s="220"/>
      <c r="KMT25" s="545"/>
      <c r="KMU25" s="544"/>
      <c r="KMV25" s="544"/>
      <c r="KMW25" s="544"/>
      <c r="KMX25" s="545"/>
      <c r="KMY25" s="252"/>
      <c r="KMZ25" s="220"/>
      <c r="KNA25" s="545"/>
      <c r="KNB25" s="544"/>
      <c r="KNC25" s="544"/>
      <c r="KND25" s="544"/>
      <c r="KNE25" s="545"/>
      <c r="KNF25" s="252"/>
      <c r="KNG25" s="220"/>
      <c r="KNH25" s="545"/>
      <c r="KNI25" s="544"/>
      <c r="KNJ25" s="544"/>
      <c r="KNK25" s="544"/>
      <c r="KNL25" s="545"/>
      <c r="KNM25" s="252"/>
      <c r="KNN25" s="220"/>
      <c r="KNO25" s="545"/>
      <c r="KNP25" s="544"/>
      <c r="KNQ25" s="544"/>
      <c r="KNR25" s="544"/>
      <c r="KNS25" s="545"/>
      <c r="KNT25" s="252"/>
      <c r="KNU25" s="220"/>
      <c r="KNV25" s="545"/>
      <c r="KNW25" s="544"/>
      <c r="KNX25" s="544"/>
      <c r="KNY25" s="544"/>
      <c r="KNZ25" s="545"/>
      <c r="KOA25" s="252"/>
      <c r="KOB25" s="220"/>
      <c r="KOC25" s="545"/>
      <c r="KOD25" s="544"/>
      <c r="KOE25" s="544"/>
      <c r="KOF25" s="544"/>
      <c r="KOG25" s="545"/>
      <c r="KOH25" s="252"/>
      <c r="KOI25" s="220"/>
      <c r="KOJ25" s="545"/>
      <c r="KOK25" s="544"/>
      <c r="KOL25" s="544"/>
      <c r="KOM25" s="544"/>
      <c r="KON25" s="545"/>
      <c r="KOO25" s="252"/>
      <c r="KOP25" s="220"/>
      <c r="KOQ25" s="545"/>
      <c r="KOR25" s="544"/>
      <c r="KOS25" s="544"/>
      <c r="KOT25" s="544"/>
      <c r="KOU25" s="545"/>
      <c r="KOV25" s="252"/>
      <c r="KOW25" s="220"/>
      <c r="KOX25" s="545"/>
      <c r="KOY25" s="544"/>
      <c r="KOZ25" s="544"/>
      <c r="KPA25" s="544"/>
      <c r="KPB25" s="545"/>
      <c r="KPC25" s="252"/>
      <c r="KPD25" s="220"/>
      <c r="KPE25" s="545"/>
      <c r="KPF25" s="544"/>
      <c r="KPG25" s="544"/>
      <c r="KPH25" s="544"/>
      <c r="KPI25" s="545"/>
      <c r="KPJ25" s="252"/>
      <c r="KPK25" s="220"/>
      <c r="KPL25" s="545"/>
      <c r="KPM25" s="544"/>
      <c r="KPN25" s="544"/>
      <c r="KPO25" s="544"/>
      <c r="KPP25" s="545"/>
      <c r="KPQ25" s="252"/>
      <c r="KPR25" s="220"/>
      <c r="KPS25" s="545"/>
      <c r="KPT25" s="544"/>
      <c r="KPU25" s="544"/>
      <c r="KPV25" s="544"/>
      <c r="KPW25" s="545"/>
      <c r="KPX25" s="252"/>
      <c r="KPY25" s="220"/>
      <c r="KPZ25" s="545"/>
      <c r="KQA25" s="544"/>
      <c r="KQB25" s="544"/>
      <c r="KQC25" s="544"/>
      <c r="KQD25" s="545"/>
      <c r="KQE25" s="252"/>
      <c r="KQF25" s="220"/>
      <c r="KQG25" s="545"/>
      <c r="KQH25" s="544"/>
      <c r="KQI25" s="544"/>
      <c r="KQJ25" s="544"/>
      <c r="KQK25" s="545"/>
      <c r="KQL25" s="252"/>
      <c r="KQM25" s="220"/>
      <c r="KQN25" s="545"/>
      <c r="KQO25" s="544"/>
      <c r="KQP25" s="544"/>
      <c r="KQQ25" s="544"/>
      <c r="KQR25" s="545"/>
      <c r="KQS25" s="252"/>
      <c r="KQT25" s="220"/>
      <c r="KQU25" s="545"/>
      <c r="KQV25" s="544"/>
      <c r="KQW25" s="544"/>
      <c r="KQX25" s="544"/>
      <c r="KQY25" s="545"/>
      <c r="KQZ25" s="252"/>
      <c r="KRA25" s="220"/>
      <c r="KRB25" s="545"/>
      <c r="KRC25" s="544"/>
      <c r="KRD25" s="544"/>
      <c r="KRE25" s="544"/>
      <c r="KRF25" s="545"/>
      <c r="KRG25" s="252"/>
      <c r="KRH25" s="220"/>
      <c r="KRI25" s="545"/>
      <c r="KRJ25" s="544"/>
      <c r="KRK25" s="544"/>
      <c r="KRL25" s="544"/>
      <c r="KRM25" s="545"/>
      <c r="KRN25" s="252"/>
      <c r="KRO25" s="220"/>
      <c r="KRP25" s="545"/>
      <c r="KRQ25" s="544"/>
      <c r="KRR25" s="544"/>
      <c r="KRS25" s="544"/>
      <c r="KRT25" s="545"/>
      <c r="KRU25" s="252"/>
      <c r="KRV25" s="220"/>
      <c r="KRW25" s="545"/>
      <c r="KRX25" s="544"/>
      <c r="KRY25" s="544"/>
      <c r="KRZ25" s="544"/>
      <c r="KSA25" s="545"/>
      <c r="KSB25" s="252"/>
      <c r="KSC25" s="220"/>
      <c r="KSD25" s="545"/>
      <c r="KSE25" s="544"/>
      <c r="KSF25" s="544"/>
      <c r="KSG25" s="544"/>
      <c r="KSH25" s="545"/>
      <c r="KSI25" s="252"/>
      <c r="KSJ25" s="220"/>
      <c r="KSK25" s="545"/>
      <c r="KSL25" s="544"/>
      <c r="KSM25" s="544"/>
      <c r="KSN25" s="544"/>
      <c r="KSO25" s="545"/>
      <c r="KSP25" s="252"/>
      <c r="KSQ25" s="220"/>
      <c r="KSR25" s="545"/>
      <c r="KSS25" s="544"/>
      <c r="KST25" s="544"/>
      <c r="KSU25" s="544"/>
      <c r="KSV25" s="545"/>
      <c r="KSW25" s="252"/>
      <c r="KSX25" s="220"/>
      <c r="KSY25" s="545"/>
      <c r="KSZ25" s="544"/>
      <c r="KTA25" s="544"/>
      <c r="KTB25" s="544"/>
      <c r="KTC25" s="545"/>
      <c r="KTD25" s="252"/>
      <c r="KTE25" s="220"/>
      <c r="KTF25" s="545"/>
      <c r="KTG25" s="544"/>
      <c r="KTH25" s="544"/>
      <c r="KTI25" s="544"/>
      <c r="KTJ25" s="545"/>
      <c r="KTK25" s="252"/>
      <c r="KTL25" s="220"/>
      <c r="KTM25" s="545"/>
      <c r="KTN25" s="544"/>
      <c r="KTO25" s="544"/>
      <c r="KTP25" s="544"/>
      <c r="KTQ25" s="545"/>
      <c r="KTR25" s="252"/>
      <c r="KTS25" s="220"/>
      <c r="KTT25" s="545"/>
      <c r="KTU25" s="544"/>
      <c r="KTV25" s="544"/>
      <c r="KTW25" s="544"/>
      <c r="KTX25" s="545"/>
      <c r="KTY25" s="252"/>
      <c r="KTZ25" s="220"/>
      <c r="KUA25" s="545"/>
      <c r="KUB25" s="544"/>
      <c r="KUC25" s="544"/>
      <c r="KUD25" s="544"/>
      <c r="KUE25" s="545"/>
      <c r="KUF25" s="252"/>
      <c r="KUG25" s="220"/>
      <c r="KUH25" s="545"/>
      <c r="KUI25" s="544"/>
      <c r="KUJ25" s="544"/>
      <c r="KUK25" s="544"/>
      <c r="KUL25" s="545"/>
      <c r="KUM25" s="252"/>
      <c r="KUN25" s="220"/>
      <c r="KUO25" s="545"/>
      <c r="KUP25" s="544"/>
      <c r="KUQ25" s="544"/>
      <c r="KUR25" s="544"/>
      <c r="KUS25" s="545"/>
      <c r="KUT25" s="252"/>
      <c r="KUU25" s="220"/>
      <c r="KUV25" s="545"/>
      <c r="KUW25" s="544"/>
      <c r="KUX25" s="544"/>
      <c r="KUY25" s="544"/>
      <c r="KUZ25" s="545"/>
      <c r="KVA25" s="252"/>
      <c r="KVB25" s="220"/>
      <c r="KVC25" s="545"/>
      <c r="KVD25" s="544"/>
      <c r="KVE25" s="544"/>
      <c r="KVF25" s="544"/>
      <c r="KVG25" s="545"/>
      <c r="KVH25" s="252"/>
      <c r="KVI25" s="220"/>
      <c r="KVJ25" s="545"/>
      <c r="KVK25" s="544"/>
      <c r="KVL25" s="544"/>
      <c r="KVM25" s="544"/>
      <c r="KVN25" s="545"/>
      <c r="KVO25" s="252"/>
      <c r="KVP25" s="220"/>
      <c r="KVQ25" s="545"/>
      <c r="KVR25" s="544"/>
      <c r="KVS25" s="544"/>
      <c r="KVT25" s="544"/>
      <c r="KVU25" s="545"/>
      <c r="KVV25" s="252"/>
      <c r="KVW25" s="220"/>
      <c r="KVX25" s="545"/>
      <c r="KVY25" s="544"/>
      <c r="KVZ25" s="544"/>
      <c r="KWA25" s="544"/>
      <c r="KWB25" s="545"/>
      <c r="KWC25" s="252"/>
      <c r="KWD25" s="220"/>
      <c r="KWE25" s="545"/>
      <c r="KWF25" s="544"/>
      <c r="KWG25" s="544"/>
      <c r="KWH25" s="544"/>
      <c r="KWI25" s="545"/>
      <c r="KWJ25" s="252"/>
      <c r="KWK25" s="220"/>
      <c r="KWL25" s="545"/>
      <c r="KWM25" s="544"/>
      <c r="KWN25" s="544"/>
      <c r="KWO25" s="544"/>
      <c r="KWP25" s="545"/>
      <c r="KWQ25" s="252"/>
      <c r="KWR25" s="220"/>
      <c r="KWS25" s="545"/>
      <c r="KWT25" s="544"/>
      <c r="KWU25" s="544"/>
      <c r="KWV25" s="544"/>
      <c r="KWW25" s="545"/>
      <c r="KWX25" s="252"/>
      <c r="KWY25" s="220"/>
      <c r="KWZ25" s="545"/>
      <c r="KXA25" s="544"/>
      <c r="KXB25" s="544"/>
      <c r="KXC25" s="544"/>
      <c r="KXD25" s="545"/>
      <c r="KXE25" s="252"/>
      <c r="KXF25" s="220"/>
      <c r="KXG25" s="545"/>
      <c r="KXH25" s="544"/>
      <c r="KXI25" s="544"/>
      <c r="KXJ25" s="544"/>
      <c r="KXK25" s="545"/>
      <c r="KXL25" s="252"/>
      <c r="KXM25" s="220"/>
      <c r="KXN25" s="545"/>
      <c r="KXO25" s="544"/>
      <c r="KXP25" s="544"/>
      <c r="KXQ25" s="544"/>
      <c r="KXR25" s="545"/>
      <c r="KXS25" s="252"/>
      <c r="KXT25" s="220"/>
      <c r="KXU25" s="545"/>
      <c r="KXV25" s="544"/>
      <c r="KXW25" s="544"/>
      <c r="KXX25" s="544"/>
      <c r="KXY25" s="545"/>
      <c r="KXZ25" s="252"/>
      <c r="KYA25" s="220"/>
      <c r="KYB25" s="545"/>
      <c r="KYC25" s="544"/>
      <c r="KYD25" s="544"/>
      <c r="KYE25" s="544"/>
      <c r="KYF25" s="545"/>
      <c r="KYG25" s="252"/>
      <c r="KYH25" s="220"/>
      <c r="KYI25" s="545"/>
      <c r="KYJ25" s="544"/>
      <c r="KYK25" s="544"/>
      <c r="KYL25" s="544"/>
      <c r="KYM25" s="545"/>
      <c r="KYN25" s="252"/>
      <c r="KYO25" s="220"/>
      <c r="KYP25" s="545"/>
      <c r="KYQ25" s="544"/>
      <c r="KYR25" s="544"/>
      <c r="KYS25" s="544"/>
      <c r="KYT25" s="545"/>
      <c r="KYU25" s="252"/>
      <c r="KYV25" s="220"/>
      <c r="KYW25" s="545"/>
      <c r="KYX25" s="544"/>
      <c r="KYY25" s="544"/>
      <c r="KYZ25" s="544"/>
      <c r="KZA25" s="545"/>
      <c r="KZB25" s="252"/>
      <c r="KZC25" s="220"/>
      <c r="KZD25" s="545"/>
      <c r="KZE25" s="544"/>
      <c r="KZF25" s="544"/>
      <c r="KZG25" s="544"/>
      <c r="KZH25" s="545"/>
      <c r="KZI25" s="252"/>
      <c r="KZJ25" s="220"/>
      <c r="KZK25" s="545"/>
      <c r="KZL25" s="544"/>
      <c r="KZM25" s="544"/>
      <c r="KZN25" s="544"/>
      <c r="KZO25" s="545"/>
      <c r="KZP25" s="252"/>
      <c r="KZQ25" s="220"/>
      <c r="KZR25" s="545"/>
      <c r="KZS25" s="544"/>
      <c r="KZT25" s="544"/>
      <c r="KZU25" s="544"/>
      <c r="KZV25" s="545"/>
      <c r="KZW25" s="252"/>
      <c r="KZX25" s="220"/>
      <c r="KZY25" s="545"/>
      <c r="KZZ25" s="544"/>
      <c r="LAA25" s="544"/>
      <c r="LAB25" s="544"/>
      <c r="LAC25" s="545"/>
      <c r="LAD25" s="252"/>
      <c r="LAE25" s="220"/>
      <c r="LAF25" s="545"/>
      <c r="LAG25" s="544"/>
      <c r="LAH25" s="544"/>
      <c r="LAI25" s="544"/>
      <c r="LAJ25" s="545"/>
      <c r="LAK25" s="252"/>
      <c r="LAL25" s="220"/>
      <c r="LAM25" s="545"/>
      <c r="LAN25" s="544"/>
      <c r="LAO25" s="544"/>
      <c r="LAP25" s="544"/>
      <c r="LAQ25" s="545"/>
      <c r="LAR25" s="252"/>
      <c r="LAS25" s="220"/>
      <c r="LAT25" s="545"/>
      <c r="LAU25" s="544"/>
      <c r="LAV25" s="544"/>
      <c r="LAW25" s="544"/>
      <c r="LAX25" s="545"/>
      <c r="LAY25" s="252"/>
      <c r="LAZ25" s="220"/>
      <c r="LBA25" s="545"/>
      <c r="LBB25" s="544"/>
      <c r="LBC25" s="544"/>
      <c r="LBD25" s="544"/>
      <c r="LBE25" s="545"/>
      <c r="LBF25" s="252"/>
      <c r="LBG25" s="220"/>
      <c r="LBH25" s="545"/>
      <c r="LBI25" s="544"/>
      <c r="LBJ25" s="544"/>
      <c r="LBK25" s="544"/>
      <c r="LBL25" s="545"/>
      <c r="LBM25" s="252"/>
      <c r="LBN25" s="220"/>
      <c r="LBO25" s="545"/>
      <c r="LBP25" s="544"/>
      <c r="LBQ25" s="544"/>
      <c r="LBR25" s="544"/>
      <c r="LBS25" s="545"/>
      <c r="LBT25" s="252"/>
      <c r="LBU25" s="220"/>
      <c r="LBV25" s="545"/>
      <c r="LBW25" s="544"/>
      <c r="LBX25" s="544"/>
      <c r="LBY25" s="544"/>
      <c r="LBZ25" s="545"/>
      <c r="LCA25" s="252"/>
      <c r="LCB25" s="220"/>
      <c r="LCC25" s="545"/>
      <c r="LCD25" s="544"/>
      <c r="LCE25" s="544"/>
      <c r="LCF25" s="544"/>
      <c r="LCG25" s="545"/>
      <c r="LCH25" s="252"/>
      <c r="LCI25" s="220"/>
      <c r="LCJ25" s="545"/>
      <c r="LCK25" s="544"/>
      <c r="LCL25" s="544"/>
      <c r="LCM25" s="544"/>
      <c r="LCN25" s="545"/>
      <c r="LCO25" s="252"/>
      <c r="LCP25" s="220"/>
      <c r="LCQ25" s="545"/>
      <c r="LCR25" s="544"/>
      <c r="LCS25" s="544"/>
      <c r="LCT25" s="544"/>
      <c r="LCU25" s="545"/>
      <c r="LCV25" s="252"/>
      <c r="LCW25" s="220"/>
      <c r="LCX25" s="545"/>
      <c r="LCY25" s="544"/>
      <c r="LCZ25" s="544"/>
      <c r="LDA25" s="544"/>
      <c r="LDB25" s="545"/>
      <c r="LDC25" s="252"/>
      <c r="LDD25" s="220"/>
      <c r="LDE25" s="545"/>
      <c r="LDF25" s="544"/>
      <c r="LDG25" s="544"/>
      <c r="LDH25" s="544"/>
      <c r="LDI25" s="545"/>
      <c r="LDJ25" s="252"/>
      <c r="LDK25" s="220"/>
      <c r="LDL25" s="545"/>
      <c r="LDM25" s="544"/>
      <c r="LDN25" s="544"/>
      <c r="LDO25" s="544"/>
      <c r="LDP25" s="545"/>
      <c r="LDQ25" s="252"/>
      <c r="LDR25" s="220"/>
      <c r="LDS25" s="545"/>
      <c r="LDT25" s="544"/>
      <c r="LDU25" s="544"/>
      <c r="LDV25" s="544"/>
      <c r="LDW25" s="545"/>
      <c r="LDX25" s="252"/>
      <c r="LDY25" s="220"/>
      <c r="LDZ25" s="545"/>
      <c r="LEA25" s="544"/>
      <c r="LEB25" s="544"/>
      <c r="LEC25" s="544"/>
      <c r="LED25" s="545"/>
      <c r="LEE25" s="252"/>
      <c r="LEF25" s="220"/>
      <c r="LEG25" s="545"/>
      <c r="LEH25" s="544"/>
      <c r="LEI25" s="544"/>
      <c r="LEJ25" s="544"/>
      <c r="LEK25" s="545"/>
      <c r="LEL25" s="252"/>
      <c r="LEM25" s="220"/>
      <c r="LEN25" s="545"/>
      <c r="LEO25" s="544"/>
      <c r="LEP25" s="544"/>
      <c r="LEQ25" s="544"/>
      <c r="LER25" s="545"/>
      <c r="LES25" s="252"/>
      <c r="LET25" s="220"/>
      <c r="LEU25" s="545"/>
      <c r="LEV25" s="544"/>
      <c r="LEW25" s="544"/>
      <c r="LEX25" s="544"/>
      <c r="LEY25" s="545"/>
      <c r="LEZ25" s="252"/>
      <c r="LFA25" s="220"/>
      <c r="LFB25" s="545"/>
      <c r="LFC25" s="544"/>
      <c r="LFD25" s="544"/>
      <c r="LFE25" s="544"/>
      <c r="LFF25" s="545"/>
      <c r="LFG25" s="252"/>
      <c r="LFH25" s="220"/>
      <c r="LFI25" s="545"/>
      <c r="LFJ25" s="544"/>
      <c r="LFK25" s="544"/>
      <c r="LFL25" s="544"/>
      <c r="LFM25" s="545"/>
      <c r="LFN25" s="252"/>
      <c r="LFO25" s="220"/>
      <c r="LFP25" s="545"/>
      <c r="LFQ25" s="544"/>
      <c r="LFR25" s="544"/>
      <c r="LFS25" s="544"/>
      <c r="LFT25" s="545"/>
      <c r="LFU25" s="252"/>
      <c r="LFV25" s="220"/>
      <c r="LFW25" s="545"/>
      <c r="LFX25" s="544"/>
      <c r="LFY25" s="544"/>
      <c r="LFZ25" s="544"/>
      <c r="LGA25" s="545"/>
      <c r="LGB25" s="252"/>
      <c r="LGC25" s="220"/>
      <c r="LGD25" s="545"/>
      <c r="LGE25" s="544"/>
      <c r="LGF25" s="544"/>
      <c r="LGG25" s="544"/>
      <c r="LGH25" s="545"/>
      <c r="LGI25" s="252"/>
      <c r="LGJ25" s="220"/>
      <c r="LGK25" s="545"/>
      <c r="LGL25" s="544"/>
      <c r="LGM25" s="544"/>
      <c r="LGN25" s="544"/>
      <c r="LGO25" s="545"/>
      <c r="LGP25" s="252"/>
      <c r="LGQ25" s="220"/>
      <c r="LGR25" s="545"/>
      <c r="LGS25" s="544"/>
      <c r="LGT25" s="544"/>
      <c r="LGU25" s="544"/>
      <c r="LGV25" s="545"/>
      <c r="LGW25" s="252"/>
      <c r="LGX25" s="220"/>
      <c r="LGY25" s="545"/>
      <c r="LGZ25" s="544"/>
      <c r="LHA25" s="544"/>
      <c r="LHB25" s="544"/>
      <c r="LHC25" s="545"/>
      <c r="LHD25" s="252"/>
      <c r="LHE25" s="220"/>
      <c r="LHF25" s="545"/>
      <c r="LHG25" s="544"/>
      <c r="LHH25" s="544"/>
      <c r="LHI25" s="544"/>
      <c r="LHJ25" s="545"/>
      <c r="LHK25" s="252"/>
      <c r="LHL25" s="220"/>
      <c r="LHM25" s="545"/>
      <c r="LHN25" s="544"/>
      <c r="LHO25" s="544"/>
      <c r="LHP25" s="544"/>
      <c r="LHQ25" s="545"/>
      <c r="LHR25" s="252"/>
      <c r="LHS25" s="220"/>
      <c r="LHT25" s="545"/>
      <c r="LHU25" s="544"/>
      <c r="LHV25" s="544"/>
      <c r="LHW25" s="544"/>
      <c r="LHX25" s="545"/>
      <c r="LHY25" s="252"/>
      <c r="LHZ25" s="220"/>
      <c r="LIA25" s="545"/>
      <c r="LIB25" s="544"/>
      <c r="LIC25" s="544"/>
      <c r="LID25" s="544"/>
      <c r="LIE25" s="545"/>
      <c r="LIF25" s="252"/>
      <c r="LIG25" s="220"/>
      <c r="LIH25" s="545"/>
      <c r="LII25" s="544"/>
      <c r="LIJ25" s="544"/>
      <c r="LIK25" s="544"/>
      <c r="LIL25" s="545"/>
      <c r="LIM25" s="252"/>
      <c r="LIN25" s="220"/>
      <c r="LIO25" s="545"/>
      <c r="LIP25" s="544"/>
      <c r="LIQ25" s="544"/>
      <c r="LIR25" s="544"/>
      <c r="LIS25" s="545"/>
      <c r="LIT25" s="252"/>
      <c r="LIU25" s="220"/>
      <c r="LIV25" s="545"/>
      <c r="LIW25" s="544"/>
      <c r="LIX25" s="544"/>
      <c r="LIY25" s="544"/>
      <c r="LIZ25" s="545"/>
      <c r="LJA25" s="252"/>
      <c r="LJB25" s="220"/>
      <c r="LJC25" s="545"/>
      <c r="LJD25" s="544"/>
      <c r="LJE25" s="544"/>
      <c r="LJF25" s="544"/>
      <c r="LJG25" s="545"/>
      <c r="LJH25" s="252"/>
      <c r="LJI25" s="220"/>
      <c r="LJJ25" s="545"/>
      <c r="LJK25" s="544"/>
      <c r="LJL25" s="544"/>
      <c r="LJM25" s="544"/>
      <c r="LJN25" s="545"/>
      <c r="LJO25" s="252"/>
      <c r="LJP25" s="220"/>
      <c r="LJQ25" s="545"/>
      <c r="LJR25" s="544"/>
      <c r="LJS25" s="544"/>
      <c r="LJT25" s="544"/>
      <c r="LJU25" s="545"/>
      <c r="LJV25" s="252"/>
      <c r="LJW25" s="220"/>
      <c r="LJX25" s="545"/>
      <c r="LJY25" s="544"/>
      <c r="LJZ25" s="544"/>
      <c r="LKA25" s="544"/>
      <c r="LKB25" s="545"/>
      <c r="LKC25" s="252"/>
      <c r="LKD25" s="220"/>
      <c r="LKE25" s="545"/>
      <c r="LKF25" s="544"/>
      <c r="LKG25" s="544"/>
      <c r="LKH25" s="544"/>
      <c r="LKI25" s="545"/>
      <c r="LKJ25" s="252"/>
      <c r="LKK25" s="220"/>
      <c r="LKL25" s="545"/>
      <c r="LKM25" s="544"/>
      <c r="LKN25" s="544"/>
      <c r="LKO25" s="544"/>
      <c r="LKP25" s="545"/>
      <c r="LKQ25" s="252"/>
      <c r="LKR25" s="220"/>
      <c r="LKS25" s="545"/>
      <c r="LKT25" s="544"/>
      <c r="LKU25" s="544"/>
      <c r="LKV25" s="544"/>
      <c r="LKW25" s="545"/>
      <c r="LKX25" s="252"/>
      <c r="LKY25" s="220"/>
      <c r="LKZ25" s="545"/>
      <c r="LLA25" s="544"/>
      <c r="LLB25" s="544"/>
      <c r="LLC25" s="544"/>
      <c r="LLD25" s="545"/>
      <c r="LLE25" s="252"/>
      <c r="LLF25" s="220"/>
      <c r="LLG25" s="545"/>
      <c r="LLH25" s="544"/>
      <c r="LLI25" s="544"/>
      <c r="LLJ25" s="544"/>
      <c r="LLK25" s="545"/>
      <c r="LLL25" s="252"/>
      <c r="LLM25" s="220"/>
      <c r="LLN25" s="545"/>
      <c r="LLO25" s="544"/>
      <c r="LLP25" s="544"/>
      <c r="LLQ25" s="544"/>
      <c r="LLR25" s="545"/>
      <c r="LLS25" s="252"/>
      <c r="LLT25" s="220"/>
      <c r="LLU25" s="545"/>
      <c r="LLV25" s="544"/>
      <c r="LLW25" s="544"/>
      <c r="LLX25" s="544"/>
      <c r="LLY25" s="545"/>
      <c r="LLZ25" s="252"/>
      <c r="LMA25" s="220"/>
      <c r="LMB25" s="545"/>
      <c r="LMC25" s="544"/>
      <c r="LMD25" s="544"/>
      <c r="LME25" s="544"/>
      <c r="LMF25" s="545"/>
      <c r="LMG25" s="252"/>
      <c r="LMH25" s="220"/>
      <c r="LMI25" s="545"/>
      <c r="LMJ25" s="544"/>
      <c r="LMK25" s="544"/>
      <c r="LML25" s="544"/>
      <c r="LMM25" s="545"/>
      <c r="LMN25" s="252"/>
      <c r="LMO25" s="220"/>
      <c r="LMP25" s="545"/>
      <c r="LMQ25" s="544"/>
      <c r="LMR25" s="544"/>
      <c r="LMS25" s="544"/>
      <c r="LMT25" s="545"/>
      <c r="LMU25" s="252"/>
      <c r="LMV25" s="220"/>
      <c r="LMW25" s="545"/>
      <c r="LMX25" s="544"/>
      <c r="LMY25" s="544"/>
      <c r="LMZ25" s="544"/>
      <c r="LNA25" s="545"/>
      <c r="LNB25" s="252"/>
      <c r="LNC25" s="220"/>
      <c r="LND25" s="545"/>
      <c r="LNE25" s="544"/>
      <c r="LNF25" s="544"/>
      <c r="LNG25" s="544"/>
      <c r="LNH25" s="545"/>
      <c r="LNI25" s="252"/>
      <c r="LNJ25" s="220"/>
      <c r="LNK25" s="545"/>
      <c r="LNL25" s="544"/>
      <c r="LNM25" s="544"/>
      <c r="LNN25" s="544"/>
      <c r="LNO25" s="545"/>
      <c r="LNP25" s="252"/>
      <c r="LNQ25" s="220"/>
      <c r="LNR25" s="545"/>
      <c r="LNS25" s="544"/>
      <c r="LNT25" s="544"/>
      <c r="LNU25" s="544"/>
      <c r="LNV25" s="545"/>
      <c r="LNW25" s="252"/>
      <c r="LNX25" s="220"/>
      <c r="LNY25" s="545"/>
      <c r="LNZ25" s="544"/>
      <c r="LOA25" s="544"/>
      <c r="LOB25" s="544"/>
      <c r="LOC25" s="545"/>
      <c r="LOD25" s="252"/>
      <c r="LOE25" s="220"/>
      <c r="LOF25" s="545"/>
      <c r="LOG25" s="544"/>
      <c r="LOH25" s="544"/>
      <c r="LOI25" s="544"/>
      <c r="LOJ25" s="545"/>
      <c r="LOK25" s="252"/>
      <c r="LOL25" s="220"/>
      <c r="LOM25" s="545"/>
      <c r="LON25" s="544"/>
      <c r="LOO25" s="544"/>
      <c r="LOP25" s="544"/>
      <c r="LOQ25" s="545"/>
      <c r="LOR25" s="252"/>
      <c r="LOS25" s="220"/>
      <c r="LOT25" s="545"/>
      <c r="LOU25" s="544"/>
      <c r="LOV25" s="544"/>
      <c r="LOW25" s="544"/>
      <c r="LOX25" s="545"/>
      <c r="LOY25" s="252"/>
      <c r="LOZ25" s="220"/>
      <c r="LPA25" s="545"/>
      <c r="LPB25" s="544"/>
      <c r="LPC25" s="544"/>
      <c r="LPD25" s="544"/>
      <c r="LPE25" s="545"/>
      <c r="LPF25" s="252"/>
      <c r="LPG25" s="220"/>
      <c r="LPH25" s="545"/>
      <c r="LPI25" s="544"/>
      <c r="LPJ25" s="544"/>
      <c r="LPK25" s="544"/>
      <c r="LPL25" s="545"/>
      <c r="LPM25" s="252"/>
      <c r="LPN25" s="220"/>
      <c r="LPO25" s="545"/>
      <c r="LPP25" s="544"/>
      <c r="LPQ25" s="544"/>
      <c r="LPR25" s="544"/>
      <c r="LPS25" s="545"/>
      <c r="LPT25" s="252"/>
      <c r="LPU25" s="220"/>
      <c r="LPV25" s="545"/>
      <c r="LPW25" s="544"/>
      <c r="LPX25" s="544"/>
      <c r="LPY25" s="544"/>
      <c r="LPZ25" s="545"/>
      <c r="LQA25" s="252"/>
      <c r="LQB25" s="220"/>
      <c r="LQC25" s="545"/>
      <c r="LQD25" s="544"/>
      <c r="LQE25" s="544"/>
      <c r="LQF25" s="544"/>
      <c r="LQG25" s="545"/>
      <c r="LQH25" s="252"/>
      <c r="LQI25" s="220"/>
      <c r="LQJ25" s="545"/>
      <c r="LQK25" s="544"/>
      <c r="LQL25" s="544"/>
      <c r="LQM25" s="544"/>
      <c r="LQN25" s="545"/>
      <c r="LQO25" s="252"/>
      <c r="LQP25" s="220"/>
      <c r="LQQ25" s="545"/>
      <c r="LQR25" s="544"/>
      <c r="LQS25" s="544"/>
      <c r="LQT25" s="544"/>
      <c r="LQU25" s="545"/>
      <c r="LQV25" s="252"/>
      <c r="LQW25" s="220"/>
      <c r="LQX25" s="545"/>
      <c r="LQY25" s="544"/>
      <c r="LQZ25" s="544"/>
      <c r="LRA25" s="544"/>
      <c r="LRB25" s="545"/>
      <c r="LRC25" s="252"/>
      <c r="LRD25" s="220"/>
      <c r="LRE25" s="545"/>
      <c r="LRF25" s="544"/>
      <c r="LRG25" s="544"/>
      <c r="LRH25" s="544"/>
      <c r="LRI25" s="545"/>
      <c r="LRJ25" s="252"/>
      <c r="LRK25" s="220"/>
      <c r="LRL25" s="545"/>
      <c r="LRM25" s="544"/>
      <c r="LRN25" s="544"/>
      <c r="LRO25" s="544"/>
      <c r="LRP25" s="545"/>
      <c r="LRQ25" s="252"/>
      <c r="LRR25" s="220"/>
      <c r="LRS25" s="545"/>
      <c r="LRT25" s="544"/>
      <c r="LRU25" s="544"/>
      <c r="LRV25" s="544"/>
      <c r="LRW25" s="545"/>
      <c r="LRX25" s="252"/>
      <c r="LRY25" s="220"/>
      <c r="LRZ25" s="545"/>
      <c r="LSA25" s="544"/>
      <c r="LSB25" s="544"/>
      <c r="LSC25" s="544"/>
      <c r="LSD25" s="545"/>
      <c r="LSE25" s="252"/>
      <c r="LSF25" s="220"/>
      <c r="LSG25" s="545"/>
      <c r="LSH25" s="544"/>
      <c r="LSI25" s="544"/>
      <c r="LSJ25" s="544"/>
      <c r="LSK25" s="545"/>
      <c r="LSL25" s="252"/>
      <c r="LSM25" s="220"/>
      <c r="LSN25" s="545"/>
      <c r="LSO25" s="544"/>
      <c r="LSP25" s="544"/>
      <c r="LSQ25" s="544"/>
      <c r="LSR25" s="545"/>
      <c r="LSS25" s="252"/>
      <c r="LST25" s="220"/>
      <c r="LSU25" s="545"/>
      <c r="LSV25" s="544"/>
      <c r="LSW25" s="544"/>
      <c r="LSX25" s="544"/>
      <c r="LSY25" s="545"/>
      <c r="LSZ25" s="252"/>
      <c r="LTA25" s="220"/>
      <c r="LTB25" s="545"/>
      <c r="LTC25" s="544"/>
      <c r="LTD25" s="544"/>
      <c r="LTE25" s="544"/>
      <c r="LTF25" s="545"/>
      <c r="LTG25" s="252"/>
      <c r="LTH25" s="220"/>
      <c r="LTI25" s="545"/>
      <c r="LTJ25" s="544"/>
      <c r="LTK25" s="544"/>
      <c r="LTL25" s="544"/>
      <c r="LTM25" s="545"/>
      <c r="LTN25" s="252"/>
      <c r="LTO25" s="220"/>
      <c r="LTP25" s="545"/>
      <c r="LTQ25" s="544"/>
      <c r="LTR25" s="544"/>
      <c r="LTS25" s="544"/>
      <c r="LTT25" s="545"/>
      <c r="LTU25" s="252"/>
      <c r="LTV25" s="220"/>
      <c r="LTW25" s="545"/>
      <c r="LTX25" s="544"/>
      <c r="LTY25" s="544"/>
      <c r="LTZ25" s="544"/>
      <c r="LUA25" s="545"/>
      <c r="LUB25" s="252"/>
      <c r="LUC25" s="220"/>
      <c r="LUD25" s="545"/>
      <c r="LUE25" s="544"/>
      <c r="LUF25" s="544"/>
      <c r="LUG25" s="544"/>
      <c r="LUH25" s="545"/>
      <c r="LUI25" s="252"/>
      <c r="LUJ25" s="220"/>
      <c r="LUK25" s="545"/>
      <c r="LUL25" s="544"/>
      <c r="LUM25" s="544"/>
      <c r="LUN25" s="544"/>
      <c r="LUO25" s="545"/>
      <c r="LUP25" s="252"/>
      <c r="LUQ25" s="220"/>
      <c r="LUR25" s="545"/>
      <c r="LUS25" s="544"/>
      <c r="LUT25" s="544"/>
      <c r="LUU25" s="544"/>
      <c r="LUV25" s="545"/>
      <c r="LUW25" s="252"/>
      <c r="LUX25" s="220"/>
      <c r="LUY25" s="545"/>
      <c r="LUZ25" s="544"/>
      <c r="LVA25" s="544"/>
      <c r="LVB25" s="544"/>
      <c r="LVC25" s="545"/>
      <c r="LVD25" s="252"/>
      <c r="LVE25" s="220"/>
      <c r="LVF25" s="545"/>
      <c r="LVG25" s="544"/>
      <c r="LVH25" s="544"/>
      <c r="LVI25" s="544"/>
      <c r="LVJ25" s="545"/>
      <c r="LVK25" s="252"/>
      <c r="LVL25" s="220"/>
      <c r="LVM25" s="545"/>
      <c r="LVN25" s="544"/>
      <c r="LVO25" s="544"/>
      <c r="LVP25" s="544"/>
      <c r="LVQ25" s="545"/>
      <c r="LVR25" s="252"/>
      <c r="LVS25" s="220"/>
      <c r="LVT25" s="545"/>
      <c r="LVU25" s="544"/>
      <c r="LVV25" s="544"/>
      <c r="LVW25" s="544"/>
      <c r="LVX25" s="545"/>
      <c r="LVY25" s="252"/>
      <c r="LVZ25" s="220"/>
      <c r="LWA25" s="545"/>
      <c r="LWB25" s="544"/>
      <c r="LWC25" s="544"/>
      <c r="LWD25" s="544"/>
      <c r="LWE25" s="545"/>
      <c r="LWF25" s="252"/>
      <c r="LWG25" s="220"/>
      <c r="LWH25" s="545"/>
      <c r="LWI25" s="544"/>
      <c r="LWJ25" s="544"/>
      <c r="LWK25" s="544"/>
      <c r="LWL25" s="545"/>
      <c r="LWM25" s="252"/>
      <c r="LWN25" s="220"/>
      <c r="LWO25" s="545"/>
      <c r="LWP25" s="544"/>
      <c r="LWQ25" s="544"/>
      <c r="LWR25" s="544"/>
      <c r="LWS25" s="545"/>
      <c r="LWT25" s="252"/>
      <c r="LWU25" s="220"/>
      <c r="LWV25" s="545"/>
      <c r="LWW25" s="544"/>
      <c r="LWX25" s="544"/>
      <c r="LWY25" s="544"/>
      <c r="LWZ25" s="545"/>
      <c r="LXA25" s="252"/>
      <c r="LXB25" s="220"/>
      <c r="LXC25" s="545"/>
      <c r="LXD25" s="544"/>
      <c r="LXE25" s="544"/>
      <c r="LXF25" s="544"/>
      <c r="LXG25" s="545"/>
      <c r="LXH25" s="252"/>
      <c r="LXI25" s="220"/>
      <c r="LXJ25" s="545"/>
      <c r="LXK25" s="544"/>
      <c r="LXL25" s="544"/>
      <c r="LXM25" s="544"/>
      <c r="LXN25" s="545"/>
      <c r="LXO25" s="252"/>
      <c r="LXP25" s="220"/>
      <c r="LXQ25" s="545"/>
      <c r="LXR25" s="544"/>
      <c r="LXS25" s="544"/>
      <c r="LXT25" s="544"/>
      <c r="LXU25" s="545"/>
      <c r="LXV25" s="252"/>
      <c r="LXW25" s="220"/>
      <c r="LXX25" s="545"/>
      <c r="LXY25" s="544"/>
      <c r="LXZ25" s="544"/>
      <c r="LYA25" s="544"/>
      <c r="LYB25" s="545"/>
      <c r="LYC25" s="252"/>
      <c r="LYD25" s="220"/>
      <c r="LYE25" s="545"/>
      <c r="LYF25" s="544"/>
      <c r="LYG25" s="544"/>
      <c r="LYH25" s="544"/>
      <c r="LYI25" s="545"/>
      <c r="LYJ25" s="252"/>
      <c r="LYK25" s="220"/>
      <c r="LYL25" s="545"/>
      <c r="LYM25" s="544"/>
      <c r="LYN25" s="544"/>
      <c r="LYO25" s="544"/>
      <c r="LYP25" s="545"/>
      <c r="LYQ25" s="252"/>
      <c r="LYR25" s="220"/>
      <c r="LYS25" s="545"/>
      <c r="LYT25" s="544"/>
      <c r="LYU25" s="544"/>
      <c r="LYV25" s="544"/>
      <c r="LYW25" s="545"/>
      <c r="LYX25" s="252"/>
      <c r="LYY25" s="220"/>
      <c r="LYZ25" s="545"/>
      <c r="LZA25" s="544"/>
      <c r="LZB25" s="544"/>
      <c r="LZC25" s="544"/>
      <c r="LZD25" s="545"/>
      <c r="LZE25" s="252"/>
      <c r="LZF25" s="220"/>
      <c r="LZG25" s="545"/>
      <c r="LZH25" s="544"/>
      <c r="LZI25" s="544"/>
      <c r="LZJ25" s="544"/>
      <c r="LZK25" s="545"/>
      <c r="LZL25" s="252"/>
      <c r="LZM25" s="220"/>
      <c r="LZN25" s="545"/>
      <c r="LZO25" s="544"/>
      <c r="LZP25" s="544"/>
      <c r="LZQ25" s="544"/>
      <c r="LZR25" s="545"/>
      <c r="LZS25" s="252"/>
      <c r="LZT25" s="220"/>
      <c r="LZU25" s="545"/>
      <c r="LZV25" s="544"/>
      <c r="LZW25" s="544"/>
      <c r="LZX25" s="544"/>
      <c r="LZY25" s="545"/>
      <c r="LZZ25" s="252"/>
      <c r="MAA25" s="220"/>
      <c r="MAB25" s="545"/>
      <c r="MAC25" s="544"/>
      <c r="MAD25" s="544"/>
      <c r="MAE25" s="544"/>
      <c r="MAF25" s="545"/>
      <c r="MAG25" s="252"/>
      <c r="MAH25" s="220"/>
      <c r="MAI25" s="545"/>
      <c r="MAJ25" s="544"/>
      <c r="MAK25" s="544"/>
      <c r="MAL25" s="544"/>
      <c r="MAM25" s="545"/>
      <c r="MAN25" s="252"/>
      <c r="MAO25" s="220"/>
      <c r="MAP25" s="545"/>
      <c r="MAQ25" s="544"/>
      <c r="MAR25" s="544"/>
      <c r="MAS25" s="544"/>
      <c r="MAT25" s="545"/>
      <c r="MAU25" s="252"/>
      <c r="MAV25" s="220"/>
      <c r="MAW25" s="545"/>
      <c r="MAX25" s="544"/>
      <c r="MAY25" s="544"/>
      <c r="MAZ25" s="544"/>
      <c r="MBA25" s="545"/>
      <c r="MBB25" s="252"/>
      <c r="MBC25" s="220"/>
      <c r="MBD25" s="545"/>
      <c r="MBE25" s="544"/>
      <c r="MBF25" s="544"/>
      <c r="MBG25" s="544"/>
      <c r="MBH25" s="545"/>
      <c r="MBI25" s="252"/>
      <c r="MBJ25" s="220"/>
      <c r="MBK25" s="545"/>
      <c r="MBL25" s="544"/>
      <c r="MBM25" s="544"/>
      <c r="MBN25" s="544"/>
      <c r="MBO25" s="545"/>
      <c r="MBP25" s="252"/>
      <c r="MBQ25" s="220"/>
      <c r="MBR25" s="545"/>
      <c r="MBS25" s="544"/>
      <c r="MBT25" s="544"/>
      <c r="MBU25" s="544"/>
      <c r="MBV25" s="545"/>
      <c r="MBW25" s="252"/>
      <c r="MBX25" s="220"/>
      <c r="MBY25" s="545"/>
      <c r="MBZ25" s="544"/>
      <c r="MCA25" s="544"/>
      <c r="MCB25" s="544"/>
      <c r="MCC25" s="545"/>
      <c r="MCD25" s="252"/>
      <c r="MCE25" s="220"/>
      <c r="MCF25" s="545"/>
      <c r="MCG25" s="544"/>
      <c r="MCH25" s="544"/>
      <c r="MCI25" s="544"/>
      <c r="MCJ25" s="545"/>
      <c r="MCK25" s="252"/>
      <c r="MCL25" s="220"/>
      <c r="MCM25" s="545"/>
      <c r="MCN25" s="544"/>
      <c r="MCO25" s="544"/>
      <c r="MCP25" s="544"/>
      <c r="MCQ25" s="545"/>
      <c r="MCR25" s="252"/>
      <c r="MCS25" s="220"/>
      <c r="MCT25" s="545"/>
      <c r="MCU25" s="544"/>
      <c r="MCV25" s="544"/>
      <c r="MCW25" s="544"/>
      <c r="MCX25" s="545"/>
      <c r="MCY25" s="252"/>
      <c r="MCZ25" s="220"/>
      <c r="MDA25" s="545"/>
      <c r="MDB25" s="544"/>
      <c r="MDC25" s="544"/>
      <c r="MDD25" s="544"/>
      <c r="MDE25" s="545"/>
      <c r="MDF25" s="252"/>
      <c r="MDG25" s="220"/>
      <c r="MDH25" s="545"/>
      <c r="MDI25" s="544"/>
      <c r="MDJ25" s="544"/>
      <c r="MDK25" s="544"/>
      <c r="MDL25" s="545"/>
      <c r="MDM25" s="252"/>
      <c r="MDN25" s="220"/>
      <c r="MDO25" s="545"/>
      <c r="MDP25" s="544"/>
      <c r="MDQ25" s="544"/>
      <c r="MDR25" s="544"/>
      <c r="MDS25" s="545"/>
      <c r="MDT25" s="252"/>
      <c r="MDU25" s="220"/>
      <c r="MDV25" s="545"/>
      <c r="MDW25" s="544"/>
      <c r="MDX25" s="544"/>
      <c r="MDY25" s="544"/>
      <c r="MDZ25" s="545"/>
      <c r="MEA25" s="252"/>
      <c r="MEB25" s="220"/>
      <c r="MEC25" s="545"/>
      <c r="MED25" s="544"/>
      <c r="MEE25" s="544"/>
      <c r="MEF25" s="544"/>
      <c r="MEG25" s="545"/>
      <c r="MEH25" s="252"/>
      <c r="MEI25" s="220"/>
      <c r="MEJ25" s="545"/>
      <c r="MEK25" s="544"/>
      <c r="MEL25" s="544"/>
      <c r="MEM25" s="544"/>
      <c r="MEN25" s="545"/>
      <c r="MEO25" s="252"/>
      <c r="MEP25" s="220"/>
      <c r="MEQ25" s="545"/>
      <c r="MER25" s="544"/>
      <c r="MES25" s="544"/>
      <c r="MET25" s="544"/>
      <c r="MEU25" s="545"/>
      <c r="MEV25" s="252"/>
      <c r="MEW25" s="220"/>
      <c r="MEX25" s="545"/>
      <c r="MEY25" s="544"/>
      <c r="MEZ25" s="544"/>
      <c r="MFA25" s="544"/>
      <c r="MFB25" s="545"/>
      <c r="MFC25" s="252"/>
      <c r="MFD25" s="220"/>
      <c r="MFE25" s="545"/>
      <c r="MFF25" s="544"/>
      <c r="MFG25" s="544"/>
      <c r="MFH25" s="544"/>
      <c r="MFI25" s="545"/>
      <c r="MFJ25" s="252"/>
      <c r="MFK25" s="220"/>
      <c r="MFL25" s="545"/>
      <c r="MFM25" s="544"/>
      <c r="MFN25" s="544"/>
      <c r="MFO25" s="544"/>
      <c r="MFP25" s="545"/>
      <c r="MFQ25" s="252"/>
      <c r="MFR25" s="220"/>
      <c r="MFS25" s="545"/>
      <c r="MFT25" s="544"/>
      <c r="MFU25" s="544"/>
      <c r="MFV25" s="544"/>
      <c r="MFW25" s="545"/>
      <c r="MFX25" s="252"/>
      <c r="MFY25" s="220"/>
      <c r="MFZ25" s="545"/>
      <c r="MGA25" s="544"/>
      <c r="MGB25" s="544"/>
      <c r="MGC25" s="544"/>
      <c r="MGD25" s="545"/>
      <c r="MGE25" s="252"/>
      <c r="MGF25" s="220"/>
      <c r="MGG25" s="545"/>
      <c r="MGH25" s="544"/>
      <c r="MGI25" s="544"/>
      <c r="MGJ25" s="544"/>
      <c r="MGK25" s="545"/>
      <c r="MGL25" s="252"/>
      <c r="MGM25" s="220"/>
      <c r="MGN25" s="545"/>
      <c r="MGO25" s="544"/>
      <c r="MGP25" s="544"/>
      <c r="MGQ25" s="544"/>
      <c r="MGR25" s="545"/>
      <c r="MGS25" s="252"/>
      <c r="MGT25" s="220"/>
      <c r="MGU25" s="545"/>
      <c r="MGV25" s="544"/>
      <c r="MGW25" s="544"/>
      <c r="MGX25" s="544"/>
      <c r="MGY25" s="545"/>
      <c r="MGZ25" s="252"/>
      <c r="MHA25" s="220"/>
      <c r="MHB25" s="545"/>
      <c r="MHC25" s="544"/>
      <c r="MHD25" s="544"/>
      <c r="MHE25" s="544"/>
      <c r="MHF25" s="545"/>
      <c r="MHG25" s="252"/>
      <c r="MHH25" s="220"/>
      <c r="MHI25" s="545"/>
      <c r="MHJ25" s="544"/>
      <c r="MHK25" s="544"/>
      <c r="MHL25" s="544"/>
      <c r="MHM25" s="545"/>
      <c r="MHN25" s="252"/>
      <c r="MHO25" s="220"/>
      <c r="MHP25" s="545"/>
      <c r="MHQ25" s="544"/>
      <c r="MHR25" s="544"/>
      <c r="MHS25" s="544"/>
      <c r="MHT25" s="545"/>
      <c r="MHU25" s="252"/>
      <c r="MHV25" s="220"/>
      <c r="MHW25" s="545"/>
      <c r="MHX25" s="544"/>
      <c r="MHY25" s="544"/>
      <c r="MHZ25" s="544"/>
      <c r="MIA25" s="545"/>
      <c r="MIB25" s="252"/>
      <c r="MIC25" s="220"/>
      <c r="MID25" s="545"/>
      <c r="MIE25" s="544"/>
      <c r="MIF25" s="544"/>
      <c r="MIG25" s="544"/>
      <c r="MIH25" s="545"/>
      <c r="MII25" s="252"/>
      <c r="MIJ25" s="220"/>
      <c r="MIK25" s="545"/>
      <c r="MIL25" s="544"/>
      <c r="MIM25" s="544"/>
      <c r="MIN25" s="544"/>
      <c r="MIO25" s="545"/>
      <c r="MIP25" s="252"/>
      <c r="MIQ25" s="220"/>
      <c r="MIR25" s="545"/>
      <c r="MIS25" s="544"/>
      <c r="MIT25" s="544"/>
      <c r="MIU25" s="544"/>
      <c r="MIV25" s="545"/>
      <c r="MIW25" s="252"/>
      <c r="MIX25" s="220"/>
      <c r="MIY25" s="545"/>
      <c r="MIZ25" s="544"/>
      <c r="MJA25" s="544"/>
      <c r="MJB25" s="544"/>
      <c r="MJC25" s="545"/>
      <c r="MJD25" s="252"/>
      <c r="MJE25" s="220"/>
      <c r="MJF25" s="545"/>
      <c r="MJG25" s="544"/>
      <c r="MJH25" s="544"/>
      <c r="MJI25" s="544"/>
      <c r="MJJ25" s="545"/>
      <c r="MJK25" s="252"/>
      <c r="MJL25" s="220"/>
      <c r="MJM25" s="545"/>
      <c r="MJN25" s="544"/>
      <c r="MJO25" s="544"/>
      <c r="MJP25" s="544"/>
      <c r="MJQ25" s="545"/>
      <c r="MJR25" s="252"/>
      <c r="MJS25" s="220"/>
      <c r="MJT25" s="545"/>
      <c r="MJU25" s="544"/>
      <c r="MJV25" s="544"/>
      <c r="MJW25" s="544"/>
      <c r="MJX25" s="545"/>
      <c r="MJY25" s="252"/>
      <c r="MJZ25" s="220"/>
      <c r="MKA25" s="545"/>
      <c r="MKB25" s="544"/>
      <c r="MKC25" s="544"/>
      <c r="MKD25" s="544"/>
      <c r="MKE25" s="545"/>
      <c r="MKF25" s="252"/>
      <c r="MKG25" s="220"/>
      <c r="MKH25" s="545"/>
      <c r="MKI25" s="544"/>
      <c r="MKJ25" s="544"/>
      <c r="MKK25" s="544"/>
      <c r="MKL25" s="545"/>
      <c r="MKM25" s="252"/>
      <c r="MKN25" s="220"/>
      <c r="MKO25" s="545"/>
      <c r="MKP25" s="544"/>
      <c r="MKQ25" s="544"/>
      <c r="MKR25" s="544"/>
      <c r="MKS25" s="545"/>
      <c r="MKT25" s="252"/>
      <c r="MKU25" s="220"/>
      <c r="MKV25" s="545"/>
      <c r="MKW25" s="544"/>
      <c r="MKX25" s="544"/>
      <c r="MKY25" s="544"/>
      <c r="MKZ25" s="545"/>
      <c r="MLA25" s="252"/>
      <c r="MLB25" s="220"/>
      <c r="MLC25" s="545"/>
      <c r="MLD25" s="544"/>
      <c r="MLE25" s="544"/>
      <c r="MLF25" s="544"/>
      <c r="MLG25" s="545"/>
      <c r="MLH25" s="252"/>
      <c r="MLI25" s="220"/>
      <c r="MLJ25" s="545"/>
      <c r="MLK25" s="544"/>
      <c r="MLL25" s="544"/>
      <c r="MLM25" s="544"/>
      <c r="MLN25" s="545"/>
      <c r="MLO25" s="252"/>
      <c r="MLP25" s="220"/>
      <c r="MLQ25" s="545"/>
      <c r="MLR25" s="544"/>
      <c r="MLS25" s="544"/>
      <c r="MLT25" s="544"/>
      <c r="MLU25" s="545"/>
      <c r="MLV25" s="252"/>
      <c r="MLW25" s="220"/>
      <c r="MLX25" s="545"/>
      <c r="MLY25" s="544"/>
      <c r="MLZ25" s="544"/>
      <c r="MMA25" s="544"/>
      <c r="MMB25" s="545"/>
      <c r="MMC25" s="252"/>
      <c r="MMD25" s="220"/>
      <c r="MME25" s="545"/>
      <c r="MMF25" s="544"/>
      <c r="MMG25" s="544"/>
      <c r="MMH25" s="544"/>
      <c r="MMI25" s="545"/>
      <c r="MMJ25" s="252"/>
      <c r="MMK25" s="220"/>
      <c r="MML25" s="545"/>
      <c r="MMM25" s="544"/>
      <c r="MMN25" s="544"/>
      <c r="MMO25" s="544"/>
      <c r="MMP25" s="545"/>
      <c r="MMQ25" s="252"/>
      <c r="MMR25" s="220"/>
      <c r="MMS25" s="545"/>
      <c r="MMT25" s="544"/>
      <c r="MMU25" s="544"/>
      <c r="MMV25" s="544"/>
      <c r="MMW25" s="545"/>
      <c r="MMX25" s="252"/>
      <c r="MMY25" s="220"/>
      <c r="MMZ25" s="545"/>
      <c r="MNA25" s="544"/>
      <c r="MNB25" s="544"/>
      <c r="MNC25" s="544"/>
      <c r="MND25" s="545"/>
      <c r="MNE25" s="252"/>
      <c r="MNF25" s="220"/>
      <c r="MNG25" s="545"/>
      <c r="MNH25" s="544"/>
      <c r="MNI25" s="544"/>
      <c r="MNJ25" s="544"/>
      <c r="MNK25" s="545"/>
      <c r="MNL25" s="252"/>
      <c r="MNM25" s="220"/>
      <c r="MNN25" s="545"/>
      <c r="MNO25" s="544"/>
      <c r="MNP25" s="544"/>
      <c r="MNQ25" s="544"/>
      <c r="MNR25" s="545"/>
      <c r="MNS25" s="252"/>
      <c r="MNT25" s="220"/>
      <c r="MNU25" s="545"/>
      <c r="MNV25" s="544"/>
      <c r="MNW25" s="544"/>
      <c r="MNX25" s="544"/>
      <c r="MNY25" s="545"/>
      <c r="MNZ25" s="252"/>
      <c r="MOA25" s="220"/>
      <c r="MOB25" s="545"/>
      <c r="MOC25" s="544"/>
      <c r="MOD25" s="544"/>
      <c r="MOE25" s="544"/>
      <c r="MOF25" s="545"/>
      <c r="MOG25" s="252"/>
      <c r="MOH25" s="220"/>
      <c r="MOI25" s="545"/>
      <c r="MOJ25" s="544"/>
      <c r="MOK25" s="544"/>
      <c r="MOL25" s="544"/>
      <c r="MOM25" s="545"/>
      <c r="MON25" s="252"/>
      <c r="MOO25" s="220"/>
      <c r="MOP25" s="545"/>
      <c r="MOQ25" s="544"/>
      <c r="MOR25" s="544"/>
      <c r="MOS25" s="544"/>
      <c r="MOT25" s="545"/>
      <c r="MOU25" s="252"/>
      <c r="MOV25" s="220"/>
      <c r="MOW25" s="545"/>
      <c r="MOX25" s="544"/>
      <c r="MOY25" s="544"/>
      <c r="MOZ25" s="544"/>
      <c r="MPA25" s="545"/>
      <c r="MPB25" s="252"/>
      <c r="MPC25" s="220"/>
      <c r="MPD25" s="545"/>
      <c r="MPE25" s="544"/>
      <c r="MPF25" s="544"/>
      <c r="MPG25" s="544"/>
      <c r="MPH25" s="545"/>
      <c r="MPI25" s="252"/>
      <c r="MPJ25" s="220"/>
      <c r="MPK25" s="545"/>
      <c r="MPL25" s="544"/>
      <c r="MPM25" s="544"/>
      <c r="MPN25" s="544"/>
      <c r="MPO25" s="545"/>
      <c r="MPP25" s="252"/>
      <c r="MPQ25" s="220"/>
      <c r="MPR25" s="545"/>
      <c r="MPS25" s="544"/>
      <c r="MPT25" s="544"/>
      <c r="MPU25" s="544"/>
      <c r="MPV25" s="545"/>
      <c r="MPW25" s="252"/>
      <c r="MPX25" s="220"/>
      <c r="MPY25" s="545"/>
      <c r="MPZ25" s="544"/>
      <c r="MQA25" s="544"/>
      <c r="MQB25" s="544"/>
      <c r="MQC25" s="545"/>
      <c r="MQD25" s="252"/>
      <c r="MQE25" s="220"/>
      <c r="MQF25" s="545"/>
      <c r="MQG25" s="544"/>
      <c r="MQH25" s="544"/>
      <c r="MQI25" s="544"/>
      <c r="MQJ25" s="545"/>
      <c r="MQK25" s="252"/>
      <c r="MQL25" s="220"/>
      <c r="MQM25" s="545"/>
      <c r="MQN25" s="544"/>
      <c r="MQO25" s="544"/>
      <c r="MQP25" s="544"/>
      <c r="MQQ25" s="545"/>
      <c r="MQR25" s="252"/>
      <c r="MQS25" s="220"/>
      <c r="MQT25" s="545"/>
      <c r="MQU25" s="544"/>
      <c r="MQV25" s="544"/>
      <c r="MQW25" s="544"/>
      <c r="MQX25" s="545"/>
      <c r="MQY25" s="252"/>
      <c r="MQZ25" s="220"/>
      <c r="MRA25" s="545"/>
      <c r="MRB25" s="544"/>
      <c r="MRC25" s="544"/>
      <c r="MRD25" s="544"/>
      <c r="MRE25" s="545"/>
      <c r="MRF25" s="252"/>
      <c r="MRG25" s="220"/>
      <c r="MRH25" s="545"/>
      <c r="MRI25" s="544"/>
      <c r="MRJ25" s="544"/>
      <c r="MRK25" s="544"/>
      <c r="MRL25" s="545"/>
      <c r="MRM25" s="252"/>
      <c r="MRN25" s="220"/>
      <c r="MRO25" s="545"/>
      <c r="MRP25" s="544"/>
      <c r="MRQ25" s="544"/>
      <c r="MRR25" s="544"/>
      <c r="MRS25" s="545"/>
      <c r="MRT25" s="252"/>
      <c r="MRU25" s="220"/>
      <c r="MRV25" s="545"/>
      <c r="MRW25" s="544"/>
      <c r="MRX25" s="544"/>
      <c r="MRY25" s="544"/>
      <c r="MRZ25" s="545"/>
      <c r="MSA25" s="252"/>
      <c r="MSB25" s="220"/>
      <c r="MSC25" s="545"/>
      <c r="MSD25" s="544"/>
      <c r="MSE25" s="544"/>
      <c r="MSF25" s="544"/>
      <c r="MSG25" s="545"/>
      <c r="MSH25" s="252"/>
      <c r="MSI25" s="220"/>
      <c r="MSJ25" s="545"/>
      <c r="MSK25" s="544"/>
      <c r="MSL25" s="544"/>
      <c r="MSM25" s="544"/>
      <c r="MSN25" s="545"/>
      <c r="MSO25" s="252"/>
      <c r="MSP25" s="220"/>
      <c r="MSQ25" s="545"/>
      <c r="MSR25" s="544"/>
      <c r="MSS25" s="544"/>
      <c r="MST25" s="544"/>
      <c r="MSU25" s="545"/>
      <c r="MSV25" s="252"/>
      <c r="MSW25" s="220"/>
      <c r="MSX25" s="545"/>
      <c r="MSY25" s="544"/>
      <c r="MSZ25" s="544"/>
      <c r="MTA25" s="544"/>
      <c r="MTB25" s="545"/>
      <c r="MTC25" s="252"/>
      <c r="MTD25" s="220"/>
      <c r="MTE25" s="545"/>
      <c r="MTF25" s="544"/>
      <c r="MTG25" s="544"/>
      <c r="MTH25" s="544"/>
      <c r="MTI25" s="545"/>
      <c r="MTJ25" s="252"/>
      <c r="MTK25" s="220"/>
      <c r="MTL25" s="545"/>
      <c r="MTM25" s="544"/>
      <c r="MTN25" s="544"/>
      <c r="MTO25" s="544"/>
      <c r="MTP25" s="545"/>
      <c r="MTQ25" s="252"/>
      <c r="MTR25" s="220"/>
      <c r="MTS25" s="545"/>
      <c r="MTT25" s="544"/>
      <c r="MTU25" s="544"/>
      <c r="MTV25" s="544"/>
      <c r="MTW25" s="545"/>
      <c r="MTX25" s="252"/>
      <c r="MTY25" s="220"/>
      <c r="MTZ25" s="545"/>
      <c r="MUA25" s="544"/>
      <c r="MUB25" s="544"/>
      <c r="MUC25" s="544"/>
      <c r="MUD25" s="545"/>
      <c r="MUE25" s="252"/>
      <c r="MUF25" s="220"/>
      <c r="MUG25" s="545"/>
      <c r="MUH25" s="544"/>
      <c r="MUI25" s="544"/>
      <c r="MUJ25" s="544"/>
      <c r="MUK25" s="545"/>
      <c r="MUL25" s="252"/>
      <c r="MUM25" s="220"/>
      <c r="MUN25" s="545"/>
      <c r="MUO25" s="544"/>
      <c r="MUP25" s="544"/>
      <c r="MUQ25" s="544"/>
      <c r="MUR25" s="545"/>
      <c r="MUS25" s="252"/>
      <c r="MUT25" s="220"/>
      <c r="MUU25" s="545"/>
      <c r="MUV25" s="544"/>
      <c r="MUW25" s="544"/>
      <c r="MUX25" s="544"/>
      <c r="MUY25" s="545"/>
      <c r="MUZ25" s="252"/>
      <c r="MVA25" s="220"/>
      <c r="MVB25" s="545"/>
      <c r="MVC25" s="544"/>
      <c r="MVD25" s="544"/>
      <c r="MVE25" s="544"/>
      <c r="MVF25" s="545"/>
      <c r="MVG25" s="252"/>
      <c r="MVH25" s="220"/>
      <c r="MVI25" s="545"/>
      <c r="MVJ25" s="544"/>
      <c r="MVK25" s="544"/>
      <c r="MVL25" s="544"/>
      <c r="MVM25" s="545"/>
      <c r="MVN25" s="252"/>
      <c r="MVO25" s="220"/>
      <c r="MVP25" s="545"/>
      <c r="MVQ25" s="544"/>
      <c r="MVR25" s="544"/>
      <c r="MVS25" s="544"/>
      <c r="MVT25" s="545"/>
      <c r="MVU25" s="252"/>
      <c r="MVV25" s="220"/>
      <c r="MVW25" s="545"/>
      <c r="MVX25" s="544"/>
      <c r="MVY25" s="544"/>
      <c r="MVZ25" s="544"/>
      <c r="MWA25" s="545"/>
      <c r="MWB25" s="252"/>
      <c r="MWC25" s="220"/>
      <c r="MWD25" s="545"/>
      <c r="MWE25" s="544"/>
      <c r="MWF25" s="544"/>
      <c r="MWG25" s="544"/>
      <c r="MWH25" s="545"/>
      <c r="MWI25" s="252"/>
      <c r="MWJ25" s="220"/>
      <c r="MWK25" s="545"/>
      <c r="MWL25" s="544"/>
      <c r="MWM25" s="544"/>
      <c r="MWN25" s="544"/>
      <c r="MWO25" s="545"/>
      <c r="MWP25" s="252"/>
      <c r="MWQ25" s="220"/>
      <c r="MWR25" s="545"/>
      <c r="MWS25" s="544"/>
      <c r="MWT25" s="544"/>
      <c r="MWU25" s="544"/>
      <c r="MWV25" s="545"/>
      <c r="MWW25" s="252"/>
      <c r="MWX25" s="220"/>
      <c r="MWY25" s="545"/>
      <c r="MWZ25" s="544"/>
      <c r="MXA25" s="544"/>
      <c r="MXB25" s="544"/>
      <c r="MXC25" s="545"/>
      <c r="MXD25" s="252"/>
      <c r="MXE25" s="220"/>
      <c r="MXF25" s="545"/>
      <c r="MXG25" s="544"/>
      <c r="MXH25" s="544"/>
      <c r="MXI25" s="544"/>
      <c r="MXJ25" s="545"/>
      <c r="MXK25" s="252"/>
      <c r="MXL25" s="220"/>
      <c r="MXM25" s="545"/>
      <c r="MXN25" s="544"/>
      <c r="MXO25" s="544"/>
      <c r="MXP25" s="544"/>
      <c r="MXQ25" s="545"/>
      <c r="MXR25" s="252"/>
      <c r="MXS25" s="220"/>
      <c r="MXT25" s="545"/>
      <c r="MXU25" s="544"/>
      <c r="MXV25" s="544"/>
      <c r="MXW25" s="544"/>
      <c r="MXX25" s="545"/>
      <c r="MXY25" s="252"/>
      <c r="MXZ25" s="220"/>
      <c r="MYA25" s="545"/>
      <c r="MYB25" s="544"/>
      <c r="MYC25" s="544"/>
      <c r="MYD25" s="544"/>
      <c r="MYE25" s="545"/>
      <c r="MYF25" s="252"/>
      <c r="MYG25" s="220"/>
      <c r="MYH25" s="545"/>
      <c r="MYI25" s="544"/>
      <c r="MYJ25" s="544"/>
      <c r="MYK25" s="544"/>
      <c r="MYL25" s="545"/>
      <c r="MYM25" s="252"/>
      <c r="MYN25" s="220"/>
      <c r="MYO25" s="545"/>
      <c r="MYP25" s="544"/>
      <c r="MYQ25" s="544"/>
      <c r="MYR25" s="544"/>
      <c r="MYS25" s="545"/>
      <c r="MYT25" s="252"/>
      <c r="MYU25" s="220"/>
      <c r="MYV25" s="545"/>
      <c r="MYW25" s="544"/>
      <c r="MYX25" s="544"/>
      <c r="MYY25" s="544"/>
      <c r="MYZ25" s="545"/>
      <c r="MZA25" s="252"/>
      <c r="MZB25" s="220"/>
      <c r="MZC25" s="545"/>
      <c r="MZD25" s="544"/>
      <c r="MZE25" s="544"/>
      <c r="MZF25" s="544"/>
      <c r="MZG25" s="545"/>
      <c r="MZH25" s="252"/>
      <c r="MZI25" s="220"/>
      <c r="MZJ25" s="545"/>
      <c r="MZK25" s="544"/>
      <c r="MZL25" s="544"/>
      <c r="MZM25" s="544"/>
      <c r="MZN25" s="545"/>
      <c r="MZO25" s="252"/>
      <c r="MZP25" s="220"/>
      <c r="MZQ25" s="545"/>
      <c r="MZR25" s="544"/>
      <c r="MZS25" s="544"/>
      <c r="MZT25" s="544"/>
      <c r="MZU25" s="545"/>
      <c r="MZV25" s="252"/>
      <c r="MZW25" s="220"/>
      <c r="MZX25" s="545"/>
      <c r="MZY25" s="544"/>
      <c r="MZZ25" s="544"/>
      <c r="NAA25" s="544"/>
      <c r="NAB25" s="545"/>
      <c r="NAC25" s="252"/>
      <c r="NAD25" s="220"/>
      <c r="NAE25" s="545"/>
      <c r="NAF25" s="544"/>
      <c r="NAG25" s="544"/>
      <c r="NAH25" s="544"/>
      <c r="NAI25" s="545"/>
      <c r="NAJ25" s="252"/>
      <c r="NAK25" s="220"/>
      <c r="NAL25" s="545"/>
      <c r="NAM25" s="544"/>
      <c r="NAN25" s="544"/>
      <c r="NAO25" s="544"/>
      <c r="NAP25" s="545"/>
      <c r="NAQ25" s="252"/>
      <c r="NAR25" s="220"/>
      <c r="NAS25" s="545"/>
      <c r="NAT25" s="544"/>
      <c r="NAU25" s="544"/>
      <c r="NAV25" s="544"/>
      <c r="NAW25" s="545"/>
      <c r="NAX25" s="252"/>
      <c r="NAY25" s="220"/>
      <c r="NAZ25" s="545"/>
      <c r="NBA25" s="544"/>
      <c r="NBB25" s="544"/>
      <c r="NBC25" s="544"/>
      <c r="NBD25" s="545"/>
      <c r="NBE25" s="252"/>
      <c r="NBF25" s="220"/>
      <c r="NBG25" s="545"/>
      <c r="NBH25" s="544"/>
      <c r="NBI25" s="544"/>
      <c r="NBJ25" s="544"/>
      <c r="NBK25" s="545"/>
      <c r="NBL25" s="252"/>
      <c r="NBM25" s="220"/>
      <c r="NBN25" s="545"/>
      <c r="NBO25" s="544"/>
      <c r="NBP25" s="544"/>
      <c r="NBQ25" s="544"/>
      <c r="NBR25" s="545"/>
      <c r="NBS25" s="252"/>
      <c r="NBT25" s="220"/>
      <c r="NBU25" s="545"/>
      <c r="NBV25" s="544"/>
      <c r="NBW25" s="544"/>
      <c r="NBX25" s="544"/>
      <c r="NBY25" s="545"/>
      <c r="NBZ25" s="252"/>
      <c r="NCA25" s="220"/>
      <c r="NCB25" s="545"/>
      <c r="NCC25" s="544"/>
      <c r="NCD25" s="544"/>
      <c r="NCE25" s="544"/>
      <c r="NCF25" s="545"/>
      <c r="NCG25" s="252"/>
      <c r="NCH25" s="220"/>
      <c r="NCI25" s="545"/>
      <c r="NCJ25" s="544"/>
      <c r="NCK25" s="544"/>
      <c r="NCL25" s="544"/>
      <c r="NCM25" s="545"/>
      <c r="NCN25" s="252"/>
      <c r="NCO25" s="220"/>
      <c r="NCP25" s="545"/>
      <c r="NCQ25" s="544"/>
      <c r="NCR25" s="544"/>
      <c r="NCS25" s="544"/>
      <c r="NCT25" s="545"/>
      <c r="NCU25" s="252"/>
      <c r="NCV25" s="220"/>
      <c r="NCW25" s="545"/>
      <c r="NCX25" s="544"/>
      <c r="NCY25" s="544"/>
      <c r="NCZ25" s="544"/>
      <c r="NDA25" s="545"/>
      <c r="NDB25" s="252"/>
      <c r="NDC25" s="220"/>
      <c r="NDD25" s="545"/>
      <c r="NDE25" s="544"/>
      <c r="NDF25" s="544"/>
      <c r="NDG25" s="544"/>
      <c r="NDH25" s="545"/>
      <c r="NDI25" s="252"/>
      <c r="NDJ25" s="220"/>
      <c r="NDK25" s="545"/>
      <c r="NDL25" s="544"/>
      <c r="NDM25" s="544"/>
      <c r="NDN25" s="544"/>
      <c r="NDO25" s="545"/>
      <c r="NDP25" s="252"/>
      <c r="NDQ25" s="220"/>
      <c r="NDR25" s="545"/>
      <c r="NDS25" s="544"/>
      <c r="NDT25" s="544"/>
      <c r="NDU25" s="544"/>
      <c r="NDV25" s="545"/>
      <c r="NDW25" s="252"/>
      <c r="NDX25" s="220"/>
      <c r="NDY25" s="545"/>
      <c r="NDZ25" s="544"/>
      <c r="NEA25" s="544"/>
      <c r="NEB25" s="544"/>
      <c r="NEC25" s="545"/>
      <c r="NED25" s="252"/>
      <c r="NEE25" s="220"/>
      <c r="NEF25" s="545"/>
      <c r="NEG25" s="544"/>
      <c r="NEH25" s="544"/>
      <c r="NEI25" s="544"/>
      <c r="NEJ25" s="545"/>
      <c r="NEK25" s="252"/>
      <c r="NEL25" s="220"/>
      <c r="NEM25" s="545"/>
      <c r="NEN25" s="544"/>
      <c r="NEO25" s="544"/>
      <c r="NEP25" s="544"/>
      <c r="NEQ25" s="545"/>
      <c r="NER25" s="252"/>
      <c r="NES25" s="220"/>
      <c r="NET25" s="545"/>
      <c r="NEU25" s="544"/>
      <c r="NEV25" s="544"/>
      <c r="NEW25" s="544"/>
      <c r="NEX25" s="545"/>
      <c r="NEY25" s="252"/>
      <c r="NEZ25" s="220"/>
      <c r="NFA25" s="545"/>
      <c r="NFB25" s="544"/>
      <c r="NFC25" s="544"/>
      <c r="NFD25" s="544"/>
      <c r="NFE25" s="545"/>
      <c r="NFF25" s="252"/>
      <c r="NFG25" s="220"/>
      <c r="NFH25" s="545"/>
      <c r="NFI25" s="544"/>
      <c r="NFJ25" s="544"/>
      <c r="NFK25" s="544"/>
      <c r="NFL25" s="545"/>
      <c r="NFM25" s="252"/>
      <c r="NFN25" s="220"/>
      <c r="NFO25" s="545"/>
      <c r="NFP25" s="544"/>
      <c r="NFQ25" s="544"/>
      <c r="NFR25" s="544"/>
      <c r="NFS25" s="545"/>
      <c r="NFT25" s="252"/>
      <c r="NFU25" s="220"/>
      <c r="NFV25" s="545"/>
      <c r="NFW25" s="544"/>
      <c r="NFX25" s="544"/>
      <c r="NFY25" s="544"/>
      <c r="NFZ25" s="545"/>
      <c r="NGA25" s="252"/>
      <c r="NGB25" s="220"/>
      <c r="NGC25" s="545"/>
      <c r="NGD25" s="544"/>
      <c r="NGE25" s="544"/>
      <c r="NGF25" s="544"/>
      <c r="NGG25" s="545"/>
      <c r="NGH25" s="252"/>
      <c r="NGI25" s="220"/>
      <c r="NGJ25" s="545"/>
      <c r="NGK25" s="544"/>
      <c r="NGL25" s="544"/>
      <c r="NGM25" s="544"/>
      <c r="NGN25" s="545"/>
      <c r="NGO25" s="252"/>
      <c r="NGP25" s="220"/>
      <c r="NGQ25" s="545"/>
      <c r="NGR25" s="544"/>
      <c r="NGS25" s="544"/>
      <c r="NGT25" s="544"/>
      <c r="NGU25" s="545"/>
      <c r="NGV25" s="252"/>
      <c r="NGW25" s="220"/>
      <c r="NGX25" s="545"/>
      <c r="NGY25" s="544"/>
      <c r="NGZ25" s="544"/>
      <c r="NHA25" s="544"/>
      <c r="NHB25" s="545"/>
      <c r="NHC25" s="252"/>
      <c r="NHD25" s="220"/>
      <c r="NHE25" s="545"/>
      <c r="NHF25" s="544"/>
      <c r="NHG25" s="544"/>
      <c r="NHH25" s="544"/>
      <c r="NHI25" s="545"/>
      <c r="NHJ25" s="252"/>
      <c r="NHK25" s="220"/>
      <c r="NHL25" s="545"/>
      <c r="NHM25" s="544"/>
      <c r="NHN25" s="544"/>
      <c r="NHO25" s="544"/>
      <c r="NHP25" s="545"/>
      <c r="NHQ25" s="252"/>
      <c r="NHR25" s="220"/>
      <c r="NHS25" s="545"/>
      <c r="NHT25" s="544"/>
      <c r="NHU25" s="544"/>
      <c r="NHV25" s="544"/>
      <c r="NHW25" s="545"/>
      <c r="NHX25" s="252"/>
      <c r="NHY25" s="220"/>
      <c r="NHZ25" s="545"/>
      <c r="NIA25" s="544"/>
      <c r="NIB25" s="544"/>
      <c r="NIC25" s="544"/>
      <c r="NID25" s="545"/>
      <c r="NIE25" s="252"/>
      <c r="NIF25" s="220"/>
      <c r="NIG25" s="545"/>
      <c r="NIH25" s="544"/>
      <c r="NII25" s="544"/>
      <c r="NIJ25" s="544"/>
      <c r="NIK25" s="545"/>
      <c r="NIL25" s="252"/>
      <c r="NIM25" s="220"/>
      <c r="NIN25" s="545"/>
      <c r="NIO25" s="544"/>
      <c r="NIP25" s="544"/>
      <c r="NIQ25" s="544"/>
      <c r="NIR25" s="545"/>
      <c r="NIS25" s="252"/>
      <c r="NIT25" s="220"/>
      <c r="NIU25" s="545"/>
      <c r="NIV25" s="544"/>
      <c r="NIW25" s="544"/>
      <c r="NIX25" s="544"/>
      <c r="NIY25" s="545"/>
      <c r="NIZ25" s="252"/>
      <c r="NJA25" s="220"/>
      <c r="NJB25" s="545"/>
      <c r="NJC25" s="544"/>
      <c r="NJD25" s="544"/>
      <c r="NJE25" s="544"/>
      <c r="NJF25" s="545"/>
      <c r="NJG25" s="252"/>
      <c r="NJH25" s="220"/>
      <c r="NJI25" s="545"/>
      <c r="NJJ25" s="544"/>
      <c r="NJK25" s="544"/>
      <c r="NJL25" s="544"/>
      <c r="NJM25" s="545"/>
      <c r="NJN25" s="252"/>
      <c r="NJO25" s="220"/>
      <c r="NJP25" s="545"/>
      <c r="NJQ25" s="544"/>
      <c r="NJR25" s="544"/>
      <c r="NJS25" s="544"/>
      <c r="NJT25" s="545"/>
      <c r="NJU25" s="252"/>
      <c r="NJV25" s="220"/>
      <c r="NJW25" s="545"/>
      <c r="NJX25" s="544"/>
      <c r="NJY25" s="544"/>
      <c r="NJZ25" s="544"/>
      <c r="NKA25" s="545"/>
      <c r="NKB25" s="252"/>
      <c r="NKC25" s="220"/>
      <c r="NKD25" s="545"/>
      <c r="NKE25" s="544"/>
      <c r="NKF25" s="544"/>
      <c r="NKG25" s="544"/>
      <c r="NKH25" s="545"/>
      <c r="NKI25" s="252"/>
      <c r="NKJ25" s="220"/>
      <c r="NKK25" s="545"/>
      <c r="NKL25" s="544"/>
      <c r="NKM25" s="544"/>
      <c r="NKN25" s="544"/>
      <c r="NKO25" s="545"/>
      <c r="NKP25" s="252"/>
      <c r="NKQ25" s="220"/>
      <c r="NKR25" s="545"/>
      <c r="NKS25" s="544"/>
      <c r="NKT25" s="544"/>
      <c r="NKU25" s="544"/>
      <c r="NKV25" s="545"/>
      <c r="NKW25" s="252"/>
      <c r="NKX25" s="220"/>
      <c r="NKY25" s="545"/>
      <c r="NKZ25" s="544"/>
      <c r="NLA25" s="544"/>
      <c r="NLB25" s="544"/>
      <c r="NLC25" s="545"/>
      <c r="NLD25" s="252"/>
      <c r="NLE25" s="220"/>
      <c r="NLF25" s="545"/>
      <c r="NLG25" s="544"/>
      <c r="NLH25" s="544"/>
      <c r="NLI25" s="544"/>
      <c r="NLJ25" s="545"/>
      <c r="NLK25" s="252"/>
      <c r="NLL25" s="220"/>
      <c r="NLM25" s="545"/>
      <c r="NLN25" s="544"/>
      <c r="NLO25" s="544"/>
      <c r="NLP25" s="544"/>
      <c r="NLQ25" s="545"/>
      <c r="NLR25" s="252"/>
      <c r="NLS25" s="220"/>
      <c r="NLT25" s="545"/>
      <c r="NLU25" s="544"/>
      <c r="NLV25" s="544"/>
      <c r="NLW25" s="544"/>
      <c r="NLX25" s="545"/>
      <c r="NLY25" s="252"/>
      <c r="NLZ25" s="220"/>
      <c r="NMA25" s="545"/>
      <c r="NMB25" s="544"/>
      <c r="NMC25" s="544"/>
      <c r="NMD25" s="544"/>
      <c r="NME25" s="545"/>
      <c r="NMF25" s="252"/>
      <c r="NMG25" s="220"/>
      <c r="NMH25" s="545"/>
      <c r="NMI25" s="544"/>
      <c r="NMJ25" s="544"/>
      <c r="NMK25" s="544"/>
      <c r="NML25" s="545"/>
      <c r="NMM25" s="252"/>
      <c r="NMN25" s="220"/>
      <c r="NMO25" s="545"/>
      <c r="NMP25" s="544"/>
      <c r="NMQ25" s="544"/>
      <c r="NMR25" s="544"/>
      <c r="NMS25" s="545"/>
      <c r="NMT25" s="252"/>
      <c r="NMU25" s="220"/>
      <c r="NMV25" s="545"/>
      <c r="NMW25" s="544"/>
      <c r="NMX25" s="544"/>
      <c r="NMY25" s="544"/>
      <c r="NMZ25" s="545"/>
      <c r="NNA25" s="252"/>
      <c r="NNB25" s="220"/>
      <c r="NNC25" s="545"/>
      <c r="NND25" s="544"/>
      <c r="NNE25" s="544"/>
      <c r="NNF25" s="544"/>
      <c r="NNG25" s="545"/>
      <c r="NNH25" s="252"/>
      <c r="NNI25" s="220"/>
      <c r="NNJ25" s="545"/>
      <c r="NNK25" s="544"/>
      <c r="NNL25" s="544"/>
      <c r="NNM25" s="544"/>
      <c r="NNN25" s="545"/>
      <c r="NNO25" s="252"/>
      <c r="NNP25" s="220"/>
      <c r="NNQ25" s="545"/>
      <c r="NNR25" s="544"/>
      <c r="NNS25" s="544"/>
      <c r="NNT25" s="544"/>
      <c r="NNU25" s="545"/>
      <c r="NNV25" s="252"/>
      <c r="NNW25" s="220"/>
      <c r="NNX25" s="545"/>
      <c r="NNY25" s="544"/>
      <c r="NNZ25" s="544"/>
      <c r="NOA25" s="544"/>
      <c r="NOB25" s="545"/>
      <c r="NOC25" s="252"/>
      <c r="NOD25" s="220"/>
      <c r="NOE25" s="545"/>
      <c r="NOF25" s="544"/>
      <c r="NOG25" s="544"/>
      <c r="NOH25" s="544"/>
      <c r="NOI25" s="545"/>
      <c r="NOJ25" s="252"/>
      <c r="NOK25" s="220"/>
      <c r="NOL25" s="545"/>
      <c r="NOM25" s="544"/>
      <c r="NON25" s="544"/>
      <c r="NOO25" s="544"/>
      <c r="NOP25" s="545"/>
      <c r="NOQ25" s="252"/>
      <c r="NOR25" s="220"/>
      <c r="NOS25" s="545"/>
      <c r="NOT25" s="544"/>
      <c r="NOU25" s="544"/>
      <c r="NOV25" s="544"/>
      <c r="NOW25" s="545"/>
      <c r="NOX25" s="252"/>
      <c r="NOY25" s="220"/>
      <c r="NOZ25" s="545"/>
      <c r="NPA25" s="544"/>
      <c r="NPB25" s="544"/>
      <c r="NPC25" s="544"/>
      <c r="NPD25" s="545"/>
      <c r="NPE25" s="252"/>
      <c r="NPF25" s="220"/>
      <c r="NPG25" s="545"/>
      <c r="NPH25" s="544"/>
      <c r="NPI25" s="544"/>
      <c r="NPJ25" s="544"/>
      <c r="NPK25" s="545"/>
      <c r="NPL25" s="252"/>
      <c r="NPM25" s="220"/>
      <c r="NPN25" s="545"/>
      <c r="NPO25" s="544"/>
      <c r="NPP25" s="544"/>
      <c r="NPQ25" s="544"/>
      <c r="NPR25" s="545"/>
      <c r="NPS25" s="252"/>
      <c r="NPT25" s="220"/>
      <c r="NPU25" s="545"/>
      <c r="NPV25" s="544"/>
      <c r="NPW25" s="544"/>
      <c r="NPX25" s="544"/>
      <c r="NPY25" s="545"/>
      <c r="NPZ25" s="252"/>
      <c r="NQA25" s="220"/>
      <c r="NQB25" s="545"/>
      <c r="NQC25" s="544"/>
      <c r="NQD25" s="544"/>
      <c r="NQE25" s="544"/>
      <c r="NQF25" s="545"/>
      <c r="NQG25" s="252"/>
      <c r="NQH25" s="220"/>
      <c r="NQI25" s="545"/>
      <c r="NQJ25" s="544"/>
      <c r="NQK25" s="544"/>
      <c r="NQL25" s="544"/>
      <c r="NQM25" s="545"/>
      <c r="NQN25" s="252"/>
      <c r="NQO25" s="220"/>
      <c r="NQP25" s="545"/>
      <c r="NQQ25" s="544"/>
      <c r="NQR25" s="544"/>
      <c r="NQS25" s="544"/>
      <c r="NQT25" s="545"/>
      <c r="NQU25" s="252"/>
      <c r="NQV25" s="220"/>
      <c r="NQW25" s="545"/>
      <c r="NQX25" s="544"/>
      <c r="NQY25" s="544"/>
      <c r="NQZ25" s="544"/>
      <c r="NRA25" s="545"/>
      <c r="NRB25" s="252"/>
      <c r="NRC25" s="220"/>
      <c r="NRD25" s="545"/>
      <c r="NRE25" s="544"/>
      <c r="NRF25" s="544"/>
      <c r="NRG25" s="544"/>
      <c r="NRH25" s="545"/>
      <c r="NRI25" s="252"/>
      <c r="NRJ25" s="220"/>
      <c r="NRK25" s="545"/>
      <c r="NRL25" s="544"/>
      <c r="NRM25" s="544"/>
      <c r="NRN25" s="544"/>
      <c r="NRO25" s="545"/>
      <c r="NRP25" s="252"/>
      <c r="NRQ25" s="220"/>
      <c r="NRR25" s="545"/>
      <c r="NRS25" s="544"/>
      <c r="NRT25" s="544"/>
      <c r="NRU25" s="544"/>
      <c r="NRV25" s="545"/>
      <c r="NRW25" s="252"/>
      <c r="NRX25" s="220"/>
      <c r="NRY25" s="545"/>
      <c r="NRZ25" s="544"/>
      <c r="NSA25" s="544"/>
      <c r="NSB25" s="544"/>
      <c r="NSC25" s="545"/>
      <c r="NSD25" s="252"/>
      <c r="NSE25" s="220"/>
      <c r="NSF25" s="545"/>
      <c r="NSG25" s="544"/>
      <c r="NSH25" s="544"/>
      <c r="NSI25" s="544"/>
      <c r="NSJ25" s="545"/>
      <c r="NSK25" s="252"/>
      <c r="NSL25" s="220"/>
      <c r="NSM25" s="545"/>
      <c r="NSN25" s="544"/>
      <c r="NSO25" s="544"/>
      <c r="NSP25" s="544"/>
      <c r="NSQ25" s="545"/>
      <c r="NSR25" s="252"/>
      <c r="NSS25" s="220"/>
      <c r="NST25" s="545"/>
      <c r="NSU25" s="544"/>
      <c r="NSV25" s="544"/>
      <c r="NSW25" s="544"/>
      <c r="NSX25" s="545"/>
      <c r="NSY25" s="252"/>
      <c r="NSZ25" s="220"/>
      <c r="NTA25" s="545"/>
      <c r="NTB25" s="544"/>
      <c r="NTC25" s="544"/>
      <c r="NTD25" s="544"/>
      <c r="NTE25" s="545"/>
      <c r="NTF25" s="252"/>
      <c r="NTG25" s="220"/>
      <c r="NTH25" s="545"/>
      <c r="NTI25" s="544"/>
      <c r="NTJ25" s="544"/>
      <c r="NTK25" s="544"/>
      <c r="NTL25" s="545"/>
      <c r="NTM25" s="252"/>
      <c r="NTN25" s="220"/>
      <c r="NTO25" s="545"/>
      <c r="NTP25" s="544"/>
      <c r="NTQ25" s="544"/>
      <c r="NTR25" s="544"/>
      <c r="NTS25" s="545"/>
      <c r="NTT25" s="252"/>
      <c r="NTU25" s="220"/>
      <c r="NTV25" s="545"/>
      <c r="NTW25" s="544"/>
      <c r="NTX25" s="544"/>
      <c r="NTY25" s="544"/>
      <c r="NTZ25" s="545"/>
      <c r="NUA25" s="252"/>
      <c r="NUB25" s="220"/>
      <c r="NUC25" s="545"/>
      <c r="NUD25" s="544"/>
      <c r="NUE25" s="544"/>
      <c r="NUF25" s="544"/>
      <c r="NUG25" s="545"/>
      <c r="NUH25" s="252"/>
      <c r="NUI25" s="220"/>
      <c r="NUJ25" s="545"/>
      <c r="NUK25" s="544"/>
      <c r="NUL25" s="544"/>
      <c r="NUM25" s="544"/>
      <c r="NUN25" s="545"/>
      <c r="NUO25" s="252"/>
      <c r="NUP25" s="220"/>
      <c r="NUQ25" s="545"/>
      <c r="NUR25" s="544"/>
      <c r="NUS25" s="544"/>
      <c r="NUT25" s="544"/>
      <c r="NUU25" s="545"/>
      <c r="NUV25" s="252"/>
      <c r="NUW25" s="220"/>
      <c r="NUX25" s="545"/>
      <c r="NUY25" s="544"/>
      <c r="NUZ25" s="544"/>
      <c r="NVA25" s="544"/>
      <c r="NVB25" s="545"/>
      <c r="NVC25" s="252"/>
      <c r="NVD25" s="220"/>
      <c r="NVE25" s="545"/>
      <c r="NVF25" s="544"/>
      <c r="NVG25" s="544"/>
      <c r="NVH25" s="544"/>
      <c r="NVI25" s="545"/>
      <c r="NVJ25" s="252"/>
      <c r="NVK25" s="220"/>
      <c r="NVL25" s="545"/>
      <c r="NVM25" s="544"/>
      <c r="NVN25" s="544"/>
      <c r="NVO25" s="544"/>
      <c r="NVP25" s="545"/>
      <c r="NVQ25" s="252"/>
      <c r="NVR25" s="220"/>
      <c r="NVS25" s="545"/>
      <c r="NVT25" s="544"/>
      <c r="NVU25" s="544"/>
      <c r="NVV25" s="544"/>
      <c r="NVW25" s="545"/>
      <c r="NVX25" s="252"/>
      <c r="NVY25" s="220"/>
      <c r="NVZ25" s="545"/>
      <c r="NWA25" s="544"/>
      <c r="NWB25" s="544"/>
      <c r="NWC25" s="544"/>
      <c r="NWD25" s="545"/>
      <c r="NWE25" s="252"/>
      <c r="NWF25" s="220"/>
      <c r="NWG25" s="545"/>
      <c r="NWH25" s="544"/>
      <c r="NWI25" s="544"/>
      <c r="NWJ25" s="544"/>
      <c r="NWK25" s="545"/>
      <c r="NWL25" s="252"/>
      <c r="NWM25" s="220"/>
      <c r="NWN25" s="545"/>
      <c r="NWO25" s="544"/>
      <c r="NWP25" s="544"/>
      <c r="NWQ25" s="544"/>
      <c r="NWR25" s="545"/>
      <c r="NWS25" s="252"/>
      <c r="NWT25" s="220"/>
      <c r="NWU25" s="545"/>
      <c r="NWV25" s="544"/>
      <c r="NWW25" s="544"/>
      <c r="NWX25" s="544"/>
      <c r="NWY25" s="545"/>
      <c r="NWZ25" s="252"/>
      <c r="NXA25" s="220"/>
      <c r="NXB25" s="545"/>
      <c r="NXC25" s="544"/>
      <c r="NXD25" s="544"/>
      <c r="NXE25" s="544"/>
      <c r="NXF25" s="545"/>
      <c r="NXG25" s="252"/>
      <c r="NXH25" s="220"/>
      <c r="NXI25" s="545"/>
      <c r="NXJ25" s="544"/>
      <c r="NXK25" s="544"/>
      <c r="NXL25" s="544"/>
      <c r="NXM25" s="545"/>
      <c r="NXN25" s="252"/>
      <c r="NXO25" s="220"/>
      <c r="NXP25" s="545"/>
      <c r="NXQ25" s="544"/>
      <c r="NXR25" s="544"/>
      <c r="NXS25" s="544"/>
      <c r="NXT25" s="545"/>
      <c r="NXU25" s="252"/>
      <c r="NXV25" s="220"/>
      <c r="NXW25" s="545"/>
      <c r="NXX25" s="544"/>
      <c r="NXY25" s="544"/>
      <c r="NXZ25" s="544"/>
      <c r="NYA25" s="545"/>
      <c r="NYB25" s="252"/>
      <c r="NYC25" s="220"/>
      <c r="NYD25" s="545"/>
      <c r="NYE25" s="544"/>
      <c r="NYF25" s="544"/>
      <c r="NYG25" s="544"/>
      <c r="NYH25" s="545"/>
      <c r="NYI25" s="252"/>
      <c r="NYJ25" s="220"/>
      <c r="NYK25" s="545"/>
      <c r="NYL25" s="544"/>
      <c r="NYM25" s="544"/>
      <c r="NYN25" s="544"/>
      <c r="NYO25" s="545"/>
      <c r="NYP25" s="252"/>
      <c r="NYQ25" s="220"/>
      <c r="NYR25" s="545"/>
      <c r="NYS25" s="544"/>
      <c r="NYT25" s="544"/>
      <c r="NYU25" s="544"/>
      <c r="NYV25" s="545"/>
      <c r="NYW25" s="252"/>
      <c r="NYX25" s="220"/>
      <c r="NYY25" s="545"/>
      <c r="NYZ25" s="544"/>
      <c r="NZA25" s="544"/>
      <c r="NZB25" s="544"/>
      <c r="NZC25" s="545"/>
      <c r="NZD25" s="252"/>
      <c r="NZE25" s="220"/>
      <c r="NZF25" s="545"/>
      <c r="NZG25" s="544"/>
      <c r="NZH25" s="544"/>
      <c r="NZI25" s="544"/>
      <c r="NZJ25" s="545"/>
      <c r="NZK25" s="252"/>
      <c r="NZL25" s="220"/>
      <c r="NZM25" s="545"/>
      <c r="NZN25" s="544"/>
      <c r="NZO25" s="544"/>
      <c r="NZP25" s="544"/>
      <c r="NZQ25" s="545"/>
      <c r="NZR25" s="252"/>
      <c r="NZS25" s="220"/>
      <c r="NZT25" s="545"/>
      <c r="NZU25" s="544"/>
      <c r="NZV25" s="544"/>
      <c r="NZW25" s="544"/>
      <c r="NZX25" s="545"/>
      <c r="NZY25" s="252"/>
      <c r="NZZ25" s="220"/>
      <c r="OAA25" s="545"/>
      <c r="OAB25" s="544"/>
      <c r="OAC25" s="544"/>
      <c r="OAD25" s="544"/>
      <c r="OAE25" s="545"/>
      <c r="OAF25" s="252"/>
      <c r="OAG25" s="220"/>
      <c r="OAH25" s="545"/>
      <c r="OAI25" s="544"/>
      <c r="OAJ25" s="544"/>
      <c r="OAK25" s="544"/>
      <c r="OAL25" s="545"/>
      <c r="OAM25" s="252"/>
      <c r="OAN25" s="220"/>
      <c r="OAO25" s="545"/>
      <c r="OAP25" s="544"/>
      <c r="OAQ25" s="544"/>
      <c r="OAR25" s="544"/>
      <c r="OAS25" s="545"/>
      <c r="OAT25" s="252"/>
      <c r="OAU25" s="220"/>
      <c r="OAV25" s="545"/>
      <c r="OAW25" s="544"/>
      <c r="OAX25" s="544"/>
      <c r="OAY25" s="544"/>
      <c r="OAZ25" s="545"/>
      <c r="OBA25" s="252"/>
      <c r="OBB25" s="220"/>
      <c r="OBC25" s="545"/>
      <c r="OBD25" s="544"/>
      <c r="OBE25" s="544"/>
      <c r="OBF25" s="544"/>
      <c r="OBG25" s="545"/>
      <c r="OBH25" s="252"/>
      <c r="OBI25" s="220"/>
      <c r="OBJ25" s="545"/>
      <c r="OBK25" s="544"/>
      <c r="OBL25" s="544"/>
      <c r="OBM25" s="544"/>
      <c r="OBN25" s="545"/>
      <c r="OBO25" s="252"/>
      <c r="OBP25" s="220"/>
      <c r="OBQ25" s="545"/>
      <c r="OBR25" s="544"/>
      <c r="OBS25" s="544"/>
      <c r="OBT25" s="544"/>
      <c r="OBU25" s="545"/>
      <c r="OBV25" s="252"/>
      <c r="OBW25" s="220"/>
      <c r="OBX25" s="545"/>
      <c r="OBY25" s="544"/>
      <c r="OBZ25" s="544"/>
      <c r="OCA25" s="544"/>
      <c r="OCB25" s="545"/>
      <c r="OCC25" s="252"/>
      <c r="OCD25" s="220"/>
      <c r="OCE25" s="545"/>
      <c r="OCF25" s="544"/>
      <c r="OCG25" s="544"/>
      <c r="OCH25" s="544"/>
      <c r="OCI25" s="545"/>
      <c r="OCJ25" s="252"/>
      <c r="OCK25" s="220"/>
      <c r="OCL25" s="545"/>
      <c r="OCM25" s="544"/>
      <c r="OCN25" s="544"/>
      <c r="OCO25" s="544"/>
      <c r="OCP25" s="545"/>
      <c r="OCQ25" s="252"/>
      <c r="OCR25" s="220"/>
      <c r="OCS25" s="545"/>
      <c r="OCT25" s="544"/>
      <c r="OCU25" s="544"/>
      <c r="OCV25" s="544"/>
      <c r="OCW25" s="545"/>
      <c r="OCX25" s="252"/>
      <c r="OCY25" s="220"/>
      <c r="OCZ25" s="545"/>
      <c r="ODA25" s="544"/>
      <c r="ODB25" s="544"/>
      <c r="ODC25" s="544"/>
      <c r="ODD25" s="545"/>
      <c r="ODE25" s="252"/>
      <c r="ODF25" s="220"/>
      <c r="ODG25" s="545"/>
      <c r="ODH25" s="544"/>
      <c r="ODI25" s="544"/>
      <c r="ODJ25" s="544"/>
      <c r="ODK25" s="545"/>
      <c r="ODL25" s="252"/>
      <c r="ODM25" s="220"/>
      <c r="ODN25" s="545"/>
      <c r="ODO25" s="544"/>
      <c r="ODP25" s="544"/>
      <c r="ODQ25" s="544"/>
      <c r="ODR25" s="545"/>
      <c r="ODS25" s="252"/>
      <c r="ODT25" s="220"/>
      <c r="ODU25" s="545"/>
      <c r="ODV25" s="544"/>
      <c r="ODW25" s="544"/>
      <c r="ODX25" s="544"/>
      <c r="ODY25" s="545"/>
      <c r="ODZ25" s="252"/>
      <c r="OEA25" s="220"/>
      <c r="OEB25" s="545"/>
      <c r="OEC25" s="544"/>
      <c r="OED25" s="544"/>
      <c r="OEE25" s="544"/>
      <c r="OEF25" s="545"/>
      <c r="OEG25" s="252"/>
      <c r="OEH25" s="220"/>
      <c r="OEI25" s="545"/>
      <c r="OEJ25" s="544"/>
      <c r="OEK25" s="544"/>
      <c r="OEL25" s="544"/>
      <c r="OEM25" s="545"/>
      <c r="OEN25" s="252"/>
      <c r="OEO25" s="220"/>
      <c r="OEP25" s="545"/>
      <c r="OEQ25" s="544"/>
      <c r="OER25" s="544"/>
      <c r="OES25" s="544"/>
      <c r="OET25" s="545"/>
      <c r="OEU25" s="252"/>
      <c r="OEV25" s="220"/>
      <c r="OEW25" s="545"/>
      <c r="OEX25" s="544"/>
      <c r="OEY25" s="544"/>
      <c r="OEZ25" s="544"/>
      <c r="OFA25" s="545"/>
      <c r="OFB25" s="252"/>
      <c r="OFC25" s="220"/>
      <c r="OFD25" s="545"/>
      <c r="OFE25" s="544"/>
      <c r="OFF25" s="544"/>
      <c r="OFG25" s="544"/>
      <c r="OFH25" s="545"/>
      <c r="OFI25" s="252"/>
      <c r="OFJ25" s="220"/>
      <c r="OFK25" s="545"/>
      <c r="OFL25" s="544"/>
      <c r="OFM25" s="544"/>
      <c r="OFN25" s="544"/>
      <c r="OFO25" s="545"/>
      <c r="OFP25" s="252"/>
      <c r="OFQ25" s="220"/>
      <c r="OFR25" s="545"/>
      <c r="OFS25" s="544"/>
      <c r="OFT25" s="544"/>
      <c r="OFU25" s="544"/>
      <c r="OFV25" s="545"/>
      <c r="OFW25" s="252"/>
      <c r="OFX25" s="220"/>
      <c r="OFY25" s="545"/>
      <c r="OFZ25" s="544"/>
      <c r="OGA25" s="544"/>
      <c r="OGB25" s="544"/>
      <c r="OGC25" s="545"/>
      <c r="OGD25" s="252"/>
      <c r="OGE25" s="220"/>
      <c r="OGF25" s="545"/>
      <c r="OGG25" s="544"/>
      <c r="OGH25" s="544"/>
      <c r="OGI25" s="544"/>
      <c r="OGJ25" s="545"/>
      <c r="OGK25" s="252"/>
      <c r="OGL25" s="220"/>
      <c r="OGM25" s="545"/>
      <c r="OGN25" s="544"/>
      <c r="OGO25" s="544"/>
      <c r="OGP25" s="544"/>
      <c r="OGQ25" s="545"/>
      <c r="OGR25" s="252"/>
      <c r="OGS25" s="220"/>
      <c r="OGT25" s="545"/>
      <c r="OGU25" s="544"/>
      <c r="OGV25" s="544"/>
      <c r="OGW25" s="544"/>
      <c r="OGX25" s="545"/>
      <c r="OGY25" s="252"/>
      <c r="OGZ25" s="220"/>
      <c r="OHA25" s="545"/>
      <c r="OHB25" s="544"/>
      <c r="OHC25" s="544"/>
      <c r="OHD25" s="544"/>
      <c r="OHE25" s="545"/>
      <c r="OHF25" s="252"/>
      <c r="OHG25" s="220"/>
      <c r="OHH25" s="545"/>
      <c r="OHI25" s="544"/>
      <c r="OHJ25" s="544"/>
      <c r="OHK25" s="544"/>
      <c r="OHL25" s="545"/>
      <c r="OHM25" s="252"/>
      <c r="OHN25" s="220"/>
      <c r="OHO25" s="545"/>
      <c r="OHP25" s="544"/>
      <c r="OHQ25" s="544"/>
      <c r="OHR25" s="544"/>
      <c r="OHS25" s="545"/>
      <c r="OHT25" s="252"/>
      <c r="OHU25" s="220"/>
      <c r="OHV25" s="545"/>
      <c r="OHW25" s="544"/>
      <c r="OHX25" s="544"/>
      <c r="OHY25" s="544"/>
      <c r="OHZ25" s="545"/>
      <c r="OIA25" s="252"/>
      <c r="OIB25" s="220"/>
      <c r="OIC25" s="545"/>
      <c r="OID25" s="544"/>
      <c r="OIE25" s="544"/>
      <c r="OIF25" s="544"/>
      <c r="OIG25" s="545"/>
      <c r="OIH25" s="252"/>
      <c r="OII25" s="220"/>
      <c r="OIJ25" s="545"/>
      <c r="OIK25" s="544"/>
      <c r="OIL25" s="544"/>
      <c r="OIM25" s="544"/>
      <c r="OIN25" s="545"/>
      <c r="OIO25" s="252"/>
      <c r="OIP25" s="220"/>
      <c r="OIQ25" s="545"/>
      <c r="OIR25" s="544"/>
      <c r="OIS25" s="544"/>
      <c r="OIT25" s="544"/>
      <c r="OIU25" s="545"/>
      <c r="OIV25" s="252"/>
      <c r="OIW25" s="220"/>
      <c r="OIX25" s="545"/>
      <c r="OIY25" s="544"/>
      <c r="OIZ25" s="544"/>
      <c r="OJA25" s="544"/>
      <c r="OJB25" s="545"/>
      <c r="OJC25" s="252"/>
      <c r="OJD25" s="220"/>
      <c r="OJE25" s="545"/>
      <c r="OJF25" s="544"/>
      <c r="OJG25" s="544"/>
      <c r="OJH25" s="544"/>
      <c r="OJI25" s="545"/>
      <c r="OJJ25" s="252"/>
      <c r="OJK25" s="220"/>
      <c r="OJL25" s="545"/>
      <c r="OJM25" s="544"/>
      <c r="OJN25" s="544"/>
      <c r="OJO25" s="544"/>
      <c r="OJP25" s="545"/>
      <c r="OJQ25" s="252"/>
      <c r="OJR25" s="220"/>
      <c r="OJS25" s="545"/>
      <c r="OJT25" s="544"/>
      <c r="OJU25" s="544"/>
      <c r="OJV25" s="544"/>
      <c r="OJW25" s="545"/>
      <c r="OJX25" s="252"/>
      <c r="OJY25" s="220"/>
      <c r="OJZ25" s="545"/>
      <c r="OKA25" s="544"/>
      <c r="OKB25" s="544"/>
      <c r="OKC25" s="544"/>
      <c r="OKD25" s="545"/>
      <c r="OKE25" s="252"/>
      <c r="OKF25" s="220"/>
      <c r="OKG25" s="545"/>
      <c r="OKH25" s="544"/>
      <c r="OKI25" s="544"/>
      <c r="OKJ25" s="544"/>
      <c r="OKK25" s="545"/>
      <c r="OKL25" s="252"/>
      <c r="OKM25" s="220"/>
      <c r="OKN25" s="545"/>
      <c r="OKO25" s="544"/>
      <c r="OKP25" s="544"/>
      <c r="OKQ25" s="544"/>
      <c r="OKR25" s="545"/>
      <c r="OKS25" s="252"/>
      <c r="OKT25" s="220"/>
      <c r="OKU25" s="545"/>
      <c r="OKV25" s="544"/>
      <c r="OKW25" s="544"/>
      <c r="OKX25" s="544"/>
      <c r="OKY25" s="545"/>
      <c r="OKZ25" s="252"/>
      <c r="OLA25" s="220"/>
      <c r="OLB25" s="545"/>
      <c r="OLC25" s="544"/>
      <c r="OLD25" s="544"/>
      <c r="OLE25" s="544"/>
      <c r="OLF25" s="545"/>
      <c r="OLG25" s="252"/>
      <c r="OLH25" s="220"/>
      <c r="OLI25" s="545"/>
      <c r="OLJ25" s="544"/>
      <c r="OLK25" s="544"/>
      <c r="OLL25" s="544"/>
      <c r="OLM25" s="545"/>
      <c r="OLN25" s="252"/>
      <c r="OLO25" s="220"/>
      <c r="OLP25" s="545"/>
      <c r="OLQ25" s="544"/>
      <c r="OLR25" s="544"/>
      <c r="OLS25" s="544"/>
      <c r="OLT25" s="545"/>
      <c r="OLU25" s="252"/>
      <c r="OLV25" s="220"/>
      <c r="OLW25" s="545"/>
      <c r="OLX25" s="544"/>
      <c r="OLY25" s="544"/>
      <c r="OLZ25" s="544"/>
      <c r="OMA25" s="545"/>
      <c r="OMB25" s="252"/>
      <c r="OMC25" s="220"/>
      <c r="OMD25" s="545"/>
      <c r="OME25" s="544"/>
      <c r="OMF25" s="544"/>
      <c r="OMG25" s="544"/>
      <c r="OMH25" s="545"/>
      <c r="OMI25" s="252"/>
      <c r="OMJ25" s="220"/>
      <c r="OMK25" s="545"/>
      <c r="OML25" s="544"/>
      <c r="OMM25" s="544"/>
      <c r="OMN25" s="544"/>
      <c r="OMO25" s="545"/>
      <c r="OMP25" s="252"/>
      <c r="OMQ25" s="220"/>
      <c r="OMR25" s="545"/>
      <c r="OMS25" s="544"/>
      <c r="OMT25" s="544"/>
      <c r="OMU25" s="544"/>
      <c r="OMV25" s="545"/>
      <c r="OMW25" s="252"/>
      <c r="OMX25" s="220"/>
      <c r="OMY25" s="545"/>
      <c r="OMZ25" s="544"/>
      <c r="ONA25" s="544"/>
      <c r="ONB25" s="544"/>
      <c r="ONC25" s="545"/>
      <c r="OND25" s="252"/>
      <c r="ONE25" s="220"/>
      <c r="ONF25" s="545"/>
      <c r="ONG25" s="544"/>
      <c r="ONH25" s="544"/>
      <c r="ONI25" s="544"/>
      <c r="ONJ25" s="545"/>
      <c r="ONK25" s="252"/>
      <c r="ONL25" s="220"/>
      <c r="ONM25" s="545"/>
      <c r="ONN25" s="544"/>
      <c r="ONO25" s="544"/>
      <c r="ONP25" s="544"/>
      <c r="ONQ25" s="545"/>
      <c r="ONR25" s="252"/>
      <c r="ONS25" s="220"/>
      <c r="ONT25" s="545"/>
      <c r="ONU25" s="544"/>
      <c r="ONV25" s="544"/>
      <c r="ONW25" s="544"/>
      <c r="ONX25" s="545"/>
      <c r="ONY25" s="252"/>
      <c r="ONZ25" s="220"/>
      <c r="OOA25" s="545"/>
      <c r="OOB25" s="544"/>
      <c r="OOC25" s="544"/>
      <c r="OOD25" s="544"/>
      <c r="OOE25" s="545"/>
      <c r="OOF25" s="252"/>
      <c r="OOG25" s="220"/>
      <c r="OOH25" s="545"/>
      <c r="OOI25" s="544"/>
      <c r="OOJ25" s="544"/>
      <c r="OOK25" s="544"/>
      <c r="OOL25" s="545"/>
      <c r="OOM25" s="252"/>
      <c r="OON25" s="220"/>
      <c r="OOO25" s="545"/>
      <c r="OOP25" s="544"/>
      <c r="OOQ25" s="544"/>
      <c r="OOR25" s="544"/>
      <c r="OOS25" s="545"/>
      <c r="OOT25" s="252"/>
      <c r="OOU25" s="220"/>
      <c r="OOV25" s="545"/>
      <c r="OOW25" s="544"/>
      <c r="OOX25" s="544"/>
      <c r="OOY25" s="544"/>
      <c r="OOZ25" s="545"/>
      <c r="OPA25" s="252"/>
      <c r="OPB25" s="220"/>
      <c r="OPC25" s="545"/>
      <c r="OPD25" s="544"/>
      <c r="OPE25" s="544"/>
      <c r="OPF25" s="544"/>
      <c r="OPG25" s="545"/>
      <c r="OPH25" s="252"/>
      <c r="OPI25" s="220"/>
      <c r="OPJ25" s="545"/>
      <c r="OPK25" s="544"/>
      <c r="OPL25" s="544"/>
      <c r="OPM25" s="544"/>
      <c r="OPN25" s="545"/>
      <c r="OPO25" s="252"/>
      <c r="OPP25" s="220"/>
      <c r="OPQ25" s="545"/>
      <c r="OPR25" s="544"/>
      <c r="OPS25" s="544"/>
      <c r="OPT25" s="544"/>
      <c r="OPU25" s="545"/>
      <c r="OPV25" s="252"/>
      <c r="OPW25" s="220"/>
      <c r="OPX25" s="545"/>
      <c r="OPY25" s="544"/>
      <c r="OPZ25" s="544"/>
      <c r="OQA25" s="544"/>
      <c r="OQB25" s="545"/>
      <c r="OQC25" s="252"/>
      <c r="OQD25" s="220"/>
      <c r="OQE25" s="545"/>
      <c r="OQF25" s="544"/>
      <c r="OQG25" s="544"/>
      <c r="OQH25" s="544"/>
      <c r="OQI25" s="545"/>
      <c r="OQJ25" s="252"/>
      <c r="OQK25" s="220"/>
      <c r="OQL25" s="545"/>
      <c r="OQM25" s="544"/>
      <c r="OQN25" s="544"/>
      <c r="OQO25" s="544"/>
      <c r="OQP25" s="545"/>
      <c r="OQQ25" s="252"/>
      <c r="OQR25" s="220"/>
      <c r="OQS25" s="545"/>
      <c r="OQT25" s="544"/>
      <c r="OQU25" s="544"/>
      <c r="OQV25" s="544"/>
      <c r="OQW25" s="545"/>
      <c r="OQX25" s="252"/>
      <c r="OQY25" s="220"/>
      <c r="OQZ25" s="545"/>
      <c r="ORA25" s="544"/>
      <c r="ORB25" s="544"/>
      <c r="ORC25" s="544"/>
      <c r="ORD25" s="545"/>
      <c r="ORE25" s="252"/>
      <c r="ORF25" s="220"/>
      <c r="ORG25" s="545"/>
      <c r="ORH25" s="544"/>
      <c r="ORI25" s="544"/>
      <c r="ORJ25" s="544"/>
      <c r="ORK25" s="545"/>
      <c r="ORL25" s="252"/>
      <c r="ORM25" s="220"/>
      <c r="ORN25" s="545"/>
      <c r="ORO25" s="544"/>
      <c r="ORP25" s="544"/>
      <c r="ORQ25" s="544"/>
      <c r="ORR25" s="545"/>
      <c r="ORS25" s="252"/>
      <c r="ORT25" s="220"/>
      <c r="ORU25" s="545"/>
      <c r="ORV25" s="544"/>
      <c r="ORW25" s="544"/>
      <c r="ORX25" s="544"/>
      <c r="ORY25" s="545"/>
      <c r="ORZ25" s="252"/>
      <c r="OSA25" s="220"/>
      <c r="OSB25" s="545"/>
      <c r="OSC25" s="544"/>
      <c r="OSD25" s="544"/>
      <c r="OSE25" s="544"/>
      <c r="OSF25" s="545"/>
      <c r="OSG25" s="252"/>
      <c r="OSH25" s="220"/>
      <c r="OSI25" s="545"/>
      <c r="OSJ25" s="544"/>
      <c r="OSK25" s="544"/>
      <c r="OSL25" s="544"/>
      <c r="OSM25" s="545"/>
      <c r="OSN25" s="252"/>
      <c r="OSO25" s="220"/>
      <c r="OSP25" s="545"/>
      <c r="OSQ25" s="544"/>
      <c r="OSR25" s="544"/>
      <c r="OSS25" s="544"/>
      <c r="OST25" s="545"/>
      <c r="OSU25" s="252"/>
      <c r="OSV25" s="220"/>
      <c r="OSW25" s="545"/>
      <c r="OSX25" s="544"/>
      <c r="OSY25" s="544"/>
      <c r="OSZ25" s="544"/>
      <c r="OTA25" s="545"/>
      <c r="OTB25" s="252"/>
      <c r="OTC25" s="220"/>
      <c r="OTD25" s="545"/>
      <c r="OTE25" s="544"/>
      <c r="OTF25" s="544"/>
      <c r="OTG25" s="544"/>
      <c r="OTH25" s="545"/>
      <c r="OTI25" s="252"/>
      <c r="OTJ25" s="220"/>
      <c r="OTK25" s="545"/>
      <c r="OTL25" s="544"/>
      <c r="OTM25" s="544"/>
      <c r="OTN25" s="544"/>
      <c r="OTO25" s="545"/>
      <c r="OTP25" s="252"/>
      <c r="OTQ25" s="220"/>
      <c r="OTR25" s="545"/>
      <c r="OTS25" s="544"/>
      <c r="OTT25" s="544"/>
      <c r="OTU25" s="544"/>
      <c r="OTV25" s="545"/>
      <c r="OTW25" s="252"/>
      <c r="OTX25" s="220"/>
      <c r="OTY25" s="545"/>
      <c r="OTZ25" s="544"/>
      <c r="OUA25" s="544"/>
      <c r="OUB25" s="544"/>
      <c r="OUC25" s="545"/>
      <c r="OUD25" s="252"/>
      <c r="OUE25" s="220"/>
      <c r="OUF25" s="545"/>
      <c r="OUG25" s="544"/>
      <c r="OUH25" s="544"/>
      <c r="OUI25" s="544"/>
      <c r="OUJ25" s="545"/>
      <c r="OUK25" s="252"/>
      <c r="OUL25" s="220"/>
      <c r="OUM25" s="545"/>
      <c r="OUN25" s="544"/>
      <c r="OUO25" s="544"/>
      <c r="OUP25" s="544"/>
      <c r="OUQ25" s="545"/>
      <c r="OUR25" s="252"/>
      <c r="OUS25" s="220"/>
      <c r="OUT25" s="545"/>
      <c r="OUU25" s="544"/>
      <c r="OUV25" s="544"/>
      <c r="OUW25" s="544"/>
      <c r="OUX25" s="545"/>
      <c r="OUY25" s="252"/>
      <c r="OUZ25" s="220"/>
      <c r="OVA25" s="545"/>
      <c r="OVB25" s="544"/>
      <c r="OVC25" s="544"/>
      <c r="OVD25" s="544"/>
      <c r="OVE25" s="545"/>
      <c r="OVF25" s="252"/>
      <c r="OVG25" s="220"/>
      <c r="OVH25" s="545"/>
      <c r="OVI25" s="544"/>
      <c r="OVJ25" s="544"/>
      <c r="OVK25" s="544"/>
      <c r="OVL25" s="545"/>
      <c r="OVM25" s="252"/>
      <c r="OVN25" s="220"/>
      <c r="OVO25" s="545"/>
      <c r="OVP25" s="544"/>
      <c r="OVQ25" s="544"/>
      <c r="OVR25" s="544"/>
      <c r="OVS25" s="545"/>
      <c r="OVT25" s="252"/>
      <c r="OVU25" s="220"/>
      <c r="OVV25" s="545"/>
      <c r="OVW25" s="544"/>
      <c r="OVX25" s="544"/>
      <c r="OVY25" s="544"/>
      <c r="OVZ25" s="545"/>
      <c r="OWA25" s="252"/>
      <c r="OWB25" s="220"/>
      <c r="OWC25" s="545"/>
      <c r="OWD25" s="544"/>
      <c r="OWE25" s="544"/>
      <c r="OWF25" s="544"/>
      <c r="OWG25" s="545"/>
      <c r="OWH25" s="252"/>
      <c r="OWI25" s="220"/>
      <c r="OWJ25" s="545"/>
      <c r="OWK25" s="544"/>
      <c r="OWL25" s="544"/>
      <c r="OWM25" s="544"/>
      <c r="OWN25" s="545"/>
      <c r="OWO25" s="252"/>
      <c r="OWP25" s="220"/>
      <c r="OWQ25" s="545"/>
      <c r="OWR25" s="544"/>
      <c r="OWS25" s="544"/>
      <c r="OWT25" s="544"/>
      <c r="OWU25" s="545"/>
      <c r="OWV25" s="252"/>
      <c r="OWW25" s="220"/>
      <c r="OWX25" s="545"/>
      <c r="OWY25" s="544"/>
      <c r="OWZ25" s="544"/>
      <c r="OXA25" s="544"/>
      <c r="OXB25" s="545"/>
      <c r="OXC25" s="252"/>
      <c r="OXD25" s="220"/>
      <c r="OXE25" s="545"/>
      <c r="OXF25" s="544"/>
      <c r="OXG25" s="544"/>
      <c r="OXH25" s="544"/>
      <c r="OXI25" s="545"/>
      <c r="OXJ25" s="252"/>
      <c r="OXK25" s="220"/>
      <c r="OXL25" s="545"/>
      <c r="OXM25" s="544"/>
      <c r="OXN25" s="544"/>
      <c r="OXO25" s="544"/>
      <c r="OXP25" s="545"/>
      <c r="OXQ25" s="252"/>
      <c r="OXR25" s="220"/>
      <c r="OXS25" s="545"/>
      <c r="OXT25" s="544"/>
      <c r="OXU25" s="544"/>
      <c r="OXV25" s="544"/>
      <c r="OXW25" s="545"/>
      <c r="OXX25" s="252"/>
      <c r="OXY25" s="220"/>
      <c r="OXZ25" s="545"/>
      <c r="OYA25" s="544"/>
      <c r="OYB25" s="544"/>
      <c r="OYC25" s="544"/>
      <c r="OYD25" s="545"/>
      <c r="OYE25" s="252"/>
      <c r="OYF25" s="220"/>
      <c r="OYG25" s="545"/>
      <c r="OYH25" s="544"/>
      <c r="OYI25" s="544"/>
      <c r="OYJ25" s="544"/>
      <c r="OYK25" s="545"/>
      <c r="OYL25" s="252"/>
      <c r="OYM25" s="220"/>
      <c r="OYN25" s="545"/>
      <c r="OYO25" s="544"/>
      <c r="OYP25" s="544"/>
      <c r="OYQ25" s="544"/>
      <c r="OYR25" s="545"/>
      <c r="OYS25" s="252"/>
      <c r="OYT25" s="220"/>
      <c r="OYU25" s="545"/>
      <c r="OYV25" s="544"/>
      <c r="OYW25" s="544"/>
      <c r="OYX25" s="544"/>
      <c r="OYY25" s="545"/>
      <c r="OYZ25" s="252"/>
      <c r="OZA25" s="220"/>
      <c r="OZB25" s="545"/>
      <c r="OZC25" s="544"/>
      <c r="OZD25" s="544"/>
      <c r="OZE25" s="544"/>
      <c r="OZF25" s="545"/>
      <c r="OZG25" s="252"/>
      <c r="OZH25" s="220"/>
      <c r="OZI25" s="545"/>
      <c r="OZJ25" s="544"/>
      <c r="OZK25" s="544"/>
      <c r="OZL25" s="544"/>
      <c r="OZM25" s="545"/>
      <c r="OZN25" s="252"/>
      <c r="OZO25" s="220"/>
      <c r="OZP25" s="545"/>
      <c r="OZQ25" s="544"/>
      <c r="OZR25" s="544"/>
      <c r="OZS25" s="544"/>
      <c r="OZT25" s="545"/>
      <c r="OZU25" s="252"/>
      <c r="OZV25" s="220"/>
      <c r="OZW25" s="545"/>
      <c r="OZX25" s="544"/>
      <c r="OZY25" s="544"/>
      <c r="OZZ25" s="544"/>
      <c r="PAA25" s="545"/>
      <c r="PAB25" s="252"/>
      <c r="PAC25" s="220"/>
      <c r="PAD25" s="545"/>
      <c r="PAE25" s="544"/>
      <c r="PAF25" s="544"/>
      <c r="PAG25" s="544"/>
      <c r="PAH25" s="545"/>
      <c r="PAI25" s="252"/>
      <c r="PAJ25" s="220"/>
      <c r="PAK25" s="545"/>
      <c r="PAL25" s="544"/>
      <c r="PAM25" s="544"/>
      <c r="PAN25" s="544"/>
      <c r="PAO25" s="545"/>
      <c r="PAP25" s="252"/>
      <c r="PAQ25" s="220"/>
      <c r="PAR25" s="545"/>
      <c r="PAS25" s="544"/>
      <c r="PAT25" s="544"/>
      <c r="PAU25" s="544"/>
      <c r="PAV25" s="545"/>
      <c r="PAW25" s="252"/>
      <c r="PAX25" s="220"/>
      <c r="PAY25" s="545"/>
      <c r="PAZ25" s="544"/>
      <c r="PBA25" s="544"/>
      <c r="PBB25" s="544"/>
      <c r="PBC25" s="545"/>
      <c r="PBD25" s="252"/>
      <c r="PBE25" s="220"/>
      <c r="PBF25" s="545"/>
      <c r="PBG25" s="544"/>
      <c r="PBH25" s="544"/>
      <c r="PBI25" s="544"/>
      <c r="PBJ25" s="545"/>
      <c r="PBK25" s="252"/>
      <c r="PBL25" s="220"/>
      <c r="PBM25" s="545"/>
      <c r="PBN25" s="544"/>
      <c r="PBO25" s="544"/>
      <c r="PBP25" s="544"/>
      <c r="PBQ25" s="545"/>
      <c r="PBR25" s="252"/>
      <c r="PBS25" s="220"/>
      <c r="PBT25" s="545"/>
      <c r="PBU25" s="544"/>
      <c r="PBV25" s="544"/>
      <c r="PBW25" s="544"/>
      <c r="PBX25" s="545"/>
      <c r="PBY25" s="252"/>
      <c r="PBZ25" s="220"/>
      <c r="PCA25" s="545"/>
      <c r="PCB25" s="544"/>
      <c r="PCC25" s="544"/>
      <c r="PCD25" s="544"/>
      <c r="PCE25" s="545"/>
      <c r="PCF25" s="252"/>
      <c r="PCG25" s="220"/>
      <c r="PCH25" s="545"/>
      <c r="PCI25" s="544"/>
      <c r="PCJ25" s="544"/>
      <c r="PCK25" s="544"/>
      <c r="PCL25" s="545"/>
      <c r="PCM25" s="252"/>
      <c r="PCN25" s="220"/>
      <c r="PCO25" s="545"/>
      <c r="PCP25" s="544"/>
      <c r="PCQ25" s="544"/>
      <c r="PCR25" s="544"/>
      <c r="PCS25" s="545"/>
      <c r="PCT25" s="252"/>
      <c r="PCU25" s="220"/>
      <c r="PCV25" s="545"/>
      <c r="PCW25" s="544"/>
      <c r="PCX25" s="544"/>
      <c r="PCY25" s="544"/>
      <c r="PCZ25" s="545"/>
      <c r="PDA25" s="252"/>
      <c r="PDB25" s="220"/>
      <c r="PDC25" s="545"/>
      <c r="PDD25" s="544"/>
      <c r="PDE25" s="544"/>
      <c r="PDF25" s="544"/>
      <c r="PDG25" s="545"/>
      <c r="PDH25" s="252"/>
      <c r="PDI25" s="220"/>
      <c r="PDJ25" s="545"/>
      <c r="PDK25" s="544"/>
      <c r="PDL25" s="544"/>
      <c r="PDM25" s="544"/>
      <c r="PDN25" s="545"/>
      <c r="PDO25" s="252"/>
      <c r="PDP25" s="220"/>
      <c r="PDQ25" s="545"/>
      <c r="PDR25" s="544"/>
      <c r="PDS25" s="544"/>
      <c r="PDT25" s="544"/>
      <c r="PDU25" s="545"/>
      <c r="PDV25" s="252"/>
      <c r="PDW25" s="220"/>
      <c r="PDX25" s="545"/>
      <c r="PDY25" s="544"/>
      <c r="PDZ25" s="544"/>
      <c r="PEA25" s="544"/>
      <c r="PEB25" s="545"/>
      <c r="PEC25" s="252"/>
      <c r="PED25" s="220"/>
      <c r="PEE25" s="545"/>
      <c r="PEF25" s="544"/>
      <c r="PEG25" s="544"/>
      <c r="PEH25" s="544"/>
      <c r="PEI25" s="545"/>
      <c r="PEJ25" s="252"/>
      <c r="PEK25" s="220"/>
      <c r="PEL25" s="545"/>
      <c r="PEM25" s="544"/>
      <c r="PEN25" s="544"/>
      <c r="PEO25" s="544"/>
      <c r="PEP25" s="545"/>
      <c r="PEQ25" s="252"/>
      <c r="PER25" s="220"/>
      <c r="PES25" s="545"/>
      <c r="PET25" s="544"/>
      <c r="PEU25" s="544"/>
      <c r="PEV25" s="544"/>
      <c r="PEW25" s="545"/>
      <c r="PEX25" s="252"/>
      <c r="PEY25" s="220"/>
      <c r="PEZ25" s="545"/>
      <c r="PFA25" s="544"/>
      <c r="PFB25" s="544"/>
      <c r="PFC25" s="544"/>
      <c r="PFD25" s="545"/>
      <c r="PFE25" s="252"/>
      <c r="PFF25" s="220"/>
      <c r="PFG25" s="545"/>
      <c r="PFH25" s="544"/>
      <c r="PFI25" s="544"/>
      <c r="PFJ25" s="544"/>
      <c r="PFK25" s="545"/>
      <c r="PFL25" s="252"/>
      <c r="PFM25" s="220"/>
      <c r="PFN25" s="545"/>
      <c r="PFO25" s="544"/>
      <c r="PFP25" s="544"/>
      <c r="PFQ25" s="544"/>
      <c r="PFR25" s="545"/>
      <c r="PFS25" s="252"/>
      <c r="PFT25" s="220"/>
      <c r="PFU25" s="545"/>
      <c r="PFV25" s="544"/>
      <c r="PFW25" s="544"/>
      <c r="PFX25" s="544"/>
      <c r="PFY25" s="545"/>
      <c r="PFZ25" s="252"/>
      <c r="PGA25" s="220"/>
      <c r="PGB25" s="545"/>
      <c r="PGC25" s="544"/>
      <c r="PGD25" s="544"/>
      <c r="PGE25" s="544"/>
      <c r="PGF25" s="545"/>
      <c r="PGG25" s="252"/>
      <c r="PGH25" s="220"/>
      <c r="PGI25" s="545"/>
      <c r="PGJ25" s="544"/>
      <c r="PGK25" s="544"/>
      <c r="PGL25" s="544"/>
      <c r="PGM25" s="545"/>
      <c r="PGN25" s="252"/>
      <c r="PGO25" s="220"/>
      <c r="PGP25" s="545"/>
      <c r="PGQ25" s="544"/>
      <c r="PGR25" s="544"/>
      <c r="PGS25" s="544"/>
      <c r="PGT25" s="545"/>
      <c r="PGU25" s="252"/>
      <c r="PGV25" s="220"/>
      <c r="PGW25" s="545"/>
      <c r="PGX25" s="544"/>
      <c r="PGY25" s="544"/>
      <c r="PGZ25" s="544"/>
      <c r="PHA25" s="545"/>
      <c r="PHB25" s="252"/>
      <c r="PHC25" s="220"/>
      <c r="PHD25" s="545"/>
      <c r="PHE25" s="544"/>
      <c r="PHF25" s="544"/>
      <c r="PHG25" s="544"/>
      <c r="PHH25" s="545"/>
      <c r="PHI25" s="252"/>
      <c r="PHJ25" s="220"/>
      <c r="PHK25" s="545"/>
      <c r="PHL25" s="544"/>
      <c r="PHM25" s="544"/>
      <c r="PHN25" s="544"/>
      <c r="PHO25" s="545"/>
      <c r="PHP25" s="252"/>
      <c r="PHQ25" s="220"/>
      <c r="PHR25" s="545"/>
      <c r="PHS25" s="544"/>
      <c r="PHT25" s="544"/>
      <c r="PHU25" s="544"/>
      <c r="PHV25" s="545"/>
      <c r="PHW25" s="252"/>
      <c r="PHX25" s="220"/>
      <c r="PHY25" s="545"/>
      <c r="PHZ25" s="544"/>
      <c r="PIA25" s="544"/>
      <c r="PIB25" s="544"/>
      <c r="PIC25" s="545"/>
      <c r="PID25" s="252"/>
      <c r="PIE25" s="220"/>
      <c r="PIF25" s="545"/>
      <c r="PIG25" s="544"/>
      <c r="PIH25" s="544"/>
      <c r="PII25" s="544"/>
      <c r="PIJ25" s="545"/>
      <c r="PIK25" s="252"/>
      <c r="PIL25" s="220"/>
      <c r="PIM25" s="545"/>
      <c r="PIN25" s="544"/>
      <c r="PIO25" s="544"/>
      <c r="PIP25" s="544"/>
      <c r="PIQ25" s="545"/>
      <c r="PIR25" s="252"/>
      <c r="PIS25" s="220"/>
      <c r="PIT25" s="545"/>
      <c r="PIU25" s="544"/>
      <c r="PIV25" s="544"/>
      <c r="PIW25" s="544"/>
      <c r="PIX25" s="545"/>
      <c r="PIY25" s="252"/>
      <c r="PIZ25" s="220"/>
      <c r="PJA25" s="545"/>
      <c r="PJB25" s="544"/>
      <c r="PJC25" s="544"/>
      <c r="PJD25" s="544"/>
      <c r="PJE25" s="545"/>
      <c r="PJF25" s="252"/>
      <c r="PJG25" s="220"/>
      <c r="PJH25" s="545"/>
      <c r="PJI25" s="544"/>
      <c r="PJJ25" s="544"/>
      <c r="PJK25" s="544"/>
      <c r="PJL25" s="545"/>
      <c r="PJM25" s="252"/>
      <c r="PJN25" s="220"/>
      <c r="PJO25" s="545"/>
      <c r="PJP25" s="544"/>
      <c r="PJQ25" s="544"/>
      <c r="PJR25" s="544"/>
      <c r="PJS25" s="545"/>
      <c r="PJT25" s="252"/>
      <c r="PJU25" s="220"/>
      <c r="PJV25" s="545"/>
      <c r="PJW25" s="544"/>
      <c r="PJX25" s="544"/>
      <c r="PJY25" s="544"/>
      <c r="PJZ25" s="545"/>
      <c r="PKA25" s="252"/>
      <c r="PKB25" s="220"/>
      <c r="PKC25" s="545"/>
      <c r="PKD25" s="544"/>
      <c r="PKE25" s="544"/>
      <c r="PKF25" s="544"/>
      <c r="PKG25" s="545"/>
      <c r="PKH25" s="252"/>
      <c r="PKI25" s="220"/>
      <c r="PKJ25" s="545"/>
      <c r="PKK25" s="544"/>
      <c r="PKL25" s="544"/>
      <c r="PKM25" s="544"/>
      <c r="PKN25" s="545"/>
      <c r="PKO25" s="252"/>
      <c r="PKP25" s="220"/>
      <c r="PKQ25" s="545"/>
      <c r="PKR25" s="544"/>
      <c r="PKS25" s="544"/>
      <c r="PKT25" s="544"/>
      <c r="PKU25" s="545"/>
      <c r="PKV25" s="252"/>
      <c r="PKW25" s="220"/>
      <c r="PKX25" s="545"/>
      <c r="PKY25" s="544"/>
      <c r="PKZ25" s="544"/>
      <c r="PLA25" s="544"/>
      <c r="PLB25" s="545"/>
      <c r="PLC25" s="252"/>
      <c r="PLD25" s="220"/>
      <c r="PLE25" s="545"/>
      <c r="PLF25" s="544"/>
      <c r="PLG25" s="544"/>
      <c r="PLH25" s="544"/>
      <c r="PLI25" s="545"/>
      <c r="PLJ25" s="252"/>
      <c r="PLK25" s="220"/>
      <c r="PLL25" s="545"/>
      <c r="PLM25" s="544"/>
      <c r="PLN25" s="544"/>
      <c r="PLO25" s="544"/>
      <c r="PLP25" s="545"/>
      <c r="PLQ25" s="252"/>
      <c r="PLR25" s="220"/>
      <c r="PLS25" s="545"/>
      <c r="PLT25" s="544"/>
      <c r="PLU25" s="544"/>
      <c r="PLV25" s="544"/>
      <c r="PLW25" s="545"/>
      <c r="PLX25" s="252"/>
      <c r="PLY25" s="220"/>
      <c r="PLZ25" s="545"/>
      <c r="PMA25" s="544"/>
      <c r="PMB25" s="544"/>
      <c r="PMC25" s="544"/>
      <c r="PMD25" s="545"/>
      <c r="PME25" s="252"/>
      <c r="PMF25" s="220"/>
      <c r="PMG25" s="545"/>
      <c r="PMH25" s="544"/>
      <c r="PMI25" s="544"/>
      <c r="PMJ25" s="544"/>
      <c r="PMK25" s="545"/>
      <c r="PML25" s="252"/>
      <c r="PMM25" s="220"/>
      <c r="PMN25" s="545"/>
      <c r="PMO25" s="544"/>
      <c r="PMP25" s="544"/>
      <c r="PMQ25" s="544"/>
      <c r="PMR25" s="545"/>
      <c r="PMS25" s="252"/>
      <c r="PMT25" s="220"/>
      <c r="PMU25" s="545"/>
      <c r="PMV25" s="544"/>
      <c r="PMW25" s="544"/>
      <c r="PMX25" s="544"/>
      <c r="PMY25" s="545"/>
      <c r="PMZ25" s="252"/>
      <c r="PNA25" s="220"/>
      <c r="PNB25" s="545"/>
      <c r="PNC25" s="544"/>
      <c r="PND25" s="544"/>
      <c r="PNE25" s="544"/>
      <c r="PNF25" s="545"/>
      <c r="PNG25" s="252"/>
      <c r="PNH25" s="220"/>
      <c r="PNI25" s="545"/>
      <c r="PNJ25" s="544"/>
      <c r="PNK25" s="544"/>
      <c r="PNL25" s="544"/>
      <c r="PNM25" s="545"/>
      <c r="PNN25" s="252"/>
      <c r="PNO25" s="220"/>
      <c r="PNP25" s="545"/>
      <c r="PNQ25" s="544"/>
      <c r="PNR25" s="544"/>
      <c r="PNS25" s="544"/>
      <c r="PNT25" s="545"/>
      <c r="PNU25" s="252"/>
      <c r="PNV25" s="220"/>
      <c r="PNW25" s="545"/>
      <c r="PNX25" s="544"/>
      <c r="PNY25" s="544"/>
      <c r="PNZ25" s="544"/>
      <c r="POA25" s="545"/>
      <c r="POB25" s="252"/>
      <c r="POC25" s="220"/>
      <c r="POD25" s="545"/>
      <c r="POE25" s="544"/>
      <c r="POF25" s="544"/>
      <c r="POG25" s="544"/>
      <c r="POH25" s="545"/>
      <c r="POI25" s="252"/>
      <c r="POJ25" s="220"/>
      <c r="POK25" s="545"/>
      <c r="POL25" s="544"/>
      <c r="POM25" s="544"/>
      <c r="PON25" s="544"/>
      <c r="POO25" s="545"/>
      <c r="POP25" s="252"/>
      <c r="POQ25" s="220"/>
      <c r="POR25" s="545"/>
      <c r="POS25" s="544"/>
      <c r="POT25" s="544"/>
      <c r="POU25" s="544"/>
      <c r="POV25" s="545"/>
      <c r="POW25" s="252"/>
      <c r="POX25" s="220"/>
      <c r="POY25" s="545"/>
      <c r="POZ25" s="544"/>
      <c r="PPA25" s="544"/>
      <c r="PPB25" s="544"/>
      <c r="PPC25" s="545"/>
      <c r="PPD25" s="252"/>
      <c r="PPE25" s="220"/>
      <c r="PPF25" s="545"/>
      <c r="PPG25" s="544"/>
      <c r="PPH25" s="544"/>
      <c r="PPI25" s="544"/>
      <c r="PPJ25" s="545"/>
      <c r="PPK25" s="252"/>
      <c r="PPL25" s="220"/>
      <c r="PPM25" s="545"/>
      <c r="PPN25" s="544"/>
      <c r="PPO25" s="544"/>
      <c r="PPP25" s="544"/>
      <c r="PPQ25" s="545"/>
      <c r="PPR25" s="252"/>
      <c r="PPS25" s="220"/>
      <c r="PPT25" s="545"/>
      <c r="PPU25" s="544"/>
      <c r="PPV25" s="544"/>
      <c r="PPW25" s="544"/>
      <c r="PPX25" s="545"/>
      <c r="PPY25" s="252"/>
      <c r="PPZ25" s="220"/>
      <c r="PQA25" s="545"/>
      <c r="PQB25" s="544"/>
      <c r="PQC25" s="544"/>
      <c r="PQD25" s="544"/>
      <c r="PQE25" s="545"/>
      <c r="PQF25" s="252"/>
      <c r="PQG25" s="220"/>
      <c r="PQH25" s="545"/>
      <c r="PQI25" s="544"/>
      <c r="PQJ25" s="544"/>
      <c r="PQK25" s="544"/>
      <c r="PQL25" s="545"/>
      <c r="PQM25" s="252"/>
      <c r="PQN25" s="220"/>
      <c r="PQO25" s="545"/>
      <c r="PQP25" s="544"/>
      <c r="PQQ25" s="544"/>
      <c r="PQR25" s="544"/>
      <c r="PQS25" s="545"/>
      <c r="PQT25" s="252"/>
      <c r="PQU25" s="220"/>
      <c r="PQV25" s="545"/>
      <c r="PQW25" s="544"/>
      <c r="PQX25" s="544"/>
      <c r="PQY25" s="544"/>
      <c r="PQZ25" s="545"/>
      <c r="PRA25" s="252"/>
      <c r="PRB25" s="220"/>
      <c r="PRC25" s="545"/>
      <c r="PRD25" s="544"/>
      <c r="PRE25" s="544"/>
      <c r="PRF25" s="544"/>
      <c r="PRG25" s="545"/>
      <c r="PRH25" s="252"/>
      <c r="PRI25" s="220"/>
      <c r="PRJ25" s="545"/>
      <c r="PRK25" s="544"/>
      <c r="PRL25" s="544"/>
      <c r="PRM25" s="544"/>
      <c r="PRN25" s="545"/>
      <c r="PRO25" s="252"/>
      <c r="PRP25" s="220"/>
      <c r="PRQ25" s="545"/>
      <c r="PRR25" s="544"/>
      <c r="PRS25" s="544"/>
      <c r="PRT25" s="544"/>
      <c r="PRU25" s="545"/>
      <c r="PRV25" s="252"/>
      <c r="PRW25" s="220"/>
      <c r="PRX25" s="545"/>
      <c r="PRY25" s="544"/>
      <c r="PRZ25" s="544"/>
      <c r="PSA25" s="544"/>
      <c r="PSB25" s="545"/>
      <c r="PSC25" s="252"/>
      <c r="PSD25" s="220"/>
      <c r="PSE25" s="545"/>
      <c r="PSF25" s="544"/>
      <c r="PSG25" s="544"/>
      <c r="PSH25" s="544"/>
      <c r="PSI25" s="545"/>
      <c r="PSJ25" s="252"/>
      <c r="PSK25" s="220"/>
      <c r="PSL25" s="545"/>
      <c r="PSM25" s="544"/>
      <c r="PSN25" s="544"/>
      <c r="PSO25" s="544"/>
      <c r="PSP25" s="545"/>
      <c r="PSQ25" s="252"/>
      <c r="PSR25" s="220"/>
      <c r="PSS25" s="545"/>
      <c r="PST25" s="544"/>
      <c r="PSU25" s="544"/>
      <c r="PSV25" s="544"/>
      <c r="PSW25" s="545"/>
      <c r="PSX25" s="252"/>
      <c r="PSY25" s="220"/>
      <c r="PSZ25" s="545"/>
      <c r="PTA25" s="544"/>
      <c r="PTB25" s="544"/>
      <c r="PTC25" s="544"/>
      <c r="PTD25" s="545"/>
      <c r="PTE25" s="252"/>
      <c r="PTF25" s="220"/>
      <c r="PTG25" s="545"/>
      <c r="PTH25" s="544"/>
      <c r="PTI25" s="544"/>
      <c r="PTJ25" s="544"/>
      <c r="PTK25" s="545"/>
      <c r="PTL25" s="252"/>
      <c r="PTM25" s="220"/>
      <c r="PTN25" s="545"/>
      <c r="PTO25" s="544"/>
      <c r="PTP25" s="544"/>
      <c r="PTQ25" s="544"/>
      <c r="PTR25" s="545"/>
      <c r="PTS25" s="252"/>
      <c r="PTT25" s="220"/>
      <c r="PTU25" s="545"/>
      <c r="PTV25" s="544"/>
      <c r="PTW25" s="544"/>
      <c r="PTX25" s="544"/>
      <c r="PTY25" s="545"/>
      <c r="PTZ25" s="252"/>
      <c r="PUA25" s="220"/>
      <c r="PUB25" s="545"/>
      <c r="PUC25" s="544"/>
      <c r="PUD25" s="544"/>
      <c r="PUE25" s="544"/>
      <c r="PUF25" s="545"/>
      <c r="PUG25" s="252"/>
      <c r="PUH25" s="220"/>
      <c r="PUI25" s="545"/>
      <c r="PUJ25" s="544"/>
      <c r="PUK25" s="544"/>
      <c r="PUL25" s="544"/>
      <c r="PUM25" s="545"/>
      <c r="PUN25" s="252"/>
      <c r="PUO25" s="220"/>
      <c r="PUP25" s="545"/>
      <c r="PUQ25" s="544"/>
      <c r="PUR25" s="544"/>
      <c r="PUS25" s="544"/>
      <c r="PUT25" s="545"/>
      <c r="PUU25" s="252"/>
      <c r="PUV25" s="220"/>
      <c r="PUW25" s="545"/>
      <c r="PUX25" s="544"/>
      <c r="PUY25" s="544"/>
      <c r="PUZ25" s="544"/>
      <c r="PVA25" s="545"/>
      <c r="PVB25" s="252"/>
      <c r="PVC25" s="220"/>
      <c r="PVD25" s="545"/>
      <c r="PVE25" s="544"/>
      <c r="PVF25" s="544"/>
      <c r="PVG25" s="544"/>
      <c r="PVH25" s="545"/>
      <c r="PVI25" s="252"/>
      <c r="PVJ25" s="220"/>
      <c r="PVK25" s="545"/>
      <c r="PVL25" s="544"/>
      <c r="PVM25" s="544"/>
      <c r="PVN25" s="544"/>
      <c r="PVO25" s="545"/>
      <c r="PVP25" s="252"/>
      <c r="PVQ25" s="220"/>
      <c r="PVR25" s="545"/>
      <c r="PVS25" s="544"/>
      <c r="PVT25" s="544"/>
      <c r="PVU25" s="544"/>
      <c r="PVV25" s="545"/>
      <c r="PVW25" s="252"/>
      <c r="PVX25" s="220"/>
      <c r="PVY25" s="545"/>
      <c r="PVZ25" s="544"/>
      <c r="PWA25" s="544"/>
      <c r="PWB25" s="544"/>
      <c r="PWC25" s="545"/>
      <c r="PWD25" s="252"/>
      <c r="PWE25" s="220"/>
      <c r="PWF25" s="545"/>
      <c r="PWG25" s="544"/>
      <c r="PWH25" s="544"/>
      <c r="PWI25" s="544"/>
      <c r="PWJ25" s="545"/>
      <c r="PWK25" s="252"/>
      <c r="PWL25" s="220"/>
      <c r="PWM25" s="545"/>
      <c r="PWN25" s="544"/>
      <c r="PWO25" s="544"/>
      <c r="PWP25" s="544"/>
      <c r="PWQ25" s="545"/>
      <c r="PWR25" s="252"/>
      <c r="PWS25" s="220"/>
      <c r="PWT25" s="545"/>
      <c r="PWU25" s="544"/>
      <c r="PWV25" s="544"/>
      <c r="PWW25" s="544"/>
      <c r="PWX25" s="545"/>
      <c r="PWY25" s="252"/>
      <c r="PWZ25" s="220"/>
      <c r="PXA25" s="545"/>
      <c r="PXB25" s="544"/>
      <c r="PXC25" s="544"/>
      <c r="PXD25" s="544"/>
      <c r="PXE25" s="545"/>
      <c r="PXF25" s="252"/>
      <c r="PXG25" s="220"/>
      <c r="PXH25" s="545"/>
      <c r="PXI25" s="544"/>
      <c r="PXJ25" s="544"/>
      <c r="PXK25" s="544"/>
      <c r="PXL25" s="545"/>
      <c r="PXM25" s="252"/>
      <c r="PXN25" s="220"/>
      <c r="PXO25" s="545"/>
      <c r="PXP25" s="544"/>
      <c r="PXQ25" s="544"/>
      <c r="PXR25" s="544"/>
      <c r="PXS25" s="545"/>
      <c r="PXT25" s="252"/>
      <c r="PXU25" s="220"/>
      <c r="PXV25" s="545"/>
      <c r="PXW25" s="544"/>
      <c r="PXX25" s="544"/>
      <c r="PXY25" s="544"/>
      <c r="PXZ25" s="545"/>
      <c r="PYA25" s="252"/>
      <c r="PYB25" s="220"/>
      <c r="PYC25" s="545"/>
      <c r="PYD25" s="544"/>
      <c r="PYE25" s="544"/>
      <c r="PYF25" s="544"/>
      <c r="PYG25" s="545"/>
      <c r="PYH25" s="252"/>
      <c r="PYI25" s="220"/>
      <c r="PYJ25" s="545"/>
      <c r="PYK25" s="544"/>
      <c r="PYL25" s="544"/>
      <c r="PYM25" s="544"/>
      <c r="PYN25" s="545"/>
      <c r="PYO25" s="252"/>
      <c r="PYP25" s="220"/>
      <c r="PYQ25" s="545"/>
      <c r="PYR25" s="544"/>
      <c r="PYS25" s="544"/>
      <c r="PYT25" s="544"/>
      <c r="PYU25" s="545"/>
      <c r="PYV25" s="252"/>
      <c r="PYW25" s="220"/>
      <c r="PYX25" s="545"/>
      <c r="PYY25" s="544"/>
      <c r="PYZ25" s="544"/>
      <c r="PZA25" s="544"/>
      <c r="PZB25" s="545"/>
      <c r="PZC25" s="252"/>
      <c r="PZD25" s="220"/>
      <c r="PZE25" s="545"/>
      <c r="PZF25" s="544"/>
      <c r="PZG25" s="544"/>
      <c r="PZH25" s="544"/>
      <c r="PZI25" s="545"/>
      <c r="PZJ25" s="252"/>
      <c r="PZK25" s="220"/>
      <c r="PZL25" s="545"/>
      <c r="PZM25" s="544"/>
      <c r="PZN25" s="544"/>
      <c r="PZO25" s="544"/>
      <c r="PZP25" s="545"/>
      <c r="PZQ25" s="252"/>
      <c r="PZR25" s="220"/>
      <c r="PZS25" s="545"/>
      <c r="PZT25" s="544"/>
      <c r="PZU25" s="544"/>
      <c r="PZV25" s="544"/>
      <c r="PZW25" s="545"/>
      <c r="PZX25" s="252"/>
      <c r="PZY25" s="220"/>
      <c r="PZZ25" s="545"/>
      <c r="QAA25" s="544"/>
      <c r="QAB25" s="544"/>
      <c r="QAC25" s="544"/>
      <c r="QAD25" s="545"/>
      <c r="QAE25" s="252"/>
      <c r="QAF25" s="220"/>
      <c r="QAG25" s="545"/>
      <c r="QAH25" s="544"/>
      <c r="QAI25" s="544"/>
      <c r="QAJ25" s="544"/>
      <c r="QAK25" s="545"/>
      <c r="QAL25" s="252"/>
      <c r="QAM25" s="220"/>
      <c r="QAN25" s="545"/>
      <c r="QAO25" s="544"/>
      <c r="QAP25" s="544"/>
      <c r="QAQ25" s="544"/>
      <c r="QAR25" s="545"/>
      <c r="QAS25" s="252"/>
      <c r="QAT25" s="220"/>
      <c r="QAU25" s="545"/>
      <c r="QAV25" s="544"/>
      <c r="QAW25" s="544"/>
      <c r="QAX25" s="544"/>
      <c r="QAY25" s="545"/>
      <c r="QAZ25" s="252"/>
      <c r="QBA25" s="220"/>
      <c r="QBB25" s="545"/>
      <c r="QBC25" s="544"/>
      <c r="QBD25" s="544"/>
      <c r="QBE25" s="544"/>
      <c r="QBF25" s="545"/>
      <c r="QBG25" s="252"/>
      <c r="QBH25" s="220"/>
      <c r="QBI25" s="545"/>
      <c r="QBJ25" s="544"/>
      <c r="QBK25" s="544"/>
      <c r="QBL25" s="544"/>
      <c r="QBM25" s="545"/>
      <c r="QBN25" s="252"/>
      <c r="QBO25" s="220"/>
      <c r="QBP25" s="545"/>
      <c r="QBQ25" s="544"/>
      <c r="QBR25" s="544"/>
      <c r="QBS25" s="544"/>
      <c r="QBT25" s="545"/>
      <c r="QBU25" s="252"/>
      <c r="QBV25" s="220"/>
      <c r="QBW25" s="545"/>
      <c r="QBX25" s="544"/>
      <c r="QBY25" s="544"/>
      <c r="QBZ25" s="544"/>
      <c r="QCA25" s="545"/>
      <c r="QCB25" s="252"/>
      <c r="QCC25" s="220"/>
      <c r="QCD25" s="545"/>
      <c r="QCE25" s="544"/>
      <c r="QCF25" s="544"/>
      <c r="QCG25" s="544"/>
      <c r="QCH25" s="545"/>
      <c r="QCI25" s="252"/>
      <c r="QCJ25" s="220"/>
      <c r="QCK25" s="545"/>
      <c r="QCL25" s="544"/>
      <c r="QCM25" s="544"/>
      <c r="QCN25" s="544"/>
      <c r="QCO25" s="545"/>
      <c r="QCP25" s="252"/>
      <c r="QCQ25" s="220"/>
      <c r="QCR25" s="545"/>
      <c r="QCS25" s="544"/>
      <c r="QCT25" s="544"/>
      <c r="QCU25" s="544"/>
      <c r="QCV25" s="545"/>
      <c r="QCW25" s="252"/>
      <c r="QCX25" s="220"/>
      <c r="QCY25" s="545"/>
      <c r="QCZ25" s="544"/>
      <c r="QDA25" s="544"/>
      <c r="QDB25" s="544"/>
      <c r="QDC25" s="545"/>
      <c r="QDD25" s="252"/>
      <c r="QDE25" s="220"/>
      <c r="QDF25" s="545"/>
      <c r="QDG25" s="544"/>
      <c r="QDH25" s="544"/>
      <c r="QDI25" s="544"/>
      <c r="QDJ25" s="545"/>
      <c r="QDK25" s="252"/>
      <c r="QDL25" s="220"/>
      <c r="QDM25" s="545"/>
      <c r="QDN25" s="544"/>
      <c r="QDO25" s="544"/>
      <c r="QDP25" s="544"/>
      <c r="QDQ25" s="545"/>
      <c r="QDR25" s="252"/>
      <c r="QDS25" s="220"/>
      <c r="QDT25" s="545"/>
      <c r="QDU25" s="544"/>
      <c r="QDV25" s="544"/>
      <c r="QDW25" s="544"/>
      <c r="QDX25" s="545"/>
      <c r="QDY25" s="252"/>
      <c r="QDZ25" s="220"/>
      <c r="QEA25" s="545"/>
      <c r="QEB25" s="544"/>
      <c r="QEC25" s="544"/>
      <c r="QED25" s="544"/>
      <c r="QEE25" s="545"/>
      <c r="QEF25" s="252"/>
      <c r="QEG25" s="220"/>
      <c r="QEH25" s="545"/>
      <c r="QEI25" s="544"/>
      <c r="QEJ25" s="544"/>
      <c r="QEK25" s="544"/>
      <c r="QEL25" s="545"/>
      <c r="QEM25" s="252"/>
      <c r="QEN25" s="220"/>
      <c r="QEO25" s="545"/>
      <c r="QEP25" s="544"/>
      <c r="QEQ25" s="544"/>
      <c r="QER25" s="544"/>
      <c r="QES25" s="545"/>
      <c r="QET25" s="252"/>
      <c r="QEU25" s="220"/>
      <c r="QEV25" s="545"/>
      <c r="QEW25" s="544"/>
      <c r="QEX25" s="544"/>
      <c r="QEY25" s="544"/>
      <c r="QEZ25" s="545"/>
      <c r="QFA25" s="252"/>
      <c r="QFB25" s="220"/>
      <c r="QFC25" s="545"/>
      <c r="QFD25" s="544"/>
      <c r="QFE25" s="544"/>
      <c r="QFF25" s="544"/>
      <c r="QFG25" s="545"/>
      <c r="QFH25" s="252"/>
      <c r="QFI25" s="220"/>
      <c r="QFJ25" s="545"/>
      <c r="QFK25" s="544"/>
      <c r="QFL25" s="544"/>
      <c r="QFM25" s="544"/>
      <c r="QFN25" s="545"/>
      <c r="QFO25" s="252"/>
      <c r="QFP25" s="220"/>
      <c r="QFQ25" s="545"/>
      <c r="QFR25" s="544"/>
      <c r="QFS25" s="544"/>
      <c r="QFT25" s="544"/>
      <c r="QFU25" s="545"/>
      <c r="QFV25" s="252"/>
      <c r="QFW25" s="220"/>
      <c r="QFX25" s="545"/>
      <c r="QFY25" s="544"/>
      <c r="QFZ25" s="544"/>
      <c r="QGA25" s="544"/>
      <c r="QGB25" s="545"/>
      <c r="QGC25" s="252"/>
      <c r="QGD25" s="220"/>
      <c r="QGE25" s="545"/>
      <c r="QGF25" s="544"/>
      <c r="QGG25" s="544"/>
      <c r="QGH25" s="544"/>
      <c r="QGI25" s="545"/>
      <c r="QGJ25" s="252"/>
      <c r="QGK25" s="220"/>
      <c r="QGL25" s="545"/>
      <c r="QGM25" s="544"/>
      <c r="QGN25" s="544"/>
      <c r="QGO25" s="544"/>
      <c r="QGP25" s="545"/>
      <c r="QGQ25" s="252"/>
      <c r="QGR25" s="220"/>
      <c r="QGS25" s="545"/>
      <c r="QGT25" s="544"/>
      <c r="QGU25" s="544"/>
      <c r="QGV25" s="544"/>
      <c r="QGW25" s="545"/>
      <c r="QGX25" s="252"/>
      <c r="QGY25" s="220"/>
      <c r="QGZ25" s="545"/>
      <c r="QHA25" s="544"/>
      <c r="QHB25" s="544"/>
      <c r="QHC25" s="544"/>
      <c r="QHD25" s="545"/>
      <c r="QHE25" s="252"/>
      <c r="QHF25" s="220"/>
      <c r="QHG25" s="545"/>
      <c r="QHH25" s="544"/>
      <c r="QHI25" s="544"/>
      <c r="QHJ25" s="544"/>
      <c r="QHK25" s="545"/>
      <c r="QHL25" s="252"/>
      <c r="QHM25" s="220"/>
      <c r="QHN25" s="545"/>
      <c r="QHO25" s="544"/>
      <c r="QHP25" s="544"/>
      <c r="QHQ25" s="544"/>
      <c r="QHR25" s="545"/>
      <c r="QHS25" s="252"/>
      <c r="QHT25" s="220"/>
      <c r="QHU25" s="545"/>
      <c r="QHV25" s="544"/>
      <c r="QHW25" s="544"/>
      <c r="QHX25" s="544"/>
      <c r="QHY25" s="545"/>
      <c r="QHZ25" s="252"/>
      <c r="QIA25" s="220"/>
      <c r="QIB25" s="545"/>
      <c r="QIC25" s="544"/>
      <c r="QID25" s="544"/>
      <c r="QIE25" s="544"/>
      <c r="QIF25" s="545"/>
      <c r="QIG25" s="252"/>
      <c r="QIH25" s="220"/>
      <c r="QII25" s="545"/>
      <c r="QIJ25" s="544"/>
      <c r="QIK25" s="544"/>
      <c r="QIL25" s="544"/>
      <c r="QIM25" s="545"/>
      <c r="QIN25" s="252"/>
      <c r="QIO25" s="220"/>
      <c r="QIP25" s="545"/>
      <c r="QIQ25" s="544"/>
      <c r="QIR25" s="544"/>
      <c r="QIS25" s="544"/>
      <c r="QIT25" s="545"/>
      <c r="QIU25" s="252"/>
      <c r="QIV25" s="220"/>
      <c r="QIW25" s="545"/>
      <c r="QIX25" s="544"/>
      <c r="QIY25" s="544"/>
      <c r="QIZ25" s="544"/>
      <c r="QJA25" s="545"/>
      <c r="QJB25" s="252"/>
      <c r="QJC25" s="220"/>
      <c r="QJD25" s="545"/>
      <c r="QJE25" s="544"/>
      <c r="QJF25" s="544"/>
      <c r="QJG25" s="544"/>
      <c r="QJH25" s="545"/>
      <c r="QJI25" s="252"/>
      <c r="QJJ25" s="220"/>
      <c r="QJK25" s="545"/>
      <c r="QJL25" s="544"/>
      <c r="QJM25" s="544"/>
      <c r="QJN25" s="544"/>
      <c r="QJO25" s="545"/>
      <c r="QJP25" s="252"/>
      <c r="QJQ25" s="220"/>
      <c r="QJR25" s="545"/>
      <c r="QJS25" s="544"/>
      <c r="QJT25" s="544"/>
      <c r="QJU25" s="544"/>
      <c r="QJV25" s="545"/>
      <c r="QJW25" s="252"/>
      <c r="QJX25" s="220"/>
      <c r="QJY25" s="545"/>
      <c r="QJZ25" s="544"/>
      <c r="QKA25" s="544"/>
      <c r="QKB25" s="544"/>
      <c r="QKC25" s="545"/>
      <c r="QKD25" s="252"/>
      <c r="QKE25" s="220"/>
      <c r="QKF25" s="545"/>
      <c r="QKG25" s="544"/>
      <c r="QKH25" s="544"/>
      <c r="QKI25" s="544"/>
      <c r="QKJ25" s="545"/>
      <c r="QKK25" s="252"/>
      <c r="QKL25" s="220"/>
      <c r="QKM25" s="545"/>
      <c r="QKN25" s="544"/>
      <c r="QKO25" s="544"/>
      <c r="QKP25" s="544"/>
      <c r="QKQ25" s="545"/>
      <c r="QKR25" s="252"/>
      <c r="QKS25" s="220"/>
      <c r="QKT25" s="545"/>
      <c r="QKU25" s="544"/>
      <c r="QKV25" s="544"/>
      <c r="QKW25" s="544"/>
      <c r="QKX25" s="545"/>
      <c r="QKY25" s="252"/>
      <c r="QKZ25" s="220"/>
      <c r="QLA25" s="545"/>
      <c r="QLB25" s="544"/>
      <c r="QLC25" s="544"/>
      <c r="QLD25" s="544"/>
      <c r="QLE25" s="545"/>
      <c r="QLF25" s="252"/>
      <c r="QLG25" s="220"/>
      <c r="QLH25" s="545"/>
      <c r="QLI25" s="544"/>
      <c r="QLJ25" s="544"/>
      <c r="QLK25" s="544"/>
      <c r="QLL25" s="545"/>
      <c r="QLM25" s="252"/>
      <c r="QLN25" s="220"/>
      <c r="QLO25" s="545"/>
      <c r="QLP25" s="544"/>
      <c r="QLQ25" s="544"/>
      <c r="QLR25" s="544"/>
      <c r="QLS25" s="545"/>
      <c r="QLT25" s="252"/>
      <c r="QLU25" s="220"/>
      <c r="QLV25" s="545"/>
      <c r="QLW25" s="544"/>
      <c r="QLX25" s="544"/>
      <c r="QLY25" s="544"/>
      <c r="QLZ25" s="545"/>
      <c r="QMA25" s="252"/>
      <c r="QMB25" s="220"/>
      <c r="QMC25" s="545"/>
      <c r="QMD25" s="544"/>
      <c r="QME25" s="544"/>
      <c r="QMF25" s="544"/>
      <c r="QMG25" s="545"/>
      <c r="QMH25" s="252"/>
      <c r="QMI25" s="220"/>
      <c r="QMJ25" s="545"/>
      <c r="QMK25" s="544"/>
      <c r="QML25" s="544"/>
      <c r="QMM25" s="544"/>
      <c r="QMN25" s="545"/>
      <c r="QMO25" s="252"/>
      <c r="QMP25" s="220"/>
      <c r="QMQ25" s="545"/>
      <c r="QMR25" s="544"/>
      <c r="QMS25" s="544"/>
      <c r="QMT25" s="544"/>
      <c r="QMU25" s="545"/>
      <c r="QMV25" s="252"/>
      <c r="QMW25" s="220"/>
      <c r="QMX25" s="545"/>
      <c r="QMY25" s="544"/>
      <c r="QMZ25" s="544"/>
      <c r="QNA25" s="544"/>
      <c r="QNB25" s="545"/>
      <c r="QNC25" s="252"/>
      <c r="QND25" s="220"/>
      <c r="QNE25" s="545"/>
      <c r="QNF25" s="544"/>
      <c r="QNG25" s="544"/>
      <c r="QNH25" s="544"/>
      <c r="QNI25" s="545"/>
      <c r="QNJ25" s="252"/>
      <c r="QNK25" s="220"/>
      <c r="QNL25" s="545"/>
      <c r="QNM25" s="544"/>
      <c r="QNN25" s="544"/>
      <c r="QNO25" s="544"/>
      <c r="QNP25" s="545"/>
      <c r="QNQ25" s="252"/>
      <c r="QNR25" s="220"/>
      <c r="QNS25" s="545"/>
      <c r="QNT25" s="544"/>
      <c r="QNU25" s="544"/>
      <c r="QNV25" s="544"/>
      <c r="QNW25" s="545"/>
      <c r="QNX25" s="252"/>
      <c r="QNY25" s="220"/>
      <c r="QNZ25" s="545"/>
      <c r="QOA25" s="544"/>
      <c r="QOB25" s="544"/>
      <c r="QOC25" s="544"/>
      <c r="QOD25" s="545"/>
      <c r="QOE25" s="252"/>
      <c r="QOF25" s="220"/>
      <c r="QOG25" s="545"/>
      <c r="QOH25" s="544"/>
      <c r="QOI25" s="544"/>
      <c r="QOJ25" s="544"/>
      <c r="QOK25" s="545"/>
      <c r="QOL25" s="252"/>
      <c r="QOM25" s="220"/>
      <c r="QON25" s="545"/>
      <c r="QOO25" s="544"/>
      <c r="QOP25" s="544"/>
      <c r="QOQ25" s="544"/>
      <c r="QOR25" s="545"/>
      <c r="QOS25" s="252"/>
      <c r="QOT25" s="220"/>
      <c r="QOU25" s="545"/>
      <c r="QOV25" s="544"/>
      <c r="QOW25" s="544"/>
      <c r="QOX25" s="544"/>
      <c r="QOY25" s="545"/>
      <c r="QOZ25" s="252"/>
      <c r="QPA25" s="220"/>
      <c r="QPB25" s="545"/>
      <c r="QPC25" s="544"/>
      <c r="QPD25" s="544"/>
      <c r="QPE25" s="544"/>
      <c r="QPF25" s="545"/>
      <c r="QPG25" s="252"/>
      <c r="QPH25" s="220"/>
      <c r="QPI25" s="545"/>
      <c r="QPJ25" s="544"/>
      <c r="QPK25" s="544"/>
      <c r="QPL25" s="544"/>
      <c r="QPM25" s="545"/>
      <c r="QPN25" s="252"/>
      <c r="QPO25" s="220"/>
      <c r="QPP25" s="545"/>
      <c r="QPQ25" s="544"/>
      <c r="QPR25" s="544"/>
      <c r="QPS25" s="544"/>
      <c r="QPT25" s="545"/>
      <c r="QPU25" s="252"/>
      <c r="QPV25" s="220"/>
      <c r="QPW25" s="545"/>
      <c r="QPX25" s="544"/>
      <c r="QPY25" s="544"/>
      <c r="QPZ25" s="544"/>
      <c r="QQA25" s="545"/>
      <c r="QQB25" s="252"/>
      <c r="QQC25" s="220"/>
      <c r="QQD25" s="545"/>
      <c r="QQE25" s="544"/>
      <c r="QQF25" s="544"/>
      <c r="QQG25" s="544"/>
      <c r="QQH25" s="545"/>
      <c r="QQI25" s="252"/>
      <c r="QQJ25" s="220"/>
      <c r="QQK25" s="545"/>
      <c r="QQL25" s="544"/>
      <c r="QQM25" s="544"/>
      <c r="QQN25" s="544"/>
      <c r="QQO25" s="545"/>
      <c r="QQP25" s="252"/>
      <c r="QQQ25" s="220"/>
      <c r="QQR25" s="545"/>
      <c r="QQS25" s="544"/>
      <c r="QQT25" s="544"/>
      <c r="QQU25" s="544"/>
      <c r="QQV25" s="545"/>
      <c r="QQW25" s="252"/>
      <c r="QQX25" s="220"/>
      <c r="QQY25" s="545"/>
      <c r="QQZ25" s="544"/>
      <c r="QRA25" s="544"/>
      <c r="QRB25" s="544"/>
      <c r="QRC25" s="545"/>
      <c r="QRD25" s="252"/>
      <c r="QRE25" s="220"/>
      <c r="QRF25" s="545"/>
      <c r="QRG25" s="544"/>
      <c r="QRH25" s="544"/>
      <c r="QRI25" s="544"/>
      <c r="QRJ25" s="545"/>
      <c r="QRK25" s="252"/>
      <c r="QRL25" s="220"/>
      <c r="QRM25" s="545"/>
      <c r="QRN25" s="544"/>
      <c r="QRO25" s="544"/>
      <c r="QRP25" s="544"/>
      <c r="QRQ25" s="545"/>
      <c r="QRR25" s="252"/>
      <c r="QRS25" s="220"/>
      <c r="QRT25" s="545"/>
      <c r="QRU25" s="544"/>
      <c r="QRV25" s="544"/>
      <c r="QRW25" s="544"/>
      <c r="QRX25" s="545"/>
      <c r="QRY25" s="252"/>
      <c r="QRZ25" s="220"/>
      <c r="QSA25" s="545"/>
      <c r="QSB25" s="544"/>
      <c r="QSC25" s="544"/>
      <c r="QSD25" s="544"/>
      <c r="QSE25" s="545"/>
      <c r="QSF25" s="252"/>
      <c r="QSG25" s="220"/>
      <c r="QSH25" s="545"/>
      <c r="QSI25" s="544"/>
      <c r="QSJ25" s="544"/>
      <c r="QSK25" s="544"/>
      <c r="QSL25" s="545"/>
      <c r="QSM25" s="252"/>
      <c r="QSN25" s="220"/>
      <c r="QSO25" s="545"/>
      <c r="QSP25" s="544"/>
      <c r="QSQ25" s="544"/>
      <c r="QSR25" s="544"/>
      <c r="QSS25" s="545"/>
      <c r="QST25" s="252"/>
      <c r="QSU25" s="220"/>
      <c r="QSV25" s="545"/>
      <c r="QSW25" s="544"/>
      <c r="QSX25" s="544"/>
      <c r="QSY25" s="544"/>
      <c r="QSZ25" s="545"/>
      <c r="QTA25" s="252"/>
      <c r="QTB25" s="220"/>
      <c r="QTC25" s="545"/>
      <c r="QTD25" s="544"/>
      <c r="QTE25" s="544"/>
      <c r="QTF25" s="544"/>
      <c r="QTG25" s="545"/>
      <c r="QTH25" s="252"/>
      <c r="QTI25" s="220"/>
      <c r="QTJ25" s="545"/>
      <c r="QTK25" s="544"/>
      <c r="QTL25" s="544"/>
      <c r="QTM25" s="544"/>
      <c r="QTN25" s="545"/>
      <c r="QTO25" s="252"/>
      <c r="QTP25" s="220"/>
      <c r="QTQ25" s="545"/>
      <c r="QTR25" s="544"/>
      <c r="QTS25" s="544"/>
      <c r="QTT25" s="544"/>
      <c r="QTU25" s="545"/>
      <c r="QTV25" s="252"/>
      <c r="QTW25" s="220"/>
      <c r="QTX25" s="545"/>
      <c r="QTY25" s="544"/>
      <c r="QTZ25" s="544"/>
      <c r="QUA25" s="544"/>
      <c r="QUB25" s="545"/>
      <c r="QUC25" s="252"/>
      <c r="QUD25" s="220"/>
      <c r="QUE25" s="545"/>
      <c r="QUF25" s="544"/>
      <c r="QUG25" s="544"/>
      <c r="QUH25" s="544"/>
      <c r="QUI25" s="545"/>
      <c r="QUJ25" s="252"/>
      <c r="QUK25" s="220"/>
      <c r="QUL25" s="545"/>
      <c r="QUM25" s="544"/>
      <c r="QUN25" s="544"/>
      <c r="QUO25" s="544"/>
      <c r="QUP25" s="545"/>
      <c r="QUQ25" s="252"/>
      <c r="QUR25" s="220"/>
      <c r="QUS25" s="545"/>
      <c r="QUT25" s="544"/>
      <c r="QUU25" s="544"/>
      <c r="QUV25" s="544"/>
      <c r="QUW25" s="545"/>
      <c r="QUX25" s="252"/>
      <c r="QUY25" s="220"/>
      <c r="QUZ25" s="545"/>
      <c r="QVA25" s="544"/>
      <c r="QVB25" s="544"/>
      <c r="QVC25" s="544"/>
      <c r="QVD25" s="545"/>
      <c r="QVE25" s="252"/>
      <c r="QVF25" s="220"/>
      <c r="QVG25" s="545"/>
      <c r="QVH25" s="544"/>
      <c r="QVI25" s="544"/>
      <c r="QVJ25" s="544"/>
      <c r="QVK25" s="545"/>
      <c r="QVL25" s="252"/>
      <c r="QVM25" s="220"/>
      <c r="QVN25" s="545"/>
      <c r="QVO25" s="544"/>
      <c r="QVP25" s="544"/>
      <c r="QVQ25" s="544"/>
      <c r="QVR25" s="545"/>
      <c r="QVS25" s="252"/>
      <c r="QVT25" s="220"/>
      <c r="QVU25" s="545"/>
      <c r="QVV25" s="544"/>
      <c r="QVW25" s="544"/>
      <c r="QVX25" s="544"/>
      <c r="QVY25" s="545"/>
      <c r="QVZ25" s="252"/>
      <c r="QWA25" s="220"/>
      <c r="QWB25" s="545"/>
      <c r="QWC25" s="544"/>
      <c r="QWD25" s="544"/>
      <c r="QWE25" s="544"/>
      <c r="QWF25" s="545"/>
      <c r="QWG25" s="252"/>
      <c r="QWH25" s="220"/>
      <c r="QWI25" s="545"/>
      <c r="QWJ25" s="544"/>
      <c r="QWK25" s="544"/>
      <c r="QWL25" s="544"/>
      <c r="QWM25" s="545"/>
      <c r="QWN25" s="252"/>
      <c r="QWO25" s="220"/>
      <c r="QWP25" s="545"/>
      <c r="QWQ25" s="544"/>
      <c r="QWR25" s="544"/>
      <c r="QWS25" s="544"/>
      <c r="QWT25" s="545"/>
      <c r="QWU25" s="252"/>
      <c r="QWV25" s="220"/>
      <c r="QWW25" s="545"/>
      <c r="QWX25" s="544"/>
      <c r="QWY25" s="544"/>
      <c r="QWZ25" s="544"/>
      <c r="QXA25" s="545"/>
      <c r="QXB25" s="252"/>
      <c r="QXC25" s="220"/>
      <c r="QXD25" s="545"/>
      <c r="QXE25" s="544"/>
      <c r="QXF25" s="544"/>
      <c r="QXG25" s="544"/>
      <c r="QXH25" s="545"/>
      <c r="QXI25" s="252"/>
      <c r="QXJ25" s="220"/>
      <c r="QXK25" s="545"/>
      <c r="QXL25" s="544"/>
      <c r="QXM25" s="544"/>
      <c r="QXN25" s="544"/>
      <c r="QXO25" s="545"/>
      <c r="QXP25" s="252"/>
      <c r="QXQ25" s="220"/>
      <c r="QXR25" s="545"/>
      <c r="QXS25" s="544"/>
      <c r="QXT25" s="544"/>
      <c r="QXU25" s="544"/>
      <c r="QXV25" s="545"/>
      <c r="QXW25" s="252"/>
      <c r="QXX25" s="220"/>
      <c r="QXY25" s="545"/>
      <c r="QXZ25" s="544"/>
      <c r="QYA25" s="544"/>
      <c r="QYB25" s="544"/>
      <c r="QYC25" s="545"/>
      <c r="QYD25" s="252"/>
      <c r="QYE25" s="220"/>
      <c r="QYF25" s="545"/>
      <c r="QYG25" s="544"/>
      <c r="QYH25" s="544"/>
      <c r="QYI25" s="544"/>
      <c r="QYJ25" s="545"/>
      <c r="QYK25" s="252"/>
      <c r="QYL25" s="220"/>
      <c r="QYM25" s="545"/>
      <c r="QYN25" s="544"/>
      <c r="QYO25" s="544"/>
      <c r="QYP25" s="544"/>
      <c r="QYQ25" s="545"/>
      <c r="QYR25" s="252"/>
      <c r="QYS25" s="220"/>
      <c r="QYT25" s="545"/>
      <c r="QYU25" s="544"/>
      <c r="QYV25" s="544"/>
      <c r="QYW25" s="544"/>
      <c r="QYX25" s="545"/>
      <c r="QYY25" s="252"/>
      <c r="QYZ25" s="220"/>
      <c r="QZA25" s="545"/>
      <c r="QZB25" s="544"/>
      <c r="QZC25" s="544"/>
      <c r="QZD25" s="544"/>
      <c r="QZE25" s="545"/>
      <c r="QZF25" s="252"/>
      <c r="QZG25" s="220"/>
      <c r="QZH25" s="545"/>
      <c r="QZI25" s="544"/>
      <c r="QZJ25" s="544"/>
      <c r="QZK25" s="544"/>
      <c r="QZL25" s="545"/>
      <c r="QZM25" s="252"/>
      <c r="QZN25" s="220"/>
      <c r="QZO25" s="545"/>
      <c r="QZP25" s="544"/>
      <c r="QZQ25" s="544"/>
      <c r="QZR25" s="544"/>
      <c r="QZS25" s="545"/>
      <c r="QZT25" s="252"/>
      <c r="QZU25" s="220"/>
      <c r="QZV25" s="545"/>
      <c r="QZW25" s="544"/>
      <c r="QZX25" s="544"/>
      <c r="QZY25" s="544"/>
      <c r="QZZ25" s="545"/>
      <c r="RAA25" s="252"/>
      <c r="RAB25" s="220"/>
      <c r="RAC25" s="545"/>
      <c r="RAD25" s="544"/>
      <c r="RAE25" s="544"/>
      <c r="RAF25" s="544"/>
      <c r="RAG25" s="545"/>
      <c r="RAH25" s="252"/>
      <c r="RAI25" s="220"/>
      <c r="RAJ25" s="545"/>
      <c r="RAK25" s="544"/>
      <c r="RAL25" s="544"/>
      <c r="RAM25" s="544"/>
      <c r="RAN25" s="545"/>
      <c r="RAO25" s="252"/>
      <c r="RAP25" s="220"/>
      <c r="RAQ25" s="545"/>
      <c r="RAR25" s="544"/>
      <c r="RAS25" s="544"/>
      <c r="RAT25" s="544"/>
      <c r="RAU25" s="545"/>
      <c r="RAV25" s="252"/>
      <c r="RAW25" s="220"/>
      <c r="RAX25" s="545"/>
      <c r="RAY25" s="544"/>
      <c r="RAZ25" s="544"/>
      <c r="RBA25" s="544"/>
      <c r="RBB25" s="545"/>
      <c r="RBC25" s="252"/>
      <c r="RBD25" s="220"/>
      <c r="RBE25" s="545"/>
      <c r="RBF25" s="544"/>
      <c r="RBG25" s="544"/>
      <c r="RBH25" s="544"/>
      <c r="RBI25" s="545"/>
      <c r="RBJ25" s="252"/>
      <c r="RBK25" s="220"/>
      <c r="RBL25" s="545"/>
      <c r="RBM25" s="544"/>
      <c r="RBN25" s="544"/>
      <c r="RBO25" s="544"/>
      <c r="RBP25" s="545"/>
      <c r="RBQ25" s="252"/>
      <c r="RBR25" s="220"/>
      <c r="RBS25" s="545"/>
      <c r="RBT25" s="544"/>
      <c r="RBU25" s="544"/>
      <c r="RBV25" s="544"/>
      <c r="RBW25" s="545"/>
      <c r="RBX25" s="252"/>
      <c r="RBY25" s="220"/>
      <c r="RBZ25" s="545"/>
      <c r="RCA25" s="544"/>
      <c r="RCB25" s="544"/>
      <c r="RCC25" s="544"/>
      <c r="RCD25" s="545"/>
      <c r="RCE25" s="252"/>
      <c r="RCF25" s="220"/>
      <c r="RCG25" s="545"/>
      <c r="RCH25" s="544"/>
      <c r="RCI25" s="544"/>
      <c r="RCJ25" s="544"/>
      <c r="RCK25" s="545"/>
      <c r="RCL25" s="252"/>
      <c r="RCM25" s="220"/>
      <c r="RCN25" s="545"/>
      <c r="RCO25" s="544"/>
      <c r="RCP25" s="544"/>
      <c r="RCQ25" s="544"/>
      <c r="RCR25" s="545"/>
      <c r="RCS25" s="252"/>
      <c r="RCT25" s="220"/>
      <c r="RCU25" s="545"/>
      <c r="RCV25" s="544"/>
      <c r="RCW25" s="544"/>
      <c r="RCX25" s="544"/>
      <c r="RCY25" s="545"/>
      <c r="RCZ25" s="252"/>
      <c r="RDA25" s="220"/>
      <c r="RDB25" s="545"/>
      <c r="RDC25" s="544"/>
      <c r="RDD25" s="544"/>
      <c r="RDE25" s="544"/>
      <c r="RDF25" s="545"/>
      <c r="RDG25" s="252"/>
      <c r="RDH25" s="220"/>
      <c r="RDI25" s="545"/>
      <c r="RDJ25" s="544"/>
      <c r="RDK25" s="544"/>
      <c r="RDL25" s="544"/>
      <c r="RDM25" s="545"/>
      <c r="RDN25" s="252"/>
      <c r="RDO25" s="220"/>
      <c r="RDP25" s="545"/>
      <c r="RDQ25" s="544"/>
      <c r="RDR25" s="544"/>
      <c r="RDS25" s="544"/>
      <c r="RDT25" s="545"/>
      <c r="RDU25" s="252"/>
      <c r="RDV25" s="220"/>
      <c r="RDW25" s="545"/>
      <c r="RDX25" s="544"/>
      <c r="RDY25" s="544"/>
      <c r="RDZ25" s="544"/>
      <c r="REA25" s="545"/>
      <c r="REB25" s="252"/>
      <c r="REC25" s="220"/>
      <c r="RED25" s="545"/>
      <c r="REE25" s="544"/>
      <c r="REF25" s="544"/>
      <c r="REG25" s="544"/>
      <c r="REH25" s="545"/>
      <c r="REI25" s="252"/>
      <c r="REJ25" s="220"/>
      <c r="REK25" s="545"/>
      <c r="REL25" s="544"/>
      <c r="REM25" s="544"/>
      <c r="REN25" s="544"/>
      <c r="REO25" s="545"/>
      <c r="REP25" s="252"/>
      <c r="REQ25" s="220"/>
      <c r="RER25" s="545"/>
      <c r="RES25" s="544"/>
      <c r="RET25" s="544"/>
      <c r="REU25" s="544"/>
      <c r="REV25" s="545"/>
      <c r="REW25" s="252"/>
      <c r="REX25" s="220"/>
      <c r="REY25" s="545"/>
      <c r="REZ25" s="544"/>
      <c r="RFA25" s="544"/>
      <c r="RFB25" s="544"/>
      <c r="RFC25" s="545"/>
      <c r="RFD25" s="252"/>
      <c r="RFE25" s="220"/>
      <c r="RFF25" s="545"/>
      <c r="RFG25" s="544"/>
      <c r="RFH25" s="544"/>
      <c r="RFI25" s="544"/>
      <c r="RFJ25" s="545"/>
      <c r="RFK25" s="252"/>
      <c r="RFL25" s="220"/>
      <c r="RFM25" s="545"/>
      <c r="RFN25" s="544"/>
      <c r="RFO25" s="544"/>
      <c r="RFP25" s="544"/>
      <c r="RFQ25" s="545"/>
      <c r="RFR25" s="252"/>
      <c r="RFS25" s="220"/>
      <c r="RFT25" s="545"/>
      <c r="RFU25" s="544"/>
      <c r="RFV25" s="544"/>
      <c r="RFW25" s="544"/>
      <c r="RFX25" s="545"/>
      <c r="RFY25" s="252"/>
      <c r="RFZ25" s="220"/>
      <c r="RGA25" s="545"/>
      <c r="RGB25" s="544"/>
      <c r="RGC25" s="544"/>
      <c r="RGD25" s="544"/>
      <c r="RGE25" s="545"/>
      <c r="RGF25" s="252"/>
      <c r="RGG25" s="220"/>
      <c r="RGH25" s="545"/>
      <c r="RGI25" s="544"/>
      <c r="RGJ25" s="544"/>
      <c r="RGK25" s="544"/>
      <c r="RGL25" s="545"/>
      <c r="RGM25" s="252"/>
      <c r="RGN25" s="220"/>
      <c r="RGO25" s="545"/>
      <c r="RGP25" s="544"/>
      <c r="RGQ25" s="544"/>
      <c r="RGR25" s="544"/>
      <c r="RGS25" s="545"/>
      <c r="RGT25" s="252"/>
      <c r="RGU25" s="220"/>
      <c r="RGV25" s="545"/>
      <c r="RGW25" s="544"/>
      <c r="RGX25" s="544"/>
      <c r="RGY25" s="544"/>
      <c r="RGZ25" s="545"/>
      <c r="RHA25" s="252"/>
      <c r="RHB25" s="220"/>
      <c r="RHC25" s="545"/>
      <c r="RHD25" s="544"/>
      <c r="RHE25" s="544"/>
      <c r="RHF25" s="544"/>
      <c r="RHG25" s="545"/>
      <c r="RHH25" s="252"/>
      <c r="RHI25" s="220"/>
      <c r="RHJ25" s="545"/>
      <c r="RHK25" s="544"/>
      <c r="RHL25" s="544"/>
      <c r="RHM25" s="544"/>
      <c r="RHN25" s="545"/>
      <c r="RHO25" s="252"/>
      <c r="RHP25" s="220"/>
      <c r="RHQ25" s="545"/>
      <c r="RHR25" s="544"/>
      <c r="RHS25" s="544"/>
      <c r="RHT25" s="544"/>
      <c r="RHU25" s="545"/>
      <c r="RHV25" s="252"/>
      <c r="RHW25" s="220"/>
      <c r="RHX25" s="545"/>
      <c r="RHY25" s="544"/>
      <c r="RHZ25" s="544"/>
      <c r="RIA25" s="544"/>
      <c r="RIB25" s="545"/>
      <c r="RIC25" s="252"/>
      <c r="RID25" s="220"/>
      <c r="RIE25" s="545"/>
      <c r="RIF25" s="544"/>
      <c r="RIG25" s="544"/>
      <c r="RIH25" s="544"/>
      <c r="RII25" s="545"/>
      <c r="RIJ25" s="252"/>
      <c r="RIK25" s="220"/>
      <c r="RIL25" s="545"/>
      <c r="RIM25" s="544"/>
      <c r="RIN25" s="544"/>
      <c r="RIO25" s="544"/>
      <c r="RIP25" s="545"/>
      <c r="RIQ25" s="252"/>
      <c r="RIR25" s="220"/>
      <c r="RIS25" s="545"/>
      <c r="RIT25" s="544"/>
      <c r="RIU25" s="544"/>
      <c r="RIV25" s="544"/>
      <c r="RIW25" s="545"/>
      <c r="RIX25" s="252"/>
      <c r="RIY25" s="220"/>
      <c r="RIZ25" s="545"/>
      <c r="RJA25" s="544"/>
      <c r="RJB25" s="544"/>
      <c r="RJC25" s="544"/>
      <c r="RJD25" s="545"/>
      <c r="RJE25" s="252"/>
      <c r="RJF25" s="220"/>
      <c r="RJG25" s="545"/>
      <c r="RJH25" s="544"/>
      <c r="RJI25" s="544"/>
      <c r="RJJ25" s="544"/>
      <c r="RJK25" s="545"/>
      <c r="RJL25" s="252"/>
      <c r="RJM25" s="220"/>
      <c r="RJN25" s="545"/>
      <c r="RJO25" s="544"/>
      <c r="RJP25" s="544"/>
      <c r="RJQ25" s="544"/>
      <c r="RJR25" s="545"/>
      <c r="RJS25" s="252"/>
      <c r="RJT25" s="220"/>
      <c r="RJU25" s="545"/>
      <c r="RJV25" s="544"/>
      <c r="RJW25" s="544"/>
      <c r="RJX25" s="544"/>
      <c r="RJY25" s="545"/>
      <c r="RJZ25" s="252"/>
      <c r="RKA25" s="220"/>
      <c r="RKB25" s="545"/>
      <c r="RKC25" s="544"/>
      <c r="RKD25" s="544"/>
      <c r="RKE25" s="544"/>
      <c r="RKF25" s="545"/>
      <c r="RKG25" s="252"/>
      <c r="RKH25" s="220"/>
      <c r="RKI25" s="545"/>
      <c r="RKJ25" s="544"/>
      <c r="RKK25" s="544"/>
      <c r="RKL25" s="544"/>
      <c r="RKM25" s="545"/>
      <c r="RKN25" s="252"/>
      <c r="RKO25" s="220"/>
      <c r="RKP25" s="545"/>
      <c r="RKQ25" s="544"/>
      <c r="RKR25" s="544"/>
      <c r="RKS25" s="544"/>
      <c r="RKT25" s="545"/>
      <c r="RKU25" s="252"/>
      <c r="RKV25" s="220"/>
      <c r="RKW25" s="545"/>
      <c r="RKX25" s="544"/>
      <c r="RKY25" s="544"/>
      <c r="RKZ25" s="544"/>
      <c r="RLA25" s="545"/>
      <c r="RLB25" s="252"/>
      <c r="RLC25" s="220"/>
      <c r="RLD25" s="545"/>
      <c r="RLE25" s="544"/>
      <c r="RLF25" s="544"/>
      <c r="RLG25" s="544"/>
      <c r="RLH25" s="545"/>
      <c r="RLI25" s="252"/>
      <c r="RLJ25" s="220"/>
      <c r="RLK25" s="545"/>
      <c r="RLL25" s="544"/>
      <c r="RLM25" s="544"/>
      <c r="RLN25" s="544"/>
      <c r="RLO25" s="545"/>
      <c r="RLP25" s="252"/>
      <c r="RLQ25" s="220"/>
      <c r="RLR25" s="545"/>
      <c r="RLS25" s="544"/>
      <c r="RLT25" s="544"/>
      <c r="RLU25" s="544"/>
      <c r="RLV25" s="545"/>
      <c r="RLW25" s="252"/>
      <c r="RLX25" s="220"/>
      <c r="RLY25" s="545"/>
      <c r="RLZ25" s="544"/>
      <c r="RMA25" s="544"/>
      <c r="RMB25" s="544"/>
      <c r="RMC25" s="545"/>
      <c r="RMD25" s="252"/>
      <c r="RME25" s="220"/>
      <c r="RMF25" s="545"/>
      <c r="RMG25" s="544"/>
      <c r="RMH25" s="544"/>
      <c r="RMI25" s="544"/>
      <c r="RMJ25" s="545"/>
      <c r="RMK25" s="252"/>
      <c r="RML25" s="220"/>
      <c r="RMM25" s="545"/>
      <c r="RMN25" s="544"/>
      <c r="RMO25" s="544"/>
      <c r="RMP25" s="544"/>
      <c r="RMQ25" s="545"/>
      <c r="RMR25" s="252"/>
      <c r="RMS25" s="220"/>
      <c r="RMT25" s="545"/>
      <c r="RMU25" s="544"/>
      <c r="RMV25" s="544"/>
      <c r="RMW25" s="544"/>
      <c r="RMX25" s="545"/>
      <c r="RMY25" s="252"/>
      <c r="RMZ25" s="220"/>
      <c r="RNA25" s="545"/>
      <c r="RNB25" s="544"/>
      <c r="RNC25" s="544"/>
      <c r="RND25" s="544"/>
      <c r="RNE25" s="545"/>
      <c r="RNF25" s="252"/>
      <c r="RNG25" s="220"/>
      <c r="RNH25" s="545"/>
      <c r="RNI25" s="544"/>
      <c r="RNJ25" s="544"/>
      <c r="RNK25" s="544"/>
      <c r="RNL25" s="545"/>
      <c r="RNM25" s="252"/>
      <c r="RNN25" s="220"/>
      <c r="RNO25" s="545"/>
      <c r="RNP25" s="544"/>
      <c r="RNQ25" s="544"/>
      <c r="RNR25" s="544"/>
      <c r="RNS25" s="545"/>
      <c r="RNT25" s="252"/>
      <c r="RNU25" s="220"/>
      <c r="RNV25" s="545"/>
      <c r="RNW25" s="544"/>
      <c r="RNX25" s="544"/>
      <c r="RNY25" s="544"/>
      <c r="RNZ25" s="545"/>
      <c r="ROA25" s="252"/>
      <c r="ROB25" s="220"/>
      <c r="ROC25" s="545"/>
      <c r="ROD25" s="544"/>
      <c r="ROE25" s="544"/>
      <c r="ROF25" s="544"/>
      <c r="ROG25" s="545"/>
      <c r="ROH25" s="252"/>
      <c r="ROI25" s="220"/>
      <c r="ROJ25" s="545"/>
      <c r="ROK25" s="544"/>
      <c r="ROL25" s="544"/>
      <c r="ROM25" s="544"/>
      <c r="RON25" s="545"/>
      <c r="ROO25" s="252"/>
      <c r="ROP25" s="220"/>
      <c r="ROQ25" s="545"/>
      <c r="ROR25" s="544"/>
      <c r="ROS25" s="544"/>
      <c r="ROT25" s="544"/>
      <c r="ROU25" s="545"/>
      <c r="ROV25" s="252"/>
      <c r="ROW25" s="220"/>
      <c r="ROX25" s="545"/>
      <c r="ROY25" s="544"/>
      <c r="ROZ25" s="544"/>
      <c r="RPA25" s="544"/>
      <c r="RPB25" s="545"/>
      <c r="RPC25" s="252"/>
      <c r="RPD25" s="220"/>
      <c r="RPE25" s="545"/>
      <c r="RPF25" s="544"/>
      <c r="RPG25" s="544"/>
      <c r="RPH25" s="544"/>
      <c r="RPI25" s="545"/>
      <c r="RPJ25" s="252"/>
      <c r="RPK25" s="220"/>
      <c r="RPL25" s="545"/>
      <c r="RPM25" s="544"/>
      <c r="RPN25" s="544"/>
      <c r="RPO25" s="544"/>
      <c r="RPP25" s="545"/>
      <c r="RPQ25" s="252"/>
      <c r="RPR25" s="220"/>
      <c r="RPS25" s="545"/>
      <c r="RPT25" s="544"/>
      <c r="RPU25" s="544"/>
      <c r="RPV25" s="544"/>
      <c r="RPW25" s="545"/>
      <c r="RPX25" s="252"/>
      <c r="RPY25" s="220"/>
      <c r="RPZ25" s="545"/>
      <c r="RQA25" s="544"/>
      <c r="RQB25" s="544"/>
      <c r="RQC25" s="544"/>
      <c r="RQD25" s="545"/>
      <c r="RQE25" s="252"/>
      <c r="RQF25" s="220"/>
      <c r="RQG25" s="545"/>
      <c r="RQH25" s="544"/>
      <c r="RQI25" s="544"/>
      <c r="RQJ25" s="544"/>
      <c r="RQK25" s="545"/>
      <c r="RQL25" s="252"/>
      <c r="RQM25" s="220"/>
      <c r="RQN25" s="545"/>
      <c r="RQO25" s="544"/>
      <c r="RQP25" s="544"/>
      <c r="RQQ25" s="544"/>
      <c r="RQR25" s="545"/>
      <c r="RQS25" s="252"/>
      <c r="RQT25" s="220"/>
      <c r="RQU25" s="545"/>
      <c r="RQV25" s="544"/>
      <c r="RQW25" s="544"/>
      <c r="RQX25" s="544"/>
      <c r="RQY25" s="545"/>
      <c r="RQZ25" s="252"/>
      <c r="RRA25" s="220"/>
      <c r="RRB25" s="545"/>
      <c r="RRC25" s="544"/>
      <c r="RRD25" s="544"/>
      <c r="RRE25" s="544"/>
      <c r="RRF25" s="545"/>
      <c r="RRG25" s="252"/>
      <c r="RRH25" s="220"/>
      <c r="RRI25" s="545"/>
      <c r="RRJ25" s="544"/>
      <c r="RRK25" s="544"/>
      <c r="RRL25" s="544"/>
      <c r="RRM25" s="545"/>
      <c r="RRN25" s="252"/>
      <c r="RRO25" s="220"/>
      <c r="RRP25" s="545"/>
      <c r="RRQ25" s="544"/>
      <c r="RRR25" s="544"/>
      <c r="RRS25" s="544"/>
      <c r="RRT25" s="545"/>
      <c r="RRU25" s="252"/>
      <c r="RRV25" s="220"/>
      <c r="RRW25" s="545"/>
      <c r="RRX25" s="544"/>
      <c r="RRY25" s="544"/>
      <c r="RRZ25" s="544"/>
      <c r="RSA25" s="545"/>
      <c r="RSB25" s="252"/>
      <c r="RSC25" s="220"/>
      <c r="RSD25" s="545"/>
      <c r="RSE25" s="544"/>
      <c r="RSF25" s="544"/>
      <c r="RSG25" s="544"/>
      <c r="RSH25" s="545"/>
      <c r="RSI25" s="252"/>
      <c r="RSJ25" s="220"/>
      <c r="RSK25" s="545"/>
      <c r="RSL25" s="544"/>
      <c r="RSM25" s="544"/>
      <c r="RSN25" s="544"/>
      <c r="RSO25" s="545"/>
      <c r="RSP25" s="252"/>
      <c r="RSQ25" s="220"/>
      <c r="RSR25" s="545"/>
      <c r="RSS25" s="544"/>
      <c r="RST25" s="544"/>
      <c r="RSU25" s="544"/>
      <c r="RSV25" s="545"/>
      <c r="RSW25" s="252"/>
      <c r="RSX25" s="220"/>
      <c r="RSY25" s="545"/>
      <c r="RSZ25" s="544"/>
      <c r="RTA25" s="544"/>
      <c r="RTB25" s="544"/>
      <c r="RTC25" s="545"/>
      <c r="RTD25" s="252"/>
      <c r="RTE25" s="220"/>
      <c r="RTF25" s="545"/>
      <c r="RTG25" s="544"/>
      <c r="RTH25" s="544"/>
      <c r="RTI25" s="544"/>
      <c r="RTJ25" s="545"/>
      <c r="RTK25" s="252"/>
      <c r="RTL25" s="220"/>
      <c r="RTM25" s="545"/>
      <c r="RTN25" s="544"/>
      <c r="RTO25" s="544"/>
      <c r="RTP25" s="544"/>
      <c r="RTQ25" s="545"/>
      <c r="RTR25" s="252"/>
      <c r="RTS25" s="220"/>
      <c r="RTT25" s="545"/>
      <c r="RTU25" s="544"/>
      <c r="RTV25" s="544"/>
      <c r="RTW25" s="544"/>
      <c r="RTX25" s="545"/>
      <c r="RTY25" s="252"/>
      <c r="RTZ25" s="220"/>
      <c r="RUA25" s="545"/>
      <c r="RUB25" s="544"/>
      <c r="RUC25" s="544"/>
      <c r="RUD25" s="544"/>
      <c r="RUE25" s="545"/>
      <c r="RUF25" s="252"/>
      <c r="RUG25" s="220"/>
      <c r="RUH25" s="545"/>
      <c r="RUI25" s="544"/>
      <c r="RUJ25" s="544"/>
      <c r="RUK25" s="544"/>
      <c r="RUL25" s="545"/>
      <c r="RUM25" s="252"/>
      <c r="RUN25" s="220"/>
      <c r="RUO25" s="545"/>
      <c r="RUP25" s="544"/>
      <c r="RUQ25" s="544"/>
      <c r="RUR25" s="544"/>
      <c r="RUS25" s="545"/>
      <c r="RUT25" s="252"/>
      <c r="RUU25" s="220"/>
      <c r="RUV25" s="545"/>
      <c r="RUW25" s="544"/>
      <c r="RUX25" s="544"/>
      <c r="RUY25" s="544"/>
      <c r="RUZ25" s="545"/>
      <c r="RVA25" s="252"/>
      <c r="RVB25" s="220"/>
      <c r="RVC25" s="545"/>
      <c r="RVD25" s="544"/>
      <c r="RVE25" s="544"/>
      <c r="RVF25" s="544"/>
      <c r="RVG25" s="545"/>
      <c r="RVH25" s="252"/>
      <c r="RVI25" s="220"/>
      <c r="RVJ25" s="545"/>
      <c r="RVK25" s="544"/>
      <c r="RVL25" s="544"/>
      <c r="RVM25" s="544"/>
      <c r="RVN25" s="545"/>
      <c r="RVO25" s="252"/>
      <c r="RVP25" s="220"/>
      <c r="RVQ25" s="545"/>
      <c r="RVR25" s="544"/>
      <c r="RVS25" s="544"/>
      <c r="RVT25" s="544"/>
      <c r="RVU25" s="545"/>
      <c r="RVV25" s="252"/>
      <c r="RVW25" s="220"/>
      <c r="RVX25" s="545"/>
      <c r="RVY25" s="544"/>
      <c r="RVZ25" s="544"/>
      <c r="RWA25" s="544"/>
      <c r="RWB25" s="545"/>
      <c r="RWC25" s="252"/>
      <c r="RWD25" s="220"/>
      <c r="RWE25" s="545"/>
      <c r="RWF25" s="544"/>
      <c r="RWG25" s="544"/>
      <c r="RWH25" s="544"/>
      <c r="RWI25" s="545"/>
      <c r="RWJ25" s="252"/>
      <c r="RWK25" s="220"/>
      <c r="RWL25" s="545"/>
      <c r="RWM25" s="544"/>
      <c r="RWN25" s="544"/>
      <c r="RWO25" s="544"/>
      <c r="RWP25" s="545"/>
      <c r="RWQ25" s="252"/>
      <c r="RWR25" s="220"/>
      <c r="RWS25" s="545"/>
      <c r="RWT25" s="544"/>
      <c r="RWU25" s="544"/>
      <c r="RWV25" s="544"/>
      <c r="RWW25" s="545"/>
      <c r="RWX25" s="252"/>
      <c r="RWY25" s="220"/>
      <c r="RWZ25" s="545"/>
      <c r="RXA25" s="544"/>
      <c r="RXB25" s="544"/>
      <c r="RXC25" s="544"/>
      <c r="RXD25" s="545"/>
      <c r="RXE25" s="252"/>
      <c r="RXF25" s="220"/>
      <c r="RXG25" s="545"/>
      <c r="RXH25" s="544"/>
      <c r="RXI25" s="544"/>
      <c r="RXJ25" s="544"/>
      <c r="RXK25" s="545"/>
      <c r="RXL25" s="252"/>
      <c r="RXM25" s="220"/>
      <c r="RXN25" s="545"/>
      <c r="RXO25" s="544"/>
      <c r="RXP25" s="544"/>
      <c r="RXQ25" s="544"/>
      <c r="RXR25" s="545"/>
      <c r="RXS25" s="252"/>
      <c r="RXT25" s="220"/>
      <c r="RXU25" s="545"/>
      <c r="RXV25" s="544"/>
      <c r="RXW25" s="544"/>
      <c r="RXX25" s="544"/>
      <c r="RXY25" s="545"/>
      <c r="RXZ25" s="252"/>
      <c r="RYA25" s="220"/>
      <c r="RYB25" s="545"/>
      <c r="RYC25" s="544"/>
      <c r="RYD25" s="544"/>
      <c r="RYE25" s="544"/>
      <c r="RYF25" s="545"/>
      <c r="RYG25" s="252"/>
      <c r="RYH25" s="220"/>
      <c r="RYI25" s="545"/>
      <c r="RYJ25" s="544"/>
      <c r="RYK25" s="544"/>
      <c r="RYL25" s="544"/>
      <c r="RYM25" s="545"/>
      <c r="RYN25" s="252"/>
      <c r="RYO25" s="220"/>
      <c r="RYP25" s="545"/>
      <c r="RYQ25" s="544"/>
      <c r="RYR25" s="544"/>
      <c r="RYS25" s="544"/>
      <c r="RYT25" s="545"/>
      <c r="RYU25" s="252"/>
      <c r="RYV25" s="220"/>
      <c r="RYW25" s="545"/>
      <c r="RYX25" s="544"/>
      <c r="RYY25" s="544"/>
      <c r="RYZ25" s="544"/>
      <c r="RZA25" s="545"/>
      <c r="RZB25" s="252"/>
      <c r="RZC25" s="220"/>
      <c r="RZD25" s="545"/>
      <c r="RZE25" s="544"/>
      <c r="RZF25" s="544"/>
      <c r="RZG25" s="544"/>
      <c r="RZH25" s="545"/>
      <c r="RZI25" s="252"/>
      <c r="RZJ25" s="220"/>
      <c r="RZK25" s="545"/>
      <c r="RZL25" s="544"/>
      <c r="RZM25" s="544"/>
      <c r="RZN25" s="544"/>
      <c r="RZO25" s="545"/>
      <c r="RZP25" s="252"/>
      <c r="RZQ25" s="220"/>
      <c r="RZR25" s="545"/>
      <c r="RZS25" s="544"/>
      <c r="RZT25" s="544"/>
      <c r="RZU25" s="544"/>
      <c r="RZV25" s="545"/>
      <c r="RZW25" s="252"/>
      <c r="RZX25" s="220"/>
      <c r="RZY25" s="545"/>
      <c r="RZZ25" s="544"/>
      <c r="SAA25" s="544"/>
      <c r="SAB25" s="544"/>
      <c r="SAC25" s="545"/>
      <c r="SAD25" s="252"/>
      <c r="SAE25" s="220"/>
      <c r="SAF25" s="545"/>
      <c r="SAG25" s="544"/>
      <c r="SAH25" s="544"/>
      <c r="SAI25" s="544"/>
      <c r="SAJ25" s="545"/>
      <c r="SAK25" s="252"/>
      <c r="SAL25" s="220"/>
      <c r="SAM25" s="545"/>
      <c r="SAN25" s="544"/>
      <c r="SAO25" s="544"/>
      <c r="SAP25" s="544"/>
      <c r="SAQ25" s="545"/>
      <c r="SAR25" s="252"/>
      <c r="SAS25" s="220"/>
      <c r="SAT25" s="545"/>
      <c r="SAU25" s="544"/>
      <c r="SAV25" s="544"/>
      <c r="SAW25" s="544"/>
      <c r="SAX25" s="545"/>
      <c r="SAY25" s="252"/>
      <c r="SAZ25" s="220"/>
      <c r="SBA25" s="545"/>
      <c r="SBB25" s="544"/>
      <c r="SBC25" s="544"/>
      <c r="SBD25" s="544"/>
      <c r="SBE25" s="545"/>
      <c r="SBF25" s="252"/>
      <c r="SBG25" s="220"/>
      <c r="SBH25" s="545"/>
      <c r="SBI25" s="544"/>
      <c r="SBJ25" s="544"/>
      <c r="SBK25" s="544"/>
      <c r="SBL25" s="545"/>
      <c r="SBM25" s="252"/>
      <c r="SBN25" s="220"/>
      <c r="SBO25" s="545"/>
      <c r="SBP25" s="544"/>
      <c r="SBQ25" s="544"/>
      <c r="SBR25" s="544"/>
      <c r="SBS25" s="545"/>
      <c r="SBT25" s="252"/>
      <c r="SBU25" s="220"/>
      <c r="SBV25" s="545"/>
      <c r="SBW25" s="544"/>
      <c r="SBX25" s="544"/>
      <c r="SBY25" s="544"/>
      <c r="SBZ25" s="545"/>
      <c r="SCA25" s="252"/>
      <c r="SCB25" s="220"/>
      <c r="SCC25" s="545"/>
      <c r="SCD25" s="544"/>
      <c r="SCE25" s="544"/>
      <c r="SCF25" s="544"/>
      <c r="SCG25" s="545"/>
      <c r="SCH25" s="252"/>
      <c r="SCI25" s="220"/>
      <c r="SCJ25" s="545"/>
      <c r="SCK25" s="544"/>
      <c r="SCL25" s="544"/>
      <c r="SCM25" s="544"/>
      <c r="SCN25" s="545"/>
      <c r="SCO25" s="252"/>
      <c r="SCP25" s="220"/>
      <c r="SCQ25" s="545"/>
      <c r="SCR25" s="544"/>
      <c r="SCS25" s="544"/>
      <c r="SCT25" s="544"/>
      <c r="SCU25" s="545"/>
      <c r="SCV25" s="252"/>
      <c r="SCW25" s="220"/>
      <c r="SCX25" s="545"/>
      <c r="SCY25" s="544"/>
      <c r="SCZ25" s="544"/>
      <c r="SDA25" s="544"/>
      <c r="SDB25" s="545"/>
      <c r="SDC25" s="252"/>
      <c r="SDD25" s="220"/>
      <c r="SDE25" s="545"/>
      <c r="SDF25" s="544"/>
      <c r="SDG25" s="544"/>
      <c r="SDH25" s="544"/>
      <c r="SDI25" s="545"/>
      <c r="SDJ25" s="252"/>
      <c r="SDK25" s="220"/>
      <c r="SDL25" s="545"/>
      <c r="SDM25" s="544"/>
      <c r="SDN25" s="544"/>
      <c r="SDO25" s="544"/>
      <c r="SDP25" s="545"/>
      <c r="SDQ25" s="252"/>
      <c r="SDR25" s="220"/>
      <c r="SDS25" s="545"/>
      <c r="SDT25" s="544"/>
      <c r="SDU25" s="544"/>
      <c r="SDV25" s="544"/>
      <c r="SDW25" s="545"/>
      <c r="SDX25" s="252"/>
      <c r="SDY25" s="220"/>
      <c r="SDZ25" s="545"/>
      <c r="SEA25" s="544"/>
      <c r="SEB25" s="544"/>
      <c r="SEC25" s="544"/>
      <c r="SED25" s="545"/>
      <c r="SEE25" s="252"/>
      <c r="SEF25" s="220"/>
      <c r="SEG25" s="545"/>
      <c r="SEH25" s="544"/>
      <c r="SEI25" s="544"/>
      <c r="SEJ25" s="544"/>
      <c r="SEK25" s="545"/>
      <c r="SEL25" s="252"/>
      <c r="SEM25" s="220"/>
      <c r="SEN25" s="545"/>
      <c r="SEO25" s="544"/>
      <c r="SEP25" s="544"/>
      <c r="SEQ25" s="544"/>
      <c r="SER25" s="545"/>
      <c r="SES25" s="252"/>
      <c r="SET25" s="220"/>
      <c r="SEU25" s="545"/>
      <c r="SEV25" s="544"/>
      <c r="SEW25" s="544"/>
      <c r="SEX25" s="544"/>
      <c r="SEY25" s="545"/>
      <c r="SEZ25" s="252"/>
      <c r="SFA25" s="220"/>
      <c r="SFB25" s="545"/>
      <c r="SFC25" s="544"/>
      <c r="SFD25" s="544"/>
      <c r="SFE25" s="544"/>
      <c r="SFF25" s="545"/>
      <c r="SFG25" s="252"/>
      <c r="SFH25" s="220"/>
      <c r="SFI25" s="545"/>
      <c r="SFJ25" s="544"/>
      <c r="SFK25" s="544"/>
      <c r="SFL25" s="544"/>
      <c r="SFM25" s="545"/>
      <c r="SFN25" s="252"/>
      <c r="SFO25" s="220"/>
      <c r="SFP25" s="545"/>
      <c r="SFQ25" s="544"/>
      <c r="SFR25" s="544"/>
      <c r="SFS25" s="544"/>
      <c r="SFT25" s="545"/>
      <c r="SFU25" s="252"/>
      <c r="SFV25" s="220"/>
      <c r="SFW25" s="545"/>
      <c r="SFX25" s="544"/>
      <c r="SFY25" s="544"/>
      <c r="SFZ25" s="544"/>
      <c r="SGA25" s="545"/>
      <c r="SGB25" s="252"/>
      <c r="SGC25" s="220"/>
      <c r="SGD25" s="545"/>
      <c r="SGE25" s="544"/>
      <c r="SGF25" s="544"/>
      <c r="SGG25" s="544"/>
      <c r="SGH25" s="545"/>
      <c r="SGI25" s="252"/>
      <c r="SGJ25" s="220"/>
      <c r="SGK25" s="545"/>
      <c r="SGL25" s="544"/>
      <c r="SGM25" s="544"/>
      <c r="SGN25" s="544"/>
      <c r="SGO25" s="545"/>
      <c r="SGP25" s="252"/>
      <c r="SGQ25" s="220"/>
      <c r="SGR25" s="545"/>
      <c r="SGS25" s="544"/>
      <c r="SGT25" s="544"/>
      <c r="SGU25" s="544"/>
      <c r="SGV25" s="545"/>
      <c r="SGW25" s="252"/>
      <c r="SGX25" s="220"/>
      <c r="SGY25" s="545"/>
      <c r="SGZ25" s="544"/>
      <c r="SHA25" s="544"/>
      <c r="SHB25" s="544"/>
      <c r="SHC25" s="545"/>
      <c r="SHD25" s="252"/>
      <c r="SHE25" s="220"/>
      <c r="SHF25" s="545"/>
      <c r="SHG25" s="544"/>
      <c r="SHH25" s="544"/>
      <c r="SHI25" s="544"/>
      <c r="SHJ25" s="545"/>
      <c r="SHK25" s="252"/>
      <c r="SHL25" s="220"/>
      <c r="SHM25" s="545"/>
      <c r="SHN25" s="544"/>
      <c r="SHO25" s="544"/>
      <c r="SHP25" s="544"/>
      <c r="SHQ25" s="545"/>
      <c r="SHR25" s="252"/>
      <c r="SHS25" s="220"/>
      <c r="SHT25" s="545"/>
      <c r="SHU25" s="544"/>
      <c r="SHV25" s="544"/>
      <c r="SHW25" s="544"/>
      <c r="SHX25" s="545"/>
      <c r="SHY25" s="252"/>
      <c r="SHZ25" s="220"/>
      <c r="SIA25" s="545"/>
      <c r="SIB25" s="544"/>
      <c r="SIC25" s="544"/>
      <c r="SID25" s="544"/>
      <c r="SIE25" s="545"/>
      <c r="SIF25" s="252"/>
      <c r="SIG25" s="220"/>
      <c r="SIH25" s="545"/>
      <c r="SII25" s="544"/>
      <c r="SIJ25" s="544"/>
      <c r="SIK25" s="544"/>
      <c r="SIL25" s="545"/>
      <c r="SIM25" s="252"/>
      <c r="SIN25" s="220"/>
      <c r="SIO25" s="545"/>
      <c r="SIP25" s="544"/>
      <c r="SIQ25" s="544"/>
      <c r="SIR25" s="544"/>
      <c r="SIS25" s="545"/>
      <c r="SIT25" s="252"/>
      <c r="SIU25" s="220"/>
      <c r="SIV25" s="545"/>
      <c r="SIW25" s="544"/>
      <c r="SIX25" s="544"/>
      <c r="SIY25" s="544"/>
      <c r="SIZ25" s="545"/>
      <c r="SJA25" s="252"/>
      <c r="SJB25" s="220"/>
      <c r="SJC25" s="545"/>
      <c r="SJD25" s="544"/>
      <c r="SJE25" s="544"/>
      <c r="SJF25" s="544"/>
      <c r="SJG25" s="545"/>
      <c r="SJH25" s="252"/>
      <c r="SJI25" s="220"/>
      <c r="SJJ25" s="545"/>
      <c r="SJK25" s="544"/>
      <c r="SJL25" s="544"/>
      <c r="SJM25" s="544"/>
      <c r="SJN25" s="545"/>
      <c r="SJO25" s="252"/>
      <c r="SJP25" s="220"/>
      <c r="SJQ25" s="545"/>
      <c r="SJR25" s="544"/>
      <c r="SJS25" s="544"/>
      <c r="SJT25" s="544"/>
      <c r="SJU25" s="545"/>
      <c r="SJV25" s="252"/>
      <c r="SJW25" s="220"/>
      <c r="SJX25" s="545"/>
      <c r="SJY25" s="544"/>
      <c r="SJZ25" s="544"/>
      <c r="SKA25" s="544"/>
      <c r="SKB25" s="545"/>
      <c r="SKC25" s="252"/>
      <c r="SKD25" s="220"/>
      <c r="SKE25" s="545"/>
      <c r="SKF25" s="544"/>
      <c r="SKG25" s="544"/>
      <c r="SKH25" s="544"/>
      <c r="SKI25" s="545"/>
      <c r="SKJ25" s="252"/>
      <c r="SKK25" s="220"/>
      <c r="SKL25" s="545"/>
      <c r="SKM25" s="544"/>
      <c r="SKN25" s="544"/>
      <c r="SKO25" s="544"/>
      <c r="SKP25" s="545"/>
      <c r="SKQ25" s="252"/>
      <c r="SKR25" s="220"/>
      <c r="SKS25" s="545"/>
      <c r="SKT25" s="544"/>
      <c r="SKU25" s="544"/>
      <c r="SKV25" s="544"/>
      <c r="SKW25" s="545"/>
      <c r="SKX25" s="252"/>
      <c r="SKY25" s="220"/>
      <c r="SKZ25" s="545"/>
      <c r="SLA25" s="544"/>
      <c r="SLB25" s="544"/>
      <c r="SLC25" s="544"/>
      <c r="SLD25" s="545"/>
      <c r="SLE25" s="252"/>
      <c r="SLF25" s="220"/>
      <c r="SLG25" s="545"/>
      <c r="SLH25" s="544"/>
      <c r="SLI25" s="544"/>
      <c r="SLJ25" s="544"/>
      <c r="SLK25" s="545"/>
      <c r="SLL25" s="252"/>
      <c r="SLM25" s="220"/>
      <c r="SLN25" s="545"/>
      <c r="SLO25" s="544"/>
      <c r="SLP25" s="544"/>
      <c r="SLQ25" s="544"/>
      <c r="SLR25" s="545"/>
      <c r="SLS25" s="252"/>
      <c r="SLT25" s="220"/>
      <c r="SLU25" s="545"/>
      <c r="SLV25" s="544"/>
      <c r="SLW25" s="544"/>
      <c r="SLX25" s="544"/>
      <c r="SLY25" s="545"/>
      <c r="SLZ25" s="252"/>
      <c r="SMA25" s="220"/>
      <c r="SMB25" s="545"/>
      <c r="SMC25" s="544"/>
      <c r="SMD25" s="544"/>
      <c r="SME25" s="544"/>
      <c r="SMF25" s="545"/>
      <c r="SMG25" s="252"/>
      <c r="SMH25" s="220"/>
      <c r="SMI25" s="545"/>
      <c r="SMJ25" s="544"/>
      <c r="SMK25" s="544"/>
      <c r="SML25" s="544"/>
      <c r="SMM25" s="545"/>
      <c r="SMN25" s="252"/>
      <c r="SMO25" s="220"/>
      <c r="SMP25" s="545"/>
      <c r="SMQ25" s="544"/>
      <c r="SMR25" s="544"/>
      <c r="SMS25" s="544"/>
      <c r="SMT25" s="545"/>
      <c r="SMU25" s="252"/>
      <c r="SMV25" s="220"/>
      <c r="SMW25" s="545"/>
      <c r="SMX25" s="544"/>
      <c r="SMY25" s="544"/>
      <c r="SMZ25" s="544"/>
      <c r="SNA25" s="545"/>
      <c r="SNB25" s="252"/>
      <c r="SNC25" s="220"/>
      <c r="SND25" s="545"/>
      <c r="SNE25" s="544"/>
      <c r="SNF25" s="544"/>
      <c r="SNG25" s="544"/>
      <c r="SNH25" s="545"/>
      <c r="SNI25" s="252"/>
      <c r="SNJ25" s="220"/>
      <c r="SNK25" s="545"/>
      <c r="SNL25" s="544"/>
      <c r="SNM25" s="544"/>
      <c r="SNN25" s="544"/>
      <c r="SNO25" s="545"/>
      <c r="SNP25" s="252"/>
      <c r="SNQ25" s="220"/>
      <c r="SNR25" s="545"/>
      <c r="SNS25" s="544"/>
      <c r="SNT25" s="544"/>
      <c r="SNU25" s="544"/>
      <c r="SNV25" s="545"/>
      <c r="SNW25" s="252"/>
      <c r="SNX25" s="220"/>
      <c r="SNY25" s="545"/>
      <c r="SNZ25" s="544"/>
      <c r="SOA25" s="544"/>
      <c r="SOB25" s="544"/>
      <c r="SOC25" s="545"/>
      <c r="SOD25" s="252"/>
      <c r="SOE25" s="220"/>
      <c r="SOF25" s="545"/>
      <c r="SOG25" s="544"/>
      <c r="SOH25" s="544"/>
      <c r="SOI25" s="544"/>
      <c r="SOJ25" s="545"/>
      <c r="SOK25" s="252"/>
      <c r="SOL25" s="220"/>
      <c r="SOM25" s="545"/>
      <c r="SON25" s="544"/>
      <c r="SOO25" s="544"/>
      <c r="SOP25" s="544"/>
      <c r="SOQ25" s="545"/>
      <c r="SOR25" s="252"/>
      <c r="SOS25" s="220"/>
      <c r="SOT25" s="545"/>
      <c r="SOU25" s="544"/>
      <c r="SOV25" s="544"/>
      <c r="SOW25" s="544"/>
      <c r="SOX25" s="545"/>
      <c r="SOY25" s="252"/>
      <c r="SOZ25" s="220"/>
      <c r="SPA25" s="545"/>
      <c r="SPB25" s="544"/>
      <c r="SPC25" s="544"/>
      <c r="SPD25" s="544"/>
      <c r="SPE25" s="545"/>
      <c r="SPF25" s="252"/>
      <c r="SPG25" s="220"/>
      <c r="SPH25" s="545"/>
      <c r="SPI25" s="544"/>
      <c r="SPJ25" s="544"/>
      <c r="SPK25" s="544"/>
      <c r="SPL25" s="545"/>
      <c r="SPM25" s="252"/>
      <c r="SPN25" s="220"/>
      <c r="SPO25" s="545"/>
      <c r="SPP25" s="544"/>
      <c r="SPQ25" s="544"/>
      <c r="SPR25" s="544"/>
      <c r="SPS25" s="545"/>
      <c r="SPT25" s="252"/>
      <c r="SPU25" s="220"/>
      <c r="SPV25" s="545"/>
      <c r="SPW25" s="544"/>
      <c r="SPX25" s="544"/>
      <c r="SPY25" s="544"/>
      <c r="SPZ25" s="545"/>
      <c r="SQA25" s="252"/>
      <c r="SQB25" s="220"/>
      <c r="SQC25" s="545"/>
      <c r="SQD25" s="544"/>
      <c r="SQE25" s="544"/>
      <c r="SQF25" s="544"/>
      <c r="SQG25" s="545"/>
      <c r="SQH25" s="252"/>
      <c r="SQI25" s="220"/>
      <c r="SQJ25" s="545"/>
      <c r="SQK25" s="544"/>
      <c r="SQL25" s="544"/>
      <c r="SQM25" s="544"/>
      <c r="SQN25" s="545"/>
      <c r="SQO25" s="252"/>
      <c r="SQP25" s="220"/>
      <c r="SQQ25" s="545"/>
      <c r="SQR25" s="544"/>
      <c r="SQS25" s="544"/>
      <c r="SQT25" s="544"/>
      <c r="SQU25" s="545"/>
      <c r="SQV25" s="252"/>
      <c r="SQW25" s="220"/>
      <c r="SQX25" s="545"/>
      <c r="SQY25" s="544"/>
      <c r="SQZ25" s="544"/>
      <c r="SRA25" s="544"/>
      <c r="SRB25" s="545"/>
      <c r="SRC25" s="252"/>
      <c r="SRD25" s="220"/>
      <c r="SRE25" s="545"/>
      <c r="SRF25" s="544"/>
      <c r="SRG25" s="544"/>
      <c r="SRH25" s="544"/>
      <c r="SRI25" s="545"/>
      <c r="SRJ25" s="252"/>
      <c r="SRK25" s="220"/>
      <c r="SRL25" s="545"/>
      <c r="SRM25" s="544"/>
      <c r="SRN25" s="544"/>
      <c r="SRO25" s="544"/>
      <c r="SRP25" s="545"/>
      <c r="SRQ25" s="252"/>
      <c r="SRR25" s="220"/>
      <c r="SRS25" s="545"/>
      <c r="SRT25" s="544"/>
      <c r="SRU25" s="544"/>
      <c r="SRV25" s="544"/>
      <c r="SRW25" s="545"/>
      <c r="SRX25" s="252"/>
      <c r="SRY25" s="220"/>
      <c r="SRZ25" s="545"/>
      <c r="SSA25" s="544"/>
      <c r="SSB25" s="544"/>
      <c r="SSC25" s="544"/>
      <c r="SSD25" s="545"/>
      <c r="SSE25" s="252"/>
      <c r="SSF25" s="220"/>
      <c r="SSG25" s="545"/>
      <c r="SSH25" s="544"/>
      <c r="SSI25" s="544"/>
      <c r="SSJ25" s="544"/>
      <c r="SSK25" s="545"/>
      <c r="SSL25" s="252"/>
      <c r="SSM25" s="220"/>
      <c r="SSN25" s="545"/>
      <c r="SSO25" s="544"/>
      <c r="SSP25" s="544"/>
      <c r="SSQ25" s="544"/>
      <c r="SSR25" s="545"/>
      <c r="SSS25" s="252"/>
      <c r="SST25" s="220"/>
      <c r="SSU25" s="545"/>
      <c r="SSV25" s="544"/>
      <c r="SSW25" s="544"/>
      <c r="SSX25" s="544"/>
      <c r="SSY25" s="545"/>
      <c r="SSZ25" s="252"/>
      <c r="STA25" s="220"/>
      <c r="STB25" s="545"/>
      <c r="STC25" s="544"/>
      <c r="STD25" s="544"/>
      <c r="STE25" s="544"/>
      <c r="STF25" s="545"/>
      <c r="STG25" s="252"/>
      <c r="STH25" s="220"/>
      <c r="STI25" s="545"/>
      <c r="STJ25" s="544"/>
      <c r="STK25" s="544"/>
      <c r="STL25" s="544"/>
      <c r="STM25" s="545"/>
      <c r="STN25" s="252"/>
      <c r="STO25" s="220"/>
      <c r="STP25" s="545"/>
      <c r="STQ25" s="544"/>
      <c r="STR25" s="544"/>
      <c r="STS25" s="544"/>
      <c r="STT25" s="545"/>
      <c r="STU25" s="252"/>
      <c r="STV25" s="220"/>
      <c r="STW25" s="545"/>
      <c r="STX25" s="544"/>
      <c r="STY25" s="544"/>
      <c r="STZ25" s="544"/>
      <c r="SUA25" s="545"/>
      <c r="SUB25" s="252"/>
      <c r="SUC25" s="220"/>
      <c r="SUD25" s="545"/>
      <c r="SUE25" s="544"/>
      <c r="SUF25" s="544"/>
      <c r="SUG25" s="544"/>
      <c r="SUH25" s="545"/>
      <c r="SUI25" s="252"/>
      <c r="SUJ25" s="220"/>
      <c r="SUK25" s="545"/>
      <c r="SUL25" s="544"/>
      <c r="SUM25" s="544"/>
      <c r="SUN25" s="544"/>
      <c r="SUO25" s="545"/>
      <c r="SUP25" s="252"/>
      <c r="SUQ25" s="220"/>
      <c r="SUR25" s="545"/>
      <c r="SUS25" s="544"/>
      <c r="SUT25" s="544"/>
      <c r="SUU25" s="544"/>
      <c r="SUV25" s="545"/>
      <c r="SUW25" s="252"/>
      <c r="SUX25" s="220"/>
      <c r="SUY25" s="545"/>
      <c r="SUZ25" s="544"/>
      <c r="SVA25" s="544"/>
      <c r="SVB25" s="544"/>
      <c r="SVC25" s="545"/>
      <c r="SVD25" s="252"/>
      <c r="SVE25" s="220"/>
      <c r="SVF25" s="545"/>
      <c r="SVG25" s="544"/>
      <c r="SVH25" s="544"/>
      <c r="SVI25" s="544"/>
      <c r="SVJ25" s="545"/>
      <c r="SVK25" s="252"/>
      <c r="SVL25" s="220"/>
      <c r="SVM25" s="545"/>
      <c r="SVN25" s="544"/>
      <c r="SVO25" s="544"/>
      <c r="SVP25" s="544"/>
      <c r="SVQ25" s="545"/>
      <c r="SVR25" s="252"/>
      <c r="SVS25" s="220"/>
      <c r="SVT25" s="545"/>
      <c r="SVU25" s="544"/>
      <c r="SVV25" s="544"/>
      <c r="SVW25" s="544"/>
      <c r="SVX25" s="545"/>
      <c r="SVY25" s="252"/>
      <c r="SVZ25" s="220"/>
      <c r="SWA25" s="545"/>
      <c r="SWB25" s="544"/>
      <c r="SWC25" s="544"/>
      <c r="SWD25" s="544"/>
      <c r="SWE25" s="545"/>
      <c r="SWF25" s="252"/>
      <c r="SWG25" s="220"/>
      <c r="SWH25" s="545"/>
      <c r="SWI25" s="544"/>
      <c r="SWJ25" s="544"/>
      <c r="SWK25" s="544"/>
      <c r="SWL25" s="545"/>
      <c r="SWM25" s="252"/>
      <c r="SWN25" s="220"/>
      <c r="SWO25" s="545"/>
      <c r="SWP25" s="544"/>
      <c r="SWQ25" s="544"/>
      <c r="SWR25" s="544"/>
      <c r="SWS25" s="545"/>
      <c r="SWT25" s="252"/>
      <c r="SWU25" s="220"/>
      <c r="SWV25" s="545"/>
      <c r="SWW25" s="544"/>
      <c r="SWX25" s="544"/>
      <c r="SWY25" s="544"/>
      <c r="SWZ25" s="545"/>
      <c r="SXA25" s="252"/>
      <c r="SXB25" s="220"/>
      <c r="SXC25" s="545"/>
      <c r="SXD25" s="544"/>
      <c r="SXE25" s="544"/>
      <c r="SXF25" s="544"/>
      <c r="SXG25" s="545"/>
      <c r="SXH25" s="252"/>
      <c r="SXI25" s="220"/>
      <c r="SXJ25" s="545"/>
      <c r="SXK25" s="544"/>
      <c r="SXL25" s="544"/>
      <c r="SXM25" s="544"/>
      <c r="SXN25" s="545"/>
      <c r="SXO25" s="252"/>
      <c r="SXP25" s="220"/>
      <c r="SXQ25" s="545"/>
      <c r="SXR25" s="544"/>
      <c r="SXS25" s="544"/>
      <c r="SXT25" s="544"/>
      <c r="SXU25" s="545"/>
      <c r="SXV25" s="252"/>
      <c r="SXW25" s="220"/>
      <c r="SXX25" s="545"/>
      <c r="SXY25" s="544"/>
      <c r="SXZ25" s="544"/>
      <c r="SYA25" s="544"/>
      <c r="SYB25" s="545"/>
      <c r="SYC25" s="252"/>
      <c r="SYD25" s="220"/>
      <c r="SYE25" s="545"/>
      <c r="SYF25" s="544"/>
      <c r="SYG25" s="544"/>
      <c r="SYH25" s="544"/>
      <c r="SYI25" s="545"/>
      <c r="SYJ25" s="252"/>
      <c r="SYK25" s="220"/>
      <c r="SYL25" s="545"/>
      <c r="SYM25" s="544"/>
      <c r="SYN25" s="544"/>
      <c r="SYO25" s="544"/>
      <c r="SYP25" s="545"/>
      <c r="SYQ25" s="252"/>
      <c r="SYR25" s="220"/>
      <c r="SYS25" s="545"/>
      <c r="SYT25" s="544"/>
      <c r="SYU25" s="544"/>
      <c r="SYV25" s="544"/>
      <c r="SYW25" s="545"/>
      <c r="SYX25" s="252"/>
      <c r="SYY25" s="220"/>
      <c r="SYZ25" s="545"/>
      <c r="SZA25" s="544"/>
      <c r="SZB25" s="544"/>
      <c r="SZC25" s="544"/>
      <c r="SZD25" s="545"/>
      <c r="SZE25" s="252"/>
      <c r="SZF25" s="220"/>
      <c r="SZG25" s="545"/>
      <c r="SZH25" s="544"/>
      <c r="SZI25" s="544"/>
      <c r="SZJ25" s="544"/>
      <c r="SZK25" s="545"/>
      <c r="SZL25" s="252"/>
      <c r="SZM25" s="220"/>
      <c r="SZN25" s="545"/>
      <c r="SZO25" s="544"/>
      <c r="SZP25" s="544"/>
      <c r="SZQ25" s="544"/>
      <c r="SZR25" s="545"/>
      <c r="SZS25" s="252"/>
      <c r="SZT25" s="220"/>
      <c r="SZU25" s="545"/>
      <c r="SZV25" s="544"/>
      <c r="SZW25" s="544"/>
      <c r="SZX25" s="544"/>
      <c r="SZY25" s="545"/>
      <c r="SZZ25" s="252"/>
      <c r="TAA25" s="220"/>
      <c r="TAB25" s="545"/>
      <c r="TAC25" s="544"/>
      <c r="TAD25" s="544"/>
      <c r="TAE25" s="544"/>
      <c r="TAF25" s="545"/>
      <c r="TAG25" s="252"/>
      <c r="TAH25" s="220"/>
      <c r="TAI25" s="545"/>
      <c r="TAJ25" s="544"/>
      <c r="TAK25" s="544"/>
      <c r="TAL25" s="544"/>
      <c r="TAM25" s="545"/>
      <c r="TAN25" s="252"/>
      <c r="TAO25" s="220"/>
      <c r="TAP25" s="545"/>
      <c r="TAQ25" s="544"/>
      <c r="TAR25" s="544"/>
      <c r="TAS25" s="544"/>
      <c r="TAT25" s="545"/>
      <c r="TAU25" s="252"/>
      <c r="TAV25" s="220"/>
      <c r="TAW25" s="545"/>
      <c r="TAX25" s="544"/>
      <c r="TAY25" s="544"/>
      <c r="TAZ25" s="544"/>
      <c r="TBA25" s="545"/>
      <c r="TBB25" s="252"/>
      <c r="TBC25" s="220"/>
      <c r="TBD25" s="545"/>
      <c r="TBE25" s="544"/>
      <c r="TBF25" s="544"/>
      <c r="TBG25" s="544"/>
      <c r="TBH25" s="545"/>
      <c r="TBI25" s="252"/>
      <c r="TBJ25" s="220"/>
      <c r="TBK25" s="545"/>
      <c r="TBL25" s="544"/>
      <c r="TBM25" s="544"/>
      <c r="TBN25" s="544"/>
      <c r="TBO25" s="545"/>
      <c r="TBP25" s="252"/>
      <c r="TBQ25" s="220"/>
      <c r="TBR25" s="545"/>
      <c r="TBS25" s="544"/>
      <c r="TBT25" s="544"/>
      <c r="TBU25" s="544"/>
      <c r="TBV25" s="545"/>
      <c r="TBW25" s="252"/>
      <c r="TBX25" s="220"/>
      <c r="TBY25" s="545"/>
      <c r="TBZ25" s="544"/>
      <c r="TCA25" s="544"/>
      <c r="TCB25" s="544"/>
      <c r="TCC25" s="545"/>
      <c r="TCD25" s="252"/>
      <c r="TCE25" s="220"/>
      <c r="TCF25" s="545"/>
      <c r="TCG25" s="544"/>
      <c r="TCH25" s="544"/>
      <c r="TCI25" s="544"/>
      <c r="TCJ25" s="545"/>
      <c r="TCK25" s="252"/>
      <c r="TCL25" s="220"/>
      <c r="TCM25" s="545"/>
      <c r="TCN25" s="544"/>
      <c r="TCO25" s="544"/>
      <c r="TCP25" s="544"/>
      <c r="TCQ25" s="545"/>
      <c r="TCR25" s="252"/>
      <c r="TCS25" s="220"/>
      <c r="TCT25" s="545"/>
      <c r="TCU25" s="544"/>
      <c r="TCV25" s="544"/>
      <c r="TCW25" s="544"/>
      <c r="TCX25" s="545"/>
      <c r="TCY25" s="252"/>
      <c r="TCZ25" s="220"/>
      <c r="TDA25" s="545"/>
      <c r="TDB25" s="544"/>
      <c r="TDC25" s="544"/>
      <c r="TDD25" s="544"/>
      <c r="TDE25" s="545"/>
      <c r="TDF25" s="252"/>
      <c r="TDG25" s="220"/>
      <c r="TDH25" s="545"/>
      <c r="TDI25" s="544"/>
      <c r="TDJ25" s="544"/>
      <c r="TDK25" s="544"/>
      <c r="TDL25" s="545"/>
      <c r="TDM25" s="252"/>
      <c r="TDN25" s="220"/>
      <c r="TDO25" s="545"/>
      <c r="TDP25" s="544"/>
      <c r="TDQ25" s="544"/>
      <c r="TDR25" s="544"/>
      <c r="TDS25" s="545"/>
      <c r="TDT25" s="252"/>
      <c r="TDU25" s="220"/>
      <c r="TDV25" s="545"/>
      <c r="TDW25" s="544"/>
      <c r="TDX25" s="544"/>
      <c r="TDY25" s="544"/>
      <c r="TDZ25" s="545"/>
      <c r="TEA25" s="252"/>
      <c r="TEB25" s="220"/>
      <c r="TEC25" s="545"/>
      <c r="TED25" s="544"/>
      <c r="TEE25" s="544"/>
      <c r="TEF25" s="544"/>
      <c r="TEG25" s="545"/>
      <c r="TEH25" s="252"/>
      <c r="TEI25" s="220"/>
      <c r="TEJ25" s="545"/>
      <c r="TEK25" s="544"/>
      <c r="TEL25" s="544"/>
      <c r="TEM25" s="544"/>
      <c r="TEN25" s="545"/>
      <c r="TEO25" s="252"/>
      <c r="TEP25" s="220"/>
      <c r="TEQ25" s="545"/>
      <c r="TER25" s="544"/>
      <c r="TES25" s="544"/>
      <c r="TET25" s="544"/>
      <c r="TEU25" s="545"/>
      <c r="TEV25" s="252"/>
      <c r="TEW25" s="220"/>
      <c r="TEX25" s="545"/>
      <c r="TEY25" s="544"/>
      <c r="TEZ25" s="544"/>
      <c r="TFA25" s="544"/>
      <c r="TFB25" s="545"/>
      <c r="TFC25" s="252"/>
      <c r="TFD25" s="220"/>
      <c r="TFE25" s="545"/>
      <c r="TFF25" s="544"/>
      <c r="TFG25" s="544"/>
      <c r="TFH25" s="544"/>
      <c r="TFI25" s="545"/>
      <c r="TFJ25" s="252"/>
      <c r="TFK25" s="220"/>
      <c r="TFL25" s="545"/>
      <c r="TFM25" s="544"/>
      <c r="TFN25" s="544"/>
      <c r="TFO25" s="544"/>
      <c r="TFP25" s="545"/>
      <c r="TFQ25" s="252"/>
      <c r="TFR25" s="220"/>
      <c r="TFS25" s="545"/>
      <c r="TFT25" s="544"/>
      <c r="TFU25" s="544"/>
      <c r="TFV25" s="544"/>
      <c r="TFW25" s="545"/>
      <c r="TFX25" s="252"/>
      <c r="TFY25" s="220"/>
      <c r="TFZ25" s="545"/>
      <c r="TGA25" s="544"/>
      <c r="TGB25" s="544"/>
      <c r="TGC25" s="544"/>
      <c r="TGD25" s="545"/>
      <c r="TGE25" s="252"/>
      <c r="TGF25" s="220"/>
      <c r="TGG25" s="545"/>
      <c r="TGH25" s="544"/>
      <c r="TGI25" s="544"/>
      <c r="TGJ25" s="544"/>
      <c r="TGK25" s="545"/>
      <c r="TGL25" s="252"/>
      <c r="TGM25" s="220"/>
      <c r="TGN25" s="545"/>
      <c r="TGO25" s="544"/>
      <c r="TGP25" s="544"/>
      <c r="TGQ25" s="544"/>
      <c r="TGR25" s="545"/>
      <c r="TGS25" s="252"/>
      <c r="TGT25" s="220"/>
      <c r="TGU25" s="545"/>
      <c r="TGV25" s="544"/>
      <c r="TGW25" s="544"/>
      <c r="TGX25" s="544"/>
      <c r="TGY25" s="545"/>
      <c r="TGZ25" s="252"/>
      <c r="THA25" s="220"/>
      <c r="THB25" s="545"/>
      <c r="THC25" s="544"/>
      <c r="THD25" s="544"/>
      <c r="THE25" s="544"/>
      <c r="THF25" s="545"/>
      <c r="THG25" s="252"/>
      <c r="THH25" s="220"/>
      <c r="THI25" s="545"/>
      <c r="THJ25" s="544"/>
      <c r="THK25" s="544"/>
      <c r="THL25" s="544"/>
      <c r="THM25" s="545"/>
      <c r="THN25" s="252"/>
      <c r="THO25" s="220"/>
      <c r="THP25" s="545"/>
      <c r="THQ25" s="544"/>
      <c r="THR25" s="544"/>
      <c r="THS25" s="544"/>
      <c r="THT25" s="545"/>
      <c r="THU25" s="252"/>
      <c r="THV25" s="220"/>
      <c r="THW25" s="545"/>
      <c r="THX25" s="544"/>
      <c r="THY25" s="544"/>
      <c r="THZ25" s="544"/>
      <c r="TIA25" s="545"/>
      <c r="TIB25" s="252"/>
      <c r="TIC25" s="220"/>
      <c r="TID25" s="545"/>
      <c r="TIE25" s="544"/>
      <c r="TIF25" s="544"/>
      <c r="TIG25" s="544"/>
      <c r="TIH25" s="545"/>
      <c r="TII25" s="252"/>
      <c r="TIJ25" s="220"/>
      <c r="TIK25" s="545"/>
      <c r="TIL25" s="544"/>
      <c r="TIM25" s="544"/>
      <c r="TIN25" s="544"/>
      <c r="TIO25" s="545"/>
      <c r="TIP25" s="252"/>
      <c r="TIQ25" s="220"/>
      <c r="TIR25" s="545"/>
      <c r="TIS25" s="544"/>
      <c r="TIT25" s="544"/>
      <c r="TIU25" s="544"/>
      <c r="TIV25" s="545"/>
      <c r="TIW25" s="252"/>
      <c r="TIX25" s="220"/>
      <c r="TIY25" s="545"/>
      <c r="TIZ25" s="544"/>
      <c r="TJA25" s="544"/>
      <c r="TJB25" s="544"/>
      <c r="TJC25" s="545"/>
      <c r="TJD25" s="252"/>
      <c r="TJE25" s="220"/>
      <c r="TJF25" s="545"/>
      <c r="TJG25" s="544"/>
      <c r="TJH25" s="544"/>
      <c r="TJI25" s="544"/>
      <c r="TJJ25" s="545"/>
      <c r="TJK25" s="252"/>
      <c r="TJL25" s="220"/>
      <c r="TJM25" s="545"/>
      <c r="TJN25" s="544"/>
      <c r="TJO25" s="544"/>
      <c r="TJP25" s="544"/>
      <c r="TJQ25" s="545"/>
      <c r="TJR25" s="252"/>
      <c r="TJS25" s="220"/>
      <c r="TJT25" s="545"/>
      <c r="TJU25" s="544"/>
      <c r="TJV25" s="544"/>
      <c r="TJW25" s="544"/>
      <c r="TJX25" s="545"/>
      <c r="TJY25" s="252"/>
      <c r="TJZ25" s="220"/>
      <c r="TKA25" s="545"/>
      <c r="TKB25" s="544"/>
      <c r="TKC25" s="544"/>
      <c r="TKD25" s="544"/>
      <c r="TKE25" s="545"/>
      <c r="TKF25" s="252"/>
      <c r="TKG25" s="220"/>
      <c r="TKH25" s="545"/>
      <c r="TKI25" s="544"/>
      <c r="TKJ25" s="544"/>
      <c r="TKK25" s="544"/>
      <c r="TKL25" s="545"/>
      <c r="TKM25" s="252"/>
      <c r="TKN25" s="220"/>
      <c r="TKO25" s="545"/>
      <c r="TKP25" s="544"/>
      <c r="TKQ25" s="544"/>
      <c r="TKR25" s="544"/>
      <c r="TKS25" s="545"/>
      <c r="TKT25" s="252"/>
      <c r="TKU25" s="220"/>
      <c r="TKV25" s="545"/>
      <c r="TKW25" s="544"/>
      <c r="TKX25" s="544"/>
      <c r="TKY25" s="544"/>
      <c r="TKZ25" s="545"/>
      <c r="TLA25" s="252"/>
      <c r="TLB25" s="220"/>
      <c r="TLC25" s="545"/>
      <c r="TLD25" s="544"/>
      <c r="TLE25" s="544"/>
      <c r="TLF25" s="544"/>
      <c r="TLG25" s="545"/>
      <c r="TLH25" s="252"/>
      <c r="TLI25" s="220"/>
      <c r="TLJ25" s="545"/>
      <c r="TLK25" s="544"/>
      <c r="TLL25" s="544"/>
      <c r="TLM25" s="544"/>
      <c r="TLN25" s="545"/>
      <c r="TLO25" s="252"/>
      <c r="TLP25" s="220"/>
      <c r="TLQ25" s="545"/>
      <c r="TLR25" s="544"/>
      <c r="TLS25" s="544"/>
      <c r="TLT25" s="544"/>
      <c r="TLU25" s="545"/>
      <c r="TLV25" s="252"/>
      <c r="TLW25" s="220"/>
      <c r="TLX25" s="545"/>
      <c r="TLY25" s="544"/>
      <c r="TLZ25" s="544"/>
      <c r="TMA25" s="544"/>
      <c r="TMB25" s="545"/>
      <c r="TMC25" s="252"/>
      <c r="TMD25" s="220"/>
      <c r="TME25" s="545"/>
      <c r="TMF25" s="544"/>
      <c r="TMG25" s="544"/>
      <c r="TMH25" s="544"/>
      <c r="TMI25" s="545"/>
      <c r="TMJ25" s="252"/>
      <c r="TMK25" s="220"/>
      <c r="TML25" s="545"/>
      <c r="TMM25" s="544"/>
      <c r="TMN25" s="544"/>
      <c r="TMO25" s="544"/>
      <c r="TMP25" s="545"/>
      <c r="TMQ25" s="252"/>
      <c r="TMR25" s="220"/>
      <c r="TMS25" s="545"/>
      <c r="TMT25" s="544"/>
      <c r="TMU25" s="544"/>
      <c r="TMV25" s="544"/>
      <c r="TMW25" s="545"/>
      <c r="TMX25" s="252"/>
      <c r="TMY25" s="220"/>
      <c r="TMZ25" s="545"/>
      <c r="TNA25" s="544"/>
      <c r="TNB25" s="544"/>
      <c r="TNC25" s="544"/>
      <c r="TND25" s="545"/>
      <c r="TNE25" s="252"/>
      <c r="TNF25" s="220"/>
      <c r="TNG25" s="545"/>
      <c r="TNH25" s="544"/>
      <c r="TNI25" s="544"/>
      <c r="TNJ25" s="544"/>
      <c r="TNK25" s="545"/>
      <c r="TNL25" s="252"/>
      <c r="TNM25" s="220"/>
      <c r="TNN25" s="545"/>
      <c r="TNO25" s="544"/>
      <c r="TNP25" s="544"/>
      <c r="TNQ25" s="544"/>
      <c r="TNR25" s="545"/>
      <c r="TNS25" s="252"/>
      <c r="TNT25" s="220"/>
      <c r="TNU25" s="545"/>
      <c r="TNV25" s="544"/>
      <c r="TNW25" s="544"/>
      <c r="TNX25" s="544"/>
      <c r="TNY25" s="545"/>
      <c r="TNZ25" s="252"/>
      <c r="TOA25" s="220"/>
      <c r="TOB25" s="545"/>
      <c r="TOC25" s="544"/>
      <c r="TOD25" s="544"/>
      <c r="TOE25" s="544"/>
      <c r="TOF25" s="545"/>
      <c r="TOG25" s="252"/>
      <c r="TOH25" s="220"/>
      <c r="TOI25" s="545"/>
      <c r="TOJ25" s="544"/>
      <c r="TOK25" s="544"/>
      <c r="TOL25" s="544"/>
      <c r="TOM25" s="545"/>
      <c r="TON25" s="252"/>
      <c r="TOO25" s="220"/>
      <c r="TOP25" s="545"/>
      <c r="TOQ25" s="544"/>
      <c r="TOR25" s="544"/>
      <c r="TOS25" s="544"/>
      <c r="TOT25" s="545"/>
      <c r="TOU25" s="252"/>
      <c r="TOV25" s="220"/>
      <c r="TOW25" s="545"/>
      <c r="TOX25" s="544"/>
      <c r="TOY25" s="544"/>
      <c r="TOZ25" s="544"/>
      <c r="TPA25" s="545"/>
      <c r="TPB25" s="252"/>
      <c r="TPC25" s="220"/>
      <c r="TPD25" s="545"/>
      <c r="TPE25" s="544"/>
      <c r="TPF25" s="544"/>
      <c r="TPG25" s="544"/>
      <c r="TPH25" s="545"/>
      <c r="TPI25" s="252"/>
      <c r="TPJ25" s="220"/>
      <c r="TPK25" s="545"/>
      <c r="TPL25" s="544"/>
      <c r="TPM25" s="544"/>
      <c r="TPN25" s="544"/>
      <c r="TPO25" s="545"/>
      <c r="TPP25" s="252"/>
      <c r="TPQ25" s="220"/>
      <c r="TPR25" s="545"/>
      <c r="TPS25" s="544"/>
      <c r="TPT25" s="544"/>
      <c r="TPU25" s="544"/>
      <c r="TPV25" s="545"/>
      <c r="TPW25" s="252"/>
      <c r="TPX25" s="220"/>
      <c r="TPY25" s="545"/>
      <c r="TPZ25" s="544"/>
      <c r="TQA25" s="544"/>
      <c r="TQB25" s="544"/>
      <c r="TQC25" s="545"/>
      <c r="TQD25" s="252"/>
      <c r="TQE25" s="220"/>
      <c r="TQF25" s="545"/>
      <c r="TQG25" s="544"/>
      <c r="TQH25" s="544"/>
      <c r="TQI25" s="544"/>
      <c r="TQJ25" s="545"/>
      <c r="TQK25" s="252"/>
      <c r="TQL25" s="220"/>
      <c r="TQM25" s="545"/>
      <c r="TQN25" s="544"/>
      <c r="TQO25" s="544"/>
      <c r="TQP25" s="544"/>
      <c r="TQQ25" s="545"/>
      <c r="TQR25" s="252"/>
      <c r="TQS25" s="220"/>
      <c r="TQT25" s="545"/>
      <c r="TQU25" s="544"/>
      <c r="TQV25" s="544"/>
      <c r="TQW25" s="544"/>
      <c r="TQX25" s="545"/>
      <c r="TQY25" s="252"/>
      <c r="TQZ25" s="220"/>
      <c r="TRA25" s="545"/>
      <c r="TRB25" s="544"/>
      <c r="TRC25" s="544"/>
      <c r="TRD25" s="544"/>
      <c r="TRE25" s="545"/>
      <c r="TRF25" s="252"/>
      <c r="TRG25" s="220"/>
      <c r="TRH25" s="545"/>
      <c r="TRI25" s="544"/>
      <c r="TRJ25" s="544"/>
      <c r="TRK25" s="544"/>
      <c r="TRL25" s="545"/>
      <c r="TRM25" s="252"/>
      <c r="TRN25" s="220"/>
      <c r="TRO25" s="545"/>
      <c r="TRP25" s="544"/>
      <c r="TRQ25" s="544"/>
      <c r="TRR25" s="544"/>
      <c r="TRS25" s="545"/>
      <c r="TRT25" s="252"/>
      <c r="TRU25" s="220"/>
      <c r="TRV25" s="545"/>
      <c r="TRW25" s="544"/>
      <c r="TRX25" s="544"/>
      <c r="TRY25" s="544"/>
      <c r="TRZ25" s="545"/>
      <c r="TSA25" s="252"/>
      <c r="TSB25" s="220"/>
      <c r="TSC25" s="545"/>
      <c r="TSD25" s="544"/>
      <c r="TSE25" s="544"/>
      <c r="TSF25" s="544"/>
      <c r="TSG25" s="545"/>
      <c r="TSH25" s="252"/>
      <c r="TSI25" s="220"/>
      <c r="TSJ25" s="545"/>
      <c r="TSK25" s="544"/>
      <c r="TSL25" s="544"/>
      <c r="TSM25" s="544"/>
      <c r="TSN25" s="545"/>
      <c r="TSO25" s="252"/>
      <c r="TSP25" s="220"/>
      <c r="TSQ25" s="545"/>
      <c r="TSR25" s="544"/>
      <c r="TSS25" s="544"/>
      <c r="TST25" s="544"/>
      <c r="TSU25" s="545"/>
      <c r="TSV25" s="252"/>
      <c r="TSW25" s="220"/>
      <c r="TSX25" s="545"/>
      <c r="TSY25" s="544"/>
      <c r="TSZ25" s="544"/>
      <c r="TTA25" s="544"/>
      <c r="TTB25" s="545"/>
      <c r="TTC25" s="252"/>
      <c r="TTD25" s="220"/>
      <c r="TTE25" s="545"/>
      <c r="TTF25" s="544"/>
      <c r="TTG25" s="544"/>
      <c r="TTH25" s="544"/>
      <c r="TTI25" s="545"/>
      <c r="TTJ25" s="252"/>
      <c r="TTK25" s="220"/>
      <c r="TTL25" s="545"/>
      <c r="TTM25" s="544"/>
      <c r="TTN25" s="544"/>
      <c r="TTO25" s="544"/>
      <c r="TTP25" s="545"/>
      <c r="TTQ25" s="252"/>
      <c r="TTR25" s="220"/>
      <c r="TTS25" s="545"/>
      <c r="TTT25" s="544"/>
      <c r="TTU25" s="544"/>
      <c r="TTV25" s="544"/>
      <c r="TTW25" s="545"/>
      <c r="TTX25" s="252"/>
      <c r="TTY25" s="220"/>
      <c r="TTZ25" s="545"/>
      <c r="TUA25" s="544"/>
      <c r="TUB25" s="544"/>
      <c r="TUC25" s="544"/>
      <c r="TUD25" s="545"/>
      <c r="TUE25" s="252"/>
      <c r="TUF25" s="220"/>
      <c r="TUG25" s="545"/>
      <c r="TUH25" s="544"/>
      <c r="TUI25" s="544"/>
      <c r="TUJ25" s="544"/>
      <c r="TUK25" s="545"/>
      <c r="TUL25" s="252"/>
      <c r="TUM25" s="220"/>
      <c r="TUN25" s="545"/>
      <c r="TUO25" s="544"/>
      <c r="TUP25" s="544"/>
      <c r="TUQ25" s="544"/>
      <c r="TUR25" s="545"/>
      <c r="TUS25" s="252"/>
      <c r="TUT25" s="220"/>
      <c r="TUU25" s="545"/>
      <c r="TUV25" s="544"/>
      <c r="TUW25" s="544"/>
      <c r="TUX25" s="544"/>
      <c r="TUY25" s="545"/>
      <c r="TUZ25" s="252"/>
      <c r="TVA25" s="220"/>
      <c r="TVB25" s="545"/>
      <c r="TVC25" s="544"/>
      <c r="TVD25" s="544"/>
      <c r="TVE25" s="544"/>
      <c r="TVF25" s="545"/>
      <c r="TVG25" s="252"/>
      <c r="TVH25" s="220"/>
      <c r="TVI25" s="545"/>
      <c r="TVJ25" s="544"/>
      <c r="TVK25" s="544"/>
      <c r="TVL25" s="544"/>
      <c r="TVM25" s="545"/>
      <c r="TVN25" s="252"/>
      <c r="TVO25" s="220"/>
      <c r="TVP25" s="545"/>
      <c r="TVQ25" s="544"/>
      <c r="TVR25" s="544"/>
      <c r="TVS25" s="544"/>
      <c r="TVT25" s="545"/>
      <c r="TVU25" s="252"/>
      <c r="TVV25" s="220"/>
      <c r="TVW25" s="545"/>
      <c r="TVX25" s="544"/>
      <c r="TVY25" s="544"/>
      <c r="TVZ25" s="544"/>
      <c r="TWA25" s="545"/>
      <c r="TWB25" s="252"/>
      <c r="TWC25" s="220"/>
      <c r="TWD25" s="545"/>
      <c r="TWE25" s="544"/>
      <c r="TWF25" s="544"/>
      <c r="TWG25" s="544"/>
      <c r="TWH25" s="545"/>
      <c r="TWI25" s="252"/>
      <c r="TWJ25" s="220"/>
      <c r="TWK25" s="545"/>
      <c r="TWL25" s="544"/>
      <c r="TWM25" s="544"/>
      <c r="TWN25" s="544"/>
      <c r="TWO25" s="545"/>
      <c r="TWP25" s="252"/>
      <c r="TWQ25" s="220"/>
      <c r="TWR25" s="545"/>
      <c r="TWS25" s="544"/>
      <c r="TWT25" s="544"/>
      <c r="TWU25" s="544"/>
      <c r="TWV25" s="545"/>
      <c r="TWW25" s="252"/>
      <c r="TWX25" s="220"/>
      <c r="TWY25" s="545"/>
      <c r="TWZ25" s="544"/>
      <c r="TXA25" s="544"/>
      <c r="TXB25" s="544"/>
      <c r="TXC25" s="545"/>
      <c r="TXD25" s="252"/>
      <c r="TXE25" s="220"/>
      <c r="TXF25" s="545"/>
      <c r="TXG25" s="544"/>
      <c r="TXH25" s="544"/>
      <c r="TXI25" s="544"/>
      <c r="TXJ25" s="545"/>
      <c r="TXK25" s="252"/>
      <c r="TXL25" s="220"/>
      <c r="TXM25" s="545"/>
      <c r="TXN25" s="544"/>
      <c r="TXO25" s="544"/>
      <c r="TXP25" s="544"/>
      <c r="TXQ25" s="545"/>
      <c r="TXR25" s="252"/>
      <c r="TXS25" s="220"/>
      <c r="TXT25" s="545"/>
      <c r="TXU25" s="544"/>
      <c r="TXV25" s="544"/>
      <c r="TXW25" s="544"/>
      <c r="TXX25" s="545"/>
      <c r="TXY25" s="252"/>
      <c r="TXZ25" s="220"/>
      <c r="TYA25" s="545"/>
      <c r="TYB25" s="544"/>
      <c r="TYC25" s="544"/>
      <c r="TYD25" s="544"/>
      <c r="TYE25" s="545"/>
      <c r="TYF25" s="252"/>
      <c r="TYG25" s="220"/>
      <c r="TYH25" s="545"/>
      <c r="TYI25" s="544"/>
      <c r="TYJ25" s="544"/>
      <c r="TYK25" s="544"/>
      <c r="TYL25" s="545"/>
      <c r="TYM25" s="252"/>
      <c r="TYN25" s="220"/>
      <c r="TYO25" s="545"/>
      <c r="TYP25" s="544"/>
      <c r="TYQ25" s="544"/>
      <c r="TYR25" s="544"/>
      <c r="TYS25" s="545"/>
      <c r="TYT25" s="252"/>
      <c r="TYU25" s="220"/>
      <c r="TYV25" s="545"/>
      <c r="TYW25" s="544"/>
      <c r="TYX25" s="544"/>
      <c r="TYY25" s="544"/>
      <c r="TYZ25" s="545"/>
      <c r="TZA25" s="252"/>
      <c r="TZB25" s="220"/>
      <c r="TZC25" s="545"/>
      <c r="TZD25" s="544"/>
      <c r="TZE25" s="544"/>
      <c r="TZF25" s="544"/>
      <c r="TZG25" s="545"/>
      <c r="TZH25" s="252"/>
      <c r="TZI25" s="220"/>
      <c r="TZJ25" s="545"/>
      <c r="TZK25" s="544"/>
      <c r="TZL25" s="544"/>
      <c r="TZM25" s="544"/>
      <c r="TZN25" s="545"/>
      <c r="TZO25" s="252"/>
      <c r="TZP25" s="220"/>
      <c r="TZQ25" s="545"/>
      <c r="TZR25" s="544"/>
      <c r="TZS25" s="544"/>
      <c r="TZT25" s="544"/>
      <c r="TZU25" s="545"/>
      <c r="TZV25" s="252"/>
      <c r="TZW25" s="220"/>
      <c r="TZX25" s="545"/>
      <c r="TZY25" s="544"/>
      <c r="TZZ25" s="544"/>
      <c r="UAA25" s="544"/>
      <c r="UAB25" s="545"/>
      <c r="UAC25" s="252"/>
      <c r="UAD25" s="220"/>
      <c r="UAE25" s="545"/>
      <c r="UAF25" s="544"/>
      <c r="UAG25" s="544"/>
      <c r="UAH25" s="544"/>
      <c r="UAI25" s="545"/>
      <c r="UAJ25" s="252"/>
      <c r="UAK25" s="220"/>
      <c r="UAL25" s="545"/>
      <c r="UAM25" s="544"/>
      <c r="UAN25" s="544"/>
      <c r="UAO25" s="544"/>
      <c r="UAP25" s="545"/>
      <c r="UAQ25" s="252"/>
      <c r="UAR25" s="220"/>
      <c r="UAS25" s="545"/>
      <c r="UAT25" s="544"/>
      <c r="UAU25" s="544"/>
      <c r="UAV25" s="544"/>
      <c r="UAW25" s="545"/>
      <c r="UAX25" s="252"/>
      <c r="UAY25" s="220"/>
      <c r="UAZ25" s="545"/>
      <c r="UBA25" s="544"/>
      <c r="UBB25" s="544"/>
      <c r="UBC25" s="544"/>
      <c r="UBD25" s="545"/>
      <c r="UBE25" s="252"/>
      <c r="UBF25" s="220"/>
      <c r="UBG25" s="545"/>
      <c r="UBH25" s="544"/>
      <c r="UBI25" s="544"/>
      <c r="UBJ25" s="544"/>
      <c r="UBK25" s="545"/>
      <c r="UBL25" s="252"/>
      <c r="UBM25" s="220"/>
      <c r="UBN25" s="545"/>
      <c r="UBO25" s="544"/>
      <c r="UBP25" s="544"/>
      <c r="UBQ25" s="544"/>
      <c r="UBR25" s="545"/>
      <c r="UBS25" s="252"/>
      <c r="UBT25" s="220"/>
      <c r="UBU25" s="545"/>
      <c r="UBV25" s="544"/>
      <c r="UBW25" s="544"/>
      <c r="UBX25" s="544"/>
      <c r="UBY25" s="545"/>
      <c r="UBZ25" s="252"/>
      <c r="UCA25" s="220"/>
      <c r="UCB25" s="545"/>
      <c r="UCC25" s="544"/>
      <c r="UCD25" s="544"/>
      <c r="UCE25" s="544"/>
      <c r="UCF25" s="545"/>
      <c r="UCG25" s="252"/>
      <c r="UCH25" s="220"/>
      <c r="UCI25" s="545"/>
      <c r="UCJ25" s="544"/>
      <c r="UCK25" s="544"/>
      <c r="UCL25" s="544"/>
      <c r="UCM25" s="545"/>
      <c r="UCN25" s="252"/>
      <c r="UCO25" s="220"/>
      <c r="UCP25" s="545"/>
      <c r="UCQ25" s="544"/>
      <c r="UCR25" s="544"/>
      <c r="UCS25" s="544"/>
      <c r="UCT25" s="545"/>
      <c r="UCU25" s="252"/>
      <c r="UCV25" s="220"/>
      <c r="UCW25" s="545"/>
      <c r="UCX25" s="544"/>
      <c r="UCY25" s="544"/>
      <c r="UCZ25" s="544"/>
      <c r="UDA25" s="545"/>
      <c r="UDB25" s="252"/>
      <c r="UDC25" s="220"/>
      <c r="UDD25" s="545"/>
      <c r="UDE25" s="544"/>
      <c r="UDF25" s="544"/>
      <c r="UDG25" s="544"/>
      <c r="UDH25" s="545"/>
      <c r="UDI25" s="252"/>
      <c r="UDJ25" s="220"/>
      <c r="UDK25" s="545"/>
      <c r="UDL25" s="544"/>
      <c r="UDM25" s="544"/>
      <c r="UDN25" s="544"/>
      <c r="UDO25" s="545"/>
      <c r="UDP25" s="252"/>
      <c r="UDQ25" s="220"/>
      <c r="UDR25" s="545"/>
      <c r="UDS25" s="544"/>
      <c r="UDT25" s="544"/>
      <c r="UDU25" s="544"/>
      <c r="UDV25" s="545"/>
      <c r="UDW25" s="252"/>
      <c r="UDX25" s="220"/>
      <c r="UDY25" s="545"/>
      <c r="UDZ25" s="544"/>
      <c r="UEA25" s="544"/>
      <c r="UEB25" s="544"/>
      <c r="UEC25" s="545"/>
      <c r="UED25" s="252"/>
      <c r="UEE25" s="220"/>
      <c r="UEF25" s="545"/>
      <c r="UEG25" s="544"/>
      <c r="UEH25" s="544"/>
      <c r="UEI25" s="544"/>
      <c r="UEJ25" s="545"/>
      <c r="UEK25" s="252"/>
      <c r="UEL25" s="220"/>
      <c r="UEM25" s="545"/>
      <c r="UEN25" s="544"/>
      <c r="UEO25" s="544"/>
      <c r="UEP25" s="544"/>
      <c r="UEQ25" s="545"/>
      <c r="UER25" s="252"/>
      <c r="UES25" s="220"/>
      <c r="UET25" s="545"/>
      <c r="UEU25" s="544"/>
      <c r="UEV25" s="544"/>
      <c r="UEW25" s="544"/>
      <c r="UEX25" s="545"/>
      <c r="UEY25" s="252"/>
      <c r="UEZ25" s="220"/>
      <c r="UFA25" s="545"/>
      <c r="UFB25" s="544"/>
      <c r="UFC25" s="544"/>
      <c r="UFD25" s="544"/>
      <c r="UFE25" s="545"/>
      <c r="UFF25" s="252"/>
      <c r="UFG25" s="220"/>
      <c r="UFH25" s="545"/>
      <c r="UFI25" s="544"/>
      <c r="UFJ25" s="544"/>
      <c r="UFK25" s="544"/>
      <c r="UFL25" s="545"/>
      <c r="UFM25" s="252"/>
      <c r="UFN25" s="220"/>
      <c r="UFO25" s="545"/>
      <c r="UFP25" s="544"/>
      <c r="UFQ25" s="544"/>
      <c r="UFR25" s="544"/>
      <c r="UFS25" s="545"/>
      <c r="UFT25" s="252"/>
      <c r="UFU25" s="220"/>
      <c r="UFV25" s="545"/>
      <c r="UFW25" s="544"/>
      <c r="UFX25" s="544"/>
      <c r="UFY25" s="544"/>
      <c r="UFZ25" s="545"/>
      <c r="UGA25" s="252"/>
      <c r="UGB25" s="220"/>
      <c r="UGC25" s="545"/>
      <c r="UGD25" s="544"/>
      <c r="UGE25" s="544"/>
      <c r="UGF25" s="544"/>
      <c r="UGG25" s="545"/>
      <c r="UGH25" s="252"/>
      <c r="UGI25" s="220"/>
      <c r="UGJ25" s="545"/>
      <c r="UGK25" s="544"/>
      <c r="UGL25" s="544"/>
      <c r="UGM25" s="544"/>
      <c r="UGN25" s="545"/>
      <c r="UGO25" s="252"/>
      <c r="UGP25" s="220"/>
      <c r="UGQ25" s="545"/>
      <c r="UGR25" s="544"/>
      <c r="UGS25" s="544"/>
      <c r="UGT25" s="544"/>
      <c r="UGU25" s="545"/>
      <c r="UGV25" s="252"/>
      <c r="UGW25" s="220"/>
      <c r="UGX25" s="545"/>
      <c r="UGY25" s="544"/>
      <c r="UGZ25" s="544"/>
      <c r="UHA25" s="544"/>
      <c r="UHB25" s="545"/>
      <c r="UHC25" s="252"/>
      <c r="UHD25" s="220"/>
      <c r="UHE25" s="545"/>
      <c r="UHF25" s="544"/>
      <c r="UHG25" s="544"/>
      <c r="UHH25" s="544"/>
      <c r="UHI25" s="545"/>
      <c r="UHJ25" s="252"/>
      <c r="UHK25" s="220"/>
      <c r="UHL25" s="545"/>
      <c r="UHM25" s="544"/>
      <c r="UHN25" s="544"/>
      <c r="UHO25" s="544"/>
      <c r="UHP25" s="545"/>
      <c r="UHQ25" s="252"/>
      <c r="UHR25" s="220"/>
      <c r="UHS25" s="545"/>
      <c r="UHT25" s="544"/>
      <c r="UHU25" s="544"/>
      <c r="UHV25" s="544"/>
      <c r="UHW25" s="545"/>
      <c r="UHX25" s="252"/>
      <c r="UHY25" s="220"/>
      <c r="UHZ25" s="545"/>
      <c r="UIA25" s="544"/>
      <c r="UIB25" s="544"/>
      <c r="UIC25" s="544"/>
      <c r="UID25" s="545"/>
      <c r="UIE25" s="252"/>
      <c r="UIF25" s="220"/>
      <c r="UIG25" s="545"/>
      <c r="UIH25" s="544"/>
      <c r="UII25" s="544"/>
      <c r="UIJ25" s="544"/>
      <c r="UIK25" s="545"/>
      <c r="UIL25" s="252"/>
      <c r="UIM25" s="220"/>
      <c r="UIN25" s="545"/>
      <c r="UIO25" s="544"/>
      <c r="UIP25" s="544"/>
      <c r="UIQ25" s="544"/>
      <c r="UIR25" s="545"/>
      <c r="UIS25" s="252"/>
      <c r="UIT25" s="220"/>
      <c r="UIU25" s="545"/>
      <c r="UIV25" s="544"/>
      <c r="UIW25" s="544"/>
      <c r="UIX25" s="544"/>
      <c r="UIY25" s="545"/>
      <c r="UIZ25" s="252"/>
      <c r="UJA25" s="220"/>
      <c r="UJB25" s="545"/>
      <c r="UJC25" s="544"/>
      <c r="UJD25" s="544"/>
      <c r="UJE25" s="544"/>
      <c r="UJF25" s="545"/>
      <c r="UJG25" s="252"/>
      <c r="UJH25" s="220"/>
      <c r="UJI25" s="545"/>
      <c r="UJJ25" s="544"/>
      <c r="UJK25" s="544"/>
      <c r="UJL25" s="544"/>
      <c r="UJM25" s="545"/>
      <c r="UJN25" s="252"/>
      <c r="UJO25" s="220"/>
      <c r="UJP25" s="545"/>
      <c r="UJQ25" s="544"/>
      <c r="UJR25" s="544"/>
      <c r="UJS25" s="544"/>
      <c r="UJT25" s="545"/>
      <c r="UJU25" s="252"/>
      <c r="UJV25" s="220"/>
      <c r="UJW25" s="545"/>
      <c r="UJX25" s="544"/>
      <c r="UJY25" s="544"/>
      <c r="UJZ25" s="544"/>
      <c r="UKA25" s="545"/>
      <c r="UKB25" s="252"/>
      <c r="UKC25" s="220"/>
      <c r="UKD25" s="545"/>
      <c r="UKE25" s="544"/>
      <c r="UKF25" s="544"/>
      <c r="UKG25" s="544"/>
      <c r="UKH25" s="545"/>
      <c r="UKI25" s="252"/>
      <c r="UKJ25" s="220"/>
      <c r="UKK25" s="545"/>
      <c r="UKL25" s="544"/>
      <c r="UKM25" s="544"/>
      <c r="UKN25" s="544"/>
      <c r="UKO25" s="545"/>
      <c r="UKP25" s="252"/>
      <c r="UKQ25" s="220"/>
      <c r="UKR25" s="545"/>
      <c r="UKS25" s="544"/>
      <c r="UKT25" s="544"/>
      <c r="UKU25" s="544"/>
      <c r="UKV25" s="545"/>
      <c r="UKW25" s="252"/>
      <c r="UKX25" s="220"/>
      <c r="UKY25" s="545"/>
      <c r="UKZ25" s="544"/>
      <c r="ULA25" s="544"/>
      <c r="ULB25" s="544"/>
      <c r="ULC25" s="545"/>
      <c r="ULD25" s="252"/>
      <c r="ULE25" s="220"/>
      <c r="ULF25" s="545"/>
      <c r="ULG25" s="544"/>
      <c r="ULH25" s="544"/>
      <c r="ULI25" s="544"/>
      <c r="ULJ25" s="545"/>
      <c r="ULK25" s="252"/>
      <c r="ULL25" s="220"/>
      <c r="ULM25" s="545"/>
      <c r="ULN25" s="544"/>
      <c r="ULO25" s="544"/>
      <c r="ULP25" s="544"/>
      <c r="ULQ25" s="545"/>
      <c r="ULR25" s="252"/>
      <c r="ULS25" s="220"/>
      <c r="ULT25" s="545"/>
      <c r="ULU25" s="544"/>
      <c r="ULV25" s="544"/>
      <c r="ULW25" s="544"/>
      <c r="ULX25" s="545"/>
      <c r="ULY25" s="252"/>
      <c r="ULZ25" s="220"/>
      <c r="UMA25" s="545"/>
      <c r="UMB25" s="544"/>
      <c r="UMC25" s="544"/>
      <c r="UMD25" s="544"/>
      <c r="UME25" s="545"/>
      <c r="UMF25" s="252"/>
      <c r="UMG25" s="220"/>
      <c r="UMH25" s="545"/>
      <c r="UMI25" s="544"/>
      <c r="UMJ25" s="544"/>
      <c r="UMK25" s="544"/>
      <c r="UML25" s="545"/>
      <c r="UMM25" s="252"/>
      <c r="UMN25" s="220"/>
      <c r="UMO25" s="545"/>
      <c r="UMP25" s="544"/>
      <c r="UMQ25" s="544"/>
      <c r="UMR25" s="544"/>
      <c r="UMS25" s="545"/>
      <c r="UMT25" s="252"/>
      <c r="UMU25" s="220"/>
      <c r="UMV25" s="545"/>
      <c r="UMW25" s="544"/>
      <c r="UMX25" s="544"/>
      <c r="UMY25" s="544"/>
      <c r="UMZ25" s="545"/>
      <c r="UNA25" s="252"/>
      <c r="UNB25" s="220"/>
      <c r="UNC25" s="545"/>
      <c r="UND25" s="544"/>
      <c r="UNE25" s="544"/>
      <c r="UNF25" s="544"/>
      <c r="UNG25" s="545"/>
      <c r="UNH25" s="252"/>
      <c r="UNI25" s="220"/>
      <c r="UNJ25" s="545"/>
      <c r="UNK25" s="544"/>
      <c r="UNL25" s="544"/>
      <c r="UNM25" s="544"/>
      <c r="UNN25" s="545"/>
      <c r="UNO25" s="252"/>
      <c r="UNP25" s="220"/>
      <c r="UNQ25" s="545"/>
      <c r="UNR25" s="544"/>
      <c r="UNS25" s="544"/>
      <c r="UNT25" s="544"/>
      <c r="UNU25" s="545"/>
      <c r="UNV25" s="252"/>
      <c r="UNW25" s="220"/>
      <c r="UNX25" s="545"/>
      <c r="UNY25" s="544"/>
      <c r="UNZ25" s="544"/>
      <c r="UOA25" s="544"/>
      <c r="UOB25" s="545"/>
      <c r="UOC25" s="252"/>
      <c r="UOD25" s="220"/>
      <c r="UOE25" s="545"/>
      <c r="UOF25" s="544"/>
      <c r="UOG25" s="544"/>
      <c r="UOH25" s="544"/>
      <c r="UOI25" s="545"/>
      <c r="UOJ25" s="252"/>
      <c r="UOK25" s="220"/>
      <c r="UOL25" s="545"/>
      <c r="UOM25" s="544"/>
      <c r="UON25" s="544"/>
      <c r="UOO25" s="544"/>
      <c r="UOP25" s="545"/>
      <c r="UOQ25" s="252"/>
      <c r="UOR25" s="220"/>
      <c r="UOS25" s="545"/>
      <c r="UOT25" s="544"/>
      <c r="UOU25" s="544"/>
      <c r="UOV25" s="544"/>
      <c r="UOW25" s="545"/>
      <c r="UOX25" s="252"/>
      <c r="UOY25" s="220"/>
      <c r="UOZ25" s="545"/>
      <c r="UPA25" s="544"/>
      <c r="UPB25" s="544"/>
      <c r="UPC25" s="544"/>
      <c r="UPD25" s="545"/>
      <c r="UPE25" s="252"/>
      <c r="UPF25" s="220"/>
      <c r="UPG25" s="545"/>
      <c r="UPH25" s="544"/>
      <c r="UPI25" s="544"/>
      <c r="UPJ25" s="544"/>
      <c r="UPK25" s="545"/>
      <c r="UPL25" s="252"/>
      <c r="UPM25" s="220"/>
      <c r="UPN25" s="545"/>
      <c r="UPO25" s="544"/>
      <c r="UPP25" s="544"/>
      <c r="UPQ25" s="544"/>
      <c r="UPR25" s="545"/>
      <c r="UPS25" s="252"/>
      <c r="UPT25" s="220"/>
      <c r="UPU25" s="545"/>
      <c r="UPV25" s="544"/>
      <c r="UPW25" s="544"/>
      <c r="UPX25" s="544"/>
      <c r="UPY25" s="545"/>
      <c r="UPZ25" s="252"/>
      <c r="UQA25" s="220"/>
      <c r="UQB25" s="545"/>
      <c r="UQC25" s="544"/>
      <c r="UQD25" s="544"/>
      <c r="UQE25" s="544"/>
      <c r="UQF25" s="545"/>
      <c r="UQG25" s="252"/>
      <c r="UQH25" s="220"/>
      <c r="UQI25" s="545"/>
      <c r="UQJ25" s="544"/>
      <c r="UQK25" s="544"/>
      <c r="UQL25" s="544"/>
      <c r="UQM25" s="545"/>
      <c r="UQN25" s="252"/>
      <c r="UQO25" s="220"/>
      <c r="UQP25" s="545"/>
      <c r="UQQ25" s="544"/>
      <c r="UQR25" s="544"/>
      <c r="UQS25" s="544"/>
      <c r="UQT25" s="545"/>
      <c r="UQU25" s="252"/>
      <c r="UQV25" s="220"/>
      <c r="UQW25" s="545"/>
      <c r="UQX25" s="544"/>
      <c r="UQY25" s="544"/>
      <c r="UQZ25" s="544"/>
      <c r="URA25" s="545"/>
      <c r="URB25" s="252"/>
      <c r="URC25" s="220"/>
      <c r="URD25" s="545"/>
      <c r="URE25" s="544"/>
      <c r="URF25" s="544"/>
      <c r="URG25" s="544"/>
      <c r="URH25" s="545"/>
      <c r="URI25" s="252"/>
      <c r="URJ25" s="220"/>
      <c r="URK25" s="545"/>
      <c r="URL25" s="544"/>
      <c r="URM25" s="544"/>
      <c r="URN25" s="544"/>
      <c r="URO25" s="545"/>
      <c r="URP25" s="252"/>
      <c r="URQ25" s="220"/>
      <c r="URR25" s="545"/>
      <c r="URS25" s="544"/>
      <c r="URT25" s="544"/>
      <c r="URU25" s="544"/>
      <c r="URV25" s="545"/>
      <c r="URW25" s="252"/>
      <c r="URX25" s="220"/>
      <c r="URY25" s="545"/>
      <c r="URZ25" s="544"/>
      <c r="USA25" s="544"/>
      <c r="USB25" s="544"/>
      <c r="USC25" s="545"/>
      <c r="USD25" s="252"/>
      <c r="USE25" s="220"/>
      <c r="USF25" s="545"/>
      <c r="USG25" s="544"/>
      <c r="USH25" s="544"/>
      <c r="USI25" s="544"/>
      <c r="USJ25" s="545"/>
      <c r="USK25" s="252"/>
      <c r="USL25" s="220"/>
      <c r="USM25" s="545"/>
      <c r="USN25" s="544"/>
      <c r="USO25" s="544"/>
      <c r="USP25" s="544"/>
      <c r="USQ25" s="545"/>
      <c r="USR25" s="252"/>
      <c r="USS25" s="220"/>
      <c r="UST25" s="545"/>
      <c r="USU25" s="544"/>
      <c r="USV25" s="544"/>
      <c r="USW25" s="544"/>
      <c r="USX25" s="545"/>
      <c r="USY25" s="252"/>
      <c r="USZ25" s="220"/>
      <c r="UTA25" s="545"/>
      <c r="UTB25" s="544"/>
      <c r="UTC25" s="544"/>
      <c r="UTD25" s="544"/>
      <c r="UTE25" s="545"/>
      <c r="UTF25" s="252"/>
      <c r="UTG25" s="220"/>
      <c r="UTH25" s="545"/>
      <c r="UTI25" s="544"/>
      <c r="UTJ25" s="544"/>
      <c r="UTK25" s="544"/>
      <c r="UTL25" s="545"/>
      <c r="UTM25" s="252"/>
      <c r="UTN25" s="220"/>
      <c r="UTO25" s="545"/>
      <c r="UTP25" s="544"/>
      <c r="UTQ25" s="544"/>
      <c r="UTR25" s="544"/>
      <c r="UTS25" s="545"/>
      <c r="UTT25" s="252"/>
      <c r="UTU25" s="220"/>
      <c r="UTV25" s="545"/>
      <c r="UTW25" s="544"/>
      <c r="UTX25" s="544"/>
      <c r="UTY25" s="544"/>
      <c r="UTZ25" s="545"/>
      <c r="UUA25" s="252"/>
      <c r="UUB25" s="220"/>
      <c r="UUC25" s="545"/>
      <c r="UUD25" s="544"/>
      <c r="UUE25" s="544"/>
      <c r="UUF25" s="544"/>
      <c r="UUG25" s="545"/>
      <c r="UUH25" s="252"/>
      <c r="UUI25" s="220"/>
      <c r="UUJ25" s="545"/>
      <c r="UUK25" s="544"/>
      <c r="UUL25" s="544"/>
      <c r="UUM25" s="544"/>
      <c r="UUN25" s="545"/>
      <c r="UUO25" s="252"/>
      <c r="UUP25" s="220"/>
      <c r="UUQ25" s="545"/>
      <c r="UUR25" s="544"/>
      <c r="UUS25" s="544"/>
      <c r="UUT25" s="544"/>
      <c r="UUU25" s="545"/>
      <c r="UUV25" s="252"/>
      <c r="UUW25" s="220"/>
      <c r="UUX25" s="545"/>
      <c r="UUY25" s="544"/>
      <c r="UUZ25" s="544"/>
      <c r="UVA25" s="544"/>
      <c r="UVB25" s="545"/>
      <c r="UVC25" s="252"/>
      <c r="UVD25" s="220"/>
      <c r="UVE25" s="545"/>
      <c r="UVF25" s="544"/>
      <c r="UVG25" s="544"/>
      <c r="UVH25" s="544"/>
      <c r="UVI25" s="545"/>
      <c r="UVJ25" s="252"/>
      <c r="UVK25" s="220"/>
      <c r="UVL25" s="545"/>
      <c r="UVM25" s="544"/>
      <c r="UVN25" s="544"/>
      <c r="UVO25" s="544"/>
      <c r="UVP25" s="545"/>
      <c r="UVQ25" s="252"/>
      <c r="UVR25" s="220"/>
      <c r="UVS25" s="545"/>
      <c r="UVT25" s="544"/>
      <c r="UVU25" s="544"/>
      <c r="UVV25" s="544"/>
      <c r="UVW25" s="545"/>
      <c r="UVX25" s="252"/>
      <c r="UVY25" s="220"/>
      <c r="UVZ25" s="545"/>
      <c r="UWA25" s="544"/>
      <c r="UWB25" s="544"/>
      <c r="UWC25" s="544"/>
      <c r="UWD25" s="545"/>
      <c r="UWE25" s="252"/>
      <c r="UWF25" s="220"/>
      <c r="UWG25" s="545"/>
      <c r="UWH25" s="544"/>
      <c r="UWI25" s="544"/>
      <c r="UWJ25" s="544"/>
      <c r="UWK25" s="545"/>
      <c r="UWL25" s="252"/>
      <c r="UWM25" s="220"/>
      <c r="UWN25" s="545"/>
      <c r="UWO25" s="544"/>
      <c r="UWP25" s="544"/>
      <c r="UWQ25" s="544"/>
      <c r="UWR25" s="545"/>
      <c r="UWS25" s="252"/>
      <c r="UWT25" s="220"/>
      <c r="UWU25" s="545"/>
      <c r="UWV25" s="544"/>
      <c r="UWW25" s="544"/>
      <c r="UWX25" s="544"/>
      <c r="UWY25" s="545"/>
      <c r="UWZ25" s="252"/>
      <c r="UXA25" s="220"/>
      <c r="UXB25" s="545"/>
      <c r="UXC25" s="544"/>
      <c r="UXD25" s="544"/>
      <c r="UXE25" s="544"/>
      <c r="UXF25" s="545"/>
      <c r="UXG25" s="252"/>
      <c r="UXH25" s="220"/>
      <c r="UXI25" s="545"/>
      <c r="UXJ25" s="544"/>
      <c r="UXK25" s="544"/>
      <c r="UXL25" s="544"/>
      <c r="UXM25" s="545"/>
      <c r="UXN25" s="252"/>
      <c r="UXO25" s="220"/>
      <c r="UXP25" s="545"/>
      <c r="UXQ25" s="544"/>
      <c r="UXR25" s="544"/>
      <c r="UXS25" s="544"/>
      <c r="UXT25" s="545"/>
      <c r="UXU25" s="252"/>
      <c r="UXV25" s="220"/>
      <c r="UXW25" s="545"/>
      <c r="UXX25" s="544"/>
      <c r="UXY25" s="544"/>
      <c r="UXZ25" s="544"/>
      <c r="UYA25" s="545"/>
      <c r="UYB25" s="252"/>
      <c r="UYC25" s="220"/>
      <c r="UYD25" s="545"/>
      <c r="UYE25" s="544"/>
      <c r="UYF25" s="544"/>
      <c r="UYG25" s="544"/>
      <c r="UYH25" s="545"/>
      <c r="UYI25" s="252"/>
      <c r="UYJ25" s="220"/>
      <c r="UYK25" s="545"/>
      <c r="UYL25" s="544"/>
      <c r="UYM25" s="544"/>
      <c r="UYN25" s="544"/>
      <c r="UYO25" s="545"/>
      <c r="UYP25" s="252"/>
      <c r="UYQ25" s="220"/>
      <c r="UYR25" s="545"/>
      <c r="UYS25" s="544"/>
      <c r="UYT25" s="544"/>
      <c r="UYU25" s="544"/>
      <c r="UYV25" s="545"/>
      <c r="UYW25" s="252"/>
      <c r="UYX25" s="220"/>
      <c r="UYY25" s="545"/>
      <c r="UYZ25" s="544"/>
      <c r="UZA25" s="544"/>
      <c r="UZB25" s="544"/>
      <c r="UZC25" s="545"/>
      <c r="UZD25" s="252"/>
      <c r="UZE25" s="220"/>
      <c r="UZF25" s="545"/>
      <c r="UZG25" s="544"/>
      <c r="UZH25" s="544"/>
      <c r="UZI25" s="544"/>
      <c r="UZJ25" s="545"/>
      <c r="UZK25" s="252"/>
      <c r="UZL25" s="220"/>
      <c r="UZM25" s="545"/>
      <c r="UZN25" s="544"/>
      <c r="UZO25" s="544"/>
      <c r="UZP25" s="544"/>
      <c r="UZQ25" s="545"/>
      <c r="UZR25" s="252"/>
      <c r="UZS25" s="220"/>
      <c r="UZT25" s="545"/>
      <c r="UZU25" s="544"/>
      <c r="UZV25" s="544"/>
      <c r="UZW25" s="544"/>
      <c r="UZX25" s="545"/>
      <c r="UZY25" s="252"/>
      <c r="UZZ25" s="220"/>
      <c r="VAA25" s="545"/>
      <c r="VAB25" s="544"/>
      <c r="VAC25" s="544"/>
      <c r="VAD25" s="544"/>
      <c r="VAE25" s="545"/>
      <c r="VAF25" s="252"/>
      <c r="VAG25" s="220"/>
      <c r="VAH25" s="545"/>
      <c r="VAI25" s="544"/>
      <c r="VAJ25" s="544"/>
      <c r="VAK25" s="544"/>
      <c r="VAL25" s="545"/>
      <c r="VAM25" s="252"/>
      <c r="VAN25" s="220"/>
      <c r="VAO25" s="545"/>
      <c r="VAP25" s="544"/>
      <c r="VAQ25" s="544"/>
      <c r="VAR25" s="544"/>
      <c r="VAS25" s="545"/>
      <c r="VAT25" s="252"/>
      <c r="VAU25" s="220"/>
      <c r="VAV25" s="545"/>
      <c r="VAW25" s="544"/>
      <c r="VAX25" s="544"/>
      <c r="VAY25" s="544"/>
      <c r="VAZ25" s="545"/>
      <c r="VBA25" s="252"/>
      <c r="VBB25" s="220"/>
      <c r="VBC25" s="545"/>
      <c r="VBD25" s="544"/>
      <c r="VBE25" s="544"/>
      <c r="VBF25" s="544"/>
      <c r="VBG25" s="545"/>
      <c r="VBH25" s="252"/>
      <c r="VBI25" s="220"/>
      <c r="VBJ25" s="545"/>
      <c r="VBK25" s="544"/>
      <c r="VBL25" s="544"/>
      <c r="VBM25" s="544"/>
      <c r="VBN25" s="545"/>
      <c r="VBO25" s="252"/>
      <c r="VBP25" s="220"/>
      <c r="VBQ25" s="545"/>
      <c r="VBR25" s="544"/>
      <c r="VBS25" s="544"/>
      <c r="VBT25" s="544"/>
      <c r="VBU25" s="545"/>
      <c r="VBV25" s="252"/>
      <c r="VBW25" s="220"/>
      <c r="VBX25" s="545"/>
      <c r="VBY25" s="544"/>
      <c r="VBZ25" s="544"/>
      <c r="VCA25" s="544"/>
      <c r="VCB25" s="545"/>
      <c r="VCC25" s="252"/>
      <c r="VCD25" s="220"/>
      <c r="VCE25" s="545"/>
      <c r="VCF25" s="544"/>
      <c r="VCG25" s="544"/>
      <c r="VCH25" s="544"/>
      <c r="VCI25" s="545"/>
      <c r="VCJ25" s="252"/>
      <c r="VCK25" s="220"/>
      <c r="VCL25" s="545"/>
      <c r="VCM25" s="544"/>
      <c r="VCN25" s="544"/>
      <c r="VCO25" s="544"/>
      <c r="VCP25" s="545"/>
      <c r="VCQ25" s="252"/>
      <c r="VCR25" s="220"/>
      <c r="VCS25" s="545"/>
      <c r="VCT25" s="544"/>
      <c r="VCU25" s="544"/>
      <c r="VCV25" s="544"/>
      <c r="VCW25" s="545"/>
      <c r="VCX25" s="252"/>
      <c r="VCY25" s="220"/>
      <c r="VCZ25" s="545"/>
      <c r="VDA25" s="544"/>
      <c r="VDB25" s="544"/>
      <c r="VDC25" s="544"/>
      <c r="VDD25" s="545"/>
      <c r="VDE25" s="252"/>
      <c r="VDF25" s="220"/>
      <c r="VDG25" s="545"/>
      <c r="VDH25" s="544"/>
      <c r="VDI25" s="544"/>
      <c r="VDJ25" s="544"/>
      <c r="VDK25" s="545"/>
      <c r="VDL25" s="252"/>
      <c r="VDM25" s="220"/>
      <c r="VDN25" s="545"/>
      <c r="VDO25" s="544"/>
      <c r="VDP25" s="544"/>
      <c r="VDQ25" s="544"/>
      <c r="VDR25" s="545"/>
      <c r="VDS25" s="252"/>
      <c r="VDT25" s="220"/>
      <c r="VDU25" s="545"/>
      <c r="VDV25" s="544"/>
      <c r="VDW25" s="544"/>
      <c r="VDX25" s="544"/>
      <c r="VDY25" s="545"/>
      <c r="VDZ25" s="252"/>
      <c r="VEA25" s="220"/>
      <c r="VEB25" s="545"/>
      <c r="VEC25" s="544"/>
      <c r="VED25" s="544"/>
      <c r="VEE25" s="544"/>
      <c r="VEF25" s="545"/>
      <c r="VEG25" s="252"/>
      <c r="VEH25" s="220"/>
      <c r="VEI25" s="545"/>
      <c r="VEJ25" s="544"/>
      <c r="VEK25" s="544"/>
      <c r="VEL25" s="544"/>
      <c r="VEM25" s="545"/>
      <c r="VEN25" s="252"/>
      <c r="VEO25" s="220"/>
      <c r="VEP25" s="545"/>
      <c r="VEQ25" s="544"/>
      <c r="VER25" s="544"/>
      <c r="VES25" s="544"/>
      <c r="VET25" s="545"/>
      <c r="VEU25" s="252"/>
      <c r="VEV25" s="220"/>
      <c r="VEW25" s="545"/>
      <c r="VEX25" s="544"/>
      <c r="VEY25" s="544"/>
      <c r="VEZ25" s="544"/>
      <c r="VFA25" s="545"/>
      <c r="VFB25" s="252"/>
      <c r="VFC25" s="220"/>
      <c r="VFD25" s="545"/>
      <c r="VFE25" s="544"/>
      <c r="VFF25" s="544"/>
      <c r="VFG25" s="544"/>
      <c r="VFH25" s="545"/>
      <c r="VFI25" s="252"/>
      <c r="VFJ25" s="220"/>
      <c r="VFK25" s="545"/>
      <c r="VFL25" s="544"/>
      <c r="VFM25" s="544"/>
      <c r="VFN25" s="544"/>
      <c r="VFO25" s="545"/>
      <c r="VFP25" s="252"/>
      <c r="VFQ25" s="220"/>
      <c r="VFR25" s="545"/>
      <c r="VFS25" s="544"/>
      <c r="VFT25" s="544"/>
      <c r="VFU25" s="544"/>
      <c r="VFV25" s="545"/>
      <c r="VFW25" s="252"/>
      <c r="VFX25" s="220"/>
      <c r="VFY25" s="545"/>
      <c r="VFZ25" s="544"/>
      <c r="VGA25" s="544"/>
      <c r="VGB25" s="544"/>
      <c r="VGC25" s="545"/>
      <c r="VGD25" s="252"/>
      <c r="VGE25" s="220"/>
      <c r="VGF25" s="545"/>
      <c r="VGG25" s="544"/>
      <c r="VGH25" s="544"/>
      <c r="VGI25" s="544"/>
      <c r="VGJ25" s="545"/>
      <c r="VGK25" s="252"/>
      <c r="VGL25" s="220"/>
      <c r="VGM25" s="545"/>
      <c r="VGN25" s="544"/>
      <c r="VGO25" s="544"/>
      <c r="VGP25" s="544"/>
      <c r="VGQ25" s="545"/>
      <c r="VGR25" s="252"/>
      <c r="VGS25" s="220"/>
      <c r="VGT25" s="545"/>
      <c r="VGU25" s="544"/>
      <c r="VGV25" s="544"/>
      <c r="VGW25" s="544"/>
      <c r="VGX25" s="545"/>
      <c r="VGY25" s="252"/>
      <c r="VGZ25" s="220"/>
      <c r="VHA25" s="545"/>
      <c r="VHB25" s="544"/>
      <c r="VHC25" s="544"/>
      <c r="VHD25" s="544"/>
      <c r="VHE25" s="545"/>
      <c r="VHF25" s="252"/>
      <c r="VHG25" s="220"/>
      <c r="VHH25" s="545"/>
      <c r="VHI25" s="544"/>
      <c r="VHJ25" s="544"/>
      <c r="VHK25" s="544"/>
      <c r="VHL25" s="545"/>
      <c r="VHM25" s="252"/>
      <c r="VHN25" s="220"/>
      <c r="VHO25" s="545"/>
      <c r="VHP25" s="544"/>
      <c r="VHQ25" s="544"/>
      <c r="VHR25" s="544"/>
      <c r="VHS25" s="545"/>
      <c r="VHT25" s="252"/>
      <c r="VHU25" s="220"/>
      <c r="VHV25" s="545"/>
      <c r="VHW25" s="544"/>
      <c r="VHX25" s="544"/>
      <c r="VHY25" s="544"/>
      <c r="VHZ25" s="545"/>
      <c r="VIA25" s="252"/>
      <c r="VIB25" s="220"/>
      <c r="VIC25" s="545"/>
      <c r="VID25" s="544"/>
      <c r="VIE25" s="544"/>
      <c r="VIF25" s="544"/>
      <c r="VIG25" s="545"/>
      <c r="VIH25" s="252"/>
      <c r="VII25" s="220"/>
      <c r="VIJ25" s="545"/>
      <c r="VIK25" s="544"/>
      <c r="VIL25" s="544"/>
      <c r="VIM25" s="544"/>
      <c r="VIN25" s="545"/>
      <c r="VIO25" s="252"/>
      <c r="VIP25" s="220"/>
      <c r="VIQ25" s="545"/>
      <c r="VIR25" s="544"/>
      <c r="VIS25" s="544"/>
      <c r="VIT25" s="544"/>
      <c r="VIU25" s="545"/>
      <c r="VIV25" s="252"/>
      <c r="VIW25" s="220"/>
      <c r="VIX25" s="545"/>
      <c r="VIY25" s="544"/>
      <c r="VIZ25" s="544"/>
      <c r="VJA25" s="544"/>
      <c r="VJB25" s="545"/>
      <c r="VJC25" s="252"/>
      <c r="VJD25" s="220"/>
      <c r="VJE25" s="545"/>
      <c r="VJF25" s="544"/>
      <c r="VJG25" s="544"/>
      <c r="VJH25" s="544"/>
      <c r="VJI25" s="545"/>
      <c r="VJJ25" s="252"/>
      <c r="VJK25" s="220"/>
      <c r="VJL25" s="545"/>
      <c r="VJM25" s="544"/>
      <c r="VJN25" s="544"/>
      <c r="VJO25" s="544"/>
      <c r="VJP25" s="545"/>
      <c r="VJQ25" s="252"/>
      <c r="VJR25" s="220"/>
      <c r="VJS25" s="545"/>
      <c r="VJT25" s="544"/>
      <c r="VJU25" s="544"/>
      <c r="VJV25" s="544"/>
      <c r="VJW25" s="545"/>
      <c r="VJX25" s="252"/>
      <c r="VJY25" s="220"/>
      <c r="VJZ25" s="545"/>
      <c r="VKA25" s="544"/>
      <c r="VKB25" s="544"/>
      <c r="VKC25" s="544"/>
      <c r="VKD25" s="545"/>
      <c r="VKE25" s="252"/>
      <c r="VKF25" s="220"/>
      <c r="VKG25" s="545"/>
      <c r="VKH25" s="544"/>
      <c r="VKI25" s="544"/>
      <c r="VKJ25" s="544"/>
      <c r="VKK25" s="545"/>
      <c r="VKL25" s="252"/>
      <c r="VKM25" s="220"/>
      <c r="VKN25" s="545"/>
      <c r="VKO25" s="544"/>
      <c r="VKP25" s="544"/>
      <c r="VKQ25" s="544"/>
      <c r="VKR25" s="545"/>
      <c r="VKS25" s="252"/>
      <c r="VKT25" s="220"/>
      <c r="VKU25" s="545"/>
      <c r="VKV25" s="544"/>
      <c r="VKW25" s="544"/>
      <c r="VKX25" s="544"/>
      <c r="VKY25" s="545"/>
      <c r="VKZ25" s="252"/>
      <c r="VLA25" s="220"/>
      <c r="VLB25" s="545"/>
      <c r="VLC25" s="544"/>
      <c r="VLD25" s="544"/>
      <c r="VLE25" s="544"/>
      <c r="VLF25" s="545"/>
      <c r="VLG25" s="252"/>
      <c r="VLH25" s="220"/>
      <c r="VLI25" s="545"/>
      <c r="VLJ25" s="544"/>
      <c r="VLK25" s="544"/>
      <c r="VLL25" s="544"/>
      <c r="VLM25" s="545"/>
      <c r="VLN25" s="252"/>
      <c r="VLO25" s="220"/>
      <c r="VLP25" s="545"/>
      <c r="VLQ25" s="544"/>
      <c r="VLR25" s="544"/>
      <c r="VLS25" s="544"/>
      <c r="VLT25" s="545"/>
      <c r="VLU25" s="252"/>
      <c r="VLV25" s="220"/>
      <c r="VLW25" s="545"/>
      <c r="VLX25" s="544"/>
      <c r="VLY25" s="544"/>
      <c r="VLZ25" s="544"/>
      <c r="VMA25" s="545"/>
      <c r="VMB25" s="252"/>
      <c r="VMC25" s="220"/>
      <c r="VMD25" s="545"/>
      <c r="VME25" s="544"/>
      <c r="VMF25" s="544"/>
      <c r="VMG25" s="544"/>
      <c r="VMH25" s="545"/>
      <c r="VMI25" s="252"/>
      <c r="VMJ25" s="220"/>
      <c r="VMK25" s="545"/>
      <c r="VML25" s="544"/>
      <c r="VMM25" s="544"/>
      <c r="VMN25" s="544"/>
      <c r="VMO25" s="545"/>
      <c r="VMP25" s="252"/>
      <c r="VMQ25" s="220"/>
      <c r="VMR25" s="545"/>
      <c r="VMS25" s="544"/>
      <c r="VMT25" s="544"/>
      <c r="VMU25" s="544"/>
      <c r="VMV25" s="545"/>
      <c r="VMW25" s="252"/>
      <c r="VMX25" s="220"/>
      <c r="VMY25" s="545"/>
      <c r="VMZ25" s="544"/>
      <c r="VNA25" s="544"/>
      <c r="VNB25" s="544"/>
      <c r="VNC25" s="545"/>
      <c r="VND25" s="252"/>
      <c r="VNE25" s="220"/>
      <c r="VNF25" s="545"/>
      <c r="VNG25" s="544"/>
      <c r="VNH25" s="544"/>
      <c r="VNI25" s="544"/>
      <c r="VNJ25" s="545"/>
      <c r="VNK25" s="252"/>
      <c r="VNL25" s="220"/>
      <c r="VNM25" s="545"/>
      <c r="VNN25" s="544"/>
      <c r="VNO25" s="544"/>
      <c r="VNP25" s="544"/>
      <c r="VNQ25" s="545"/>
      <c r="VNR25" s="252"/>
      <c r="VNS25" s="220"/>
      <c r="VNT25" s="545"/>
      <c r="VNU25" s="544"/>
      <c r="VNV25" s="544"/>
      <c r="VNW25" s="544"/>
      <c r="VNX25" s="545"/>
      <c r="VNY25" s="252"/>
      <c r="VNZ25" s="220"/>
      <c r="VOA25" s="545"/>
      <c r="VOB25" s="544"/>
      <c r="VOC25" s="544"/>
      <c r="VOD25" s="544"/>
      <c r="VOE25" s="545"/>
      <c r="VOF25" s="252"/>
      <c r="VOG25" s="220"/>
      <c r="VOH25" s="545"/>
      <c r="VOI25" s="544"/>
      <c r="VOJ25" s="544"/>
      <c r="VOK25" s="544"/>
      <c r="VOL25" s="545"/>
      <c r="VOM25" s="252"/>
      <c r="VON25" s="220"/>
      <c r="VOO25" s="545"/>
      <c r="VOP25" s="544"/>
      <c r="VOQ25" s="544"/>
      <c r="VOR25" s="544"/>
      <c r="VOS25" s="545"/>
      <c r="VOT25" s="252"/>
      <c r="VOU25" s="220"/>
      <c r="VOV25" s="545"/>
      <c r="VOW25" s="544"/>
      <c r="VOX25" s="544"/>
      <c r="VOY25" s="544"/>
      <c r="VOZ25" s="545"/>
      <c r="VPA25" s="252"/>
      <c r="VPB25" s="220"/>
      <c r="VPC25" s="545"/>
      <c r="VPD25" s="544"/>
      <c r="VPE25" s="544"/>
      <c r="VPF25" s="544"/>
      <c r="VPG25" s="545"/>
      <c r="VPH25" s="252"/>
      <c r="VPI25" s="220"/>
      <c r="VPJ25" s="545"/>
      <c r="VPK25" s="544"/>
      <c r="VPL25" s="544"/>
      <c r="VPM25" s="544"/>
      <c r="VPN25" s="545"/>
      <c r="VPO25" s="252"/>
      <c r="VPP25" s="220"/>
      <c r="VPQ25" s="545"/>
      <c r="VPR25" s="544"/>
      <c r="VPS25" s="544"/>
      <c r="VPT25" s="544"/>
      <c r="VPU25" s="545"/>
      <c r="VPV25" s="252"/>
      <c r="VPW25" s="220"/>
      <c r="VPX25" s="545"/>
      <c r="VPY25" s="544"/>
      <c r="VPZ25" s="544"/>
      <c r="VQA25" s="544"/>
      <c r="VQB25" s="545"/>
      <c r="VQC25" s="252"/>
      <c r="VQD25" s="220"/>
      <c r="VQE25" s="545"/>
      <c r="VQF25" s="544"/>
      <c r="VQG25" s="544"/>
      <c r="VQH25" s="544"/>
      <c r="VQI25" s="545"/>
      <c r="VQJ25" s="252"/>
      <c r="VQK25" s="220"/>
      <c r="VQL25" s="545"/>
      <c r="VQM25" s="544"/>
      <c r="VQN25" s="544"/>
      <c r="VQO25" s="544"/>
      <c r="VQP25" s="545"/>
      <c r="VQQ25" s="252"/>
      <c r="VQR25" s="220"/>
      <c r="VQS25" s="545"/>
      <c r="VQT25" s="544"/>
      <c r="VQU25" s="544"/>
      <c r="VQV25" s="544"/>
      <c r="VQW25" s="545"/>
      <c r="VQX25" s="252"/>
      <c r="VQY25" s="220"/>
      <c r="VQZ25" s="545"/>
      <c r="VRA25" s="544"/>
      <c r="VRB25" s="544"/>
      <c r="VRC25" s="544"/>
      <c r="VRD25" s="545"/>
      <c r="VRE25" s="252"/>
      <c r="VRF25" s="220"/>
      <c r="VRG25" s="545"/>
      <c r="VRH25" s="544"/>
      <c r="VRI25" s="544"/>
      <c r="VRJ25" s="544"/>
      <c r="VRK25" s="545"/>
      <c r="VRL25" s="252"/>
      <c r="VRM25" s="220"/>
      <c r="VRN25" s="545"/>
      <c r="VRO25" s="544"/>
      <c r="VRP25" s="544"/>
      <c r="VRQ25" s="544"/>
      <c r="VRR25" s="545"/>
      <c r="VRS25" s="252"/>
      <c r="VRT25" s="220"/>
      <c r="VRU25" s="545"/>
      <c r="VRV25" s="544"/>
      <c r="VRW25" s="544"/>
      <c r="VRX25" s="544"/>
      <c r="VRY25" s="545"/>
      <c r="VRZ25" s="252"/>
      <c r="VSA25" s="220"/>
      <c r="VSB25" s="545"/>
      <c r="VSC25" s="544"/>
      <c r="VSD25" s="544"/>
      <c r="VSE25" s="544"/>
      <c r="VSF25" s="545"/>
      <c r="VSG25" s="252"/>
      <c r="VSH25" s="220"/>
      <c r="VSI25" s="545"/>
      <c r="VSJ25" s="544"/>
      <c r="VSK25" s="544"/>
      <c r="VSL25" s="544"/>
      <c r="VSM25" s="545"/>
      <c r="VSN25" s="252"/>
      <c r="VSO25" s="220"/>
      <c r="VSP25" s="545"/>
      <c r="VSQ25" s="544"/>
      <c r="VSR25" s="544"/>
      <c r="VSS25" s="544"/>
      <c r="VST25" s="545"/>
      <c r="VSU25" s="252"/>
      <c r="VSV25" s="220"/>
      <c r="VSW25" s="545"/>
      <c r="VSX25" s="544"/>
      <c r="VSY25" s="544"/>
      <c r="VSZ25" s="544"/>
      <c r="VTA25" s="545"/>
      <c r="VTB25" s="252"/>
      <c r="VTC25" s="220"/>
      <c r="VTD25" s="545"/>
      <c r="VTE25" s="544"/>
      <c r="VTF25" s="544"/>
      <c r="VTG25" s="544"/>
      <c r="VTH25" s="545"/>
      <c r="VTI25" s="252"/>
      <c r="VTJ25" s="220"/>
      <c r="VTK25" s="545"/>
      <c r="VTL25" s="544"/>
      <c r="VTM25" s="544"/>
      <c r="VTN25" s="544"/>
      <c r="VTO25" s="545"/>
      <c r="VTP25" s="252"/>
      <c r="VTQ25" s="220"/>
      <c r="VTR25" s="545"/>
      <c r="VTS25" s="544"/>
      <c r="VTT25" s="544"/>
      <c r="VTU25" s="544"/>
      <c r="VTV25" s="545"/>
      <c r="VTW25" s="252"/>
      <c r="VTX25" s="220"/>
      <c r="VTY25" s="545"/>
      <c r="VTZ25" s="544"/>
      <c r="VUA25" s="544"/>
      <c r="VUB25" s="544"/>
      <c r="VUC25" s="545"/>
      <c r="VUD25" s="252"/>
      <c r="VUE25" s="220"/>
      <c r="VUF25" s="545"/>
      <c r="VUG25" s="544"/>
      <c r="VUH25" s="544"/>
      <c r="VUI25" s="544"/>
      <c r="VUJ25" s="545"/>
      <c r="VUK25" s="252"/>
      <c r="VUL25" s="220"/>
      <c r="VUM25" s="545"/>
      <c r="VUN25" s="544"/>
      <c r="VUO25" s="544"/>
      <c r="VUP25" s="544"/>
      <c r="VUQ25" s="545"/>
      <c r="VUR25" s="252"/>
      <c r="VUS25" s="220"/>
      <c r="VUT25" s="545"/>
      <c r="VUU25" s="544"/>
      <c r="VUV25" s="544"/>
      <c r="VUW25" s="544"/>
      <c r="VUX25" s="545"/>
      <c r="VUY25" s="252"/>
      <c r="VUZ25" s="220"/>
      <c r="VVA25" s="545"/>
      <c r="VVB25" s="544"/>
      <c r="VVC25" s="544"/>
      <c r="VVD25" s="544"/>
      <c r="VVE25" s="545"/>
      <c r="VVF25" s="252"/>
      <c r="VVG25" s="220"/>
      <c r="VVH25" s="545"/>
      <c r="VVI25" s="544"/>
      <c r="VVJ25" s="544"/>
      <c r="VVK25" s="544"/>
      <c r="VVL25" s="545"/>
      <c r="VVM25" s="252"/>
      <c r="VVN25" s="220"/>
      <c r="VVO25" s="545"/>
      <c r="VVP25" s="544"/>
      <c r="VVQ25" s="544"/>
      <c r="VVR25" s="544"/>
      <c r="VVS25" s="545"/>
      <c r="VVT25" s="252"/>
      <c r="VVU25" s="220"/>
      <c r="VVV25" s="545"/>
      <c r="VVW25" s="544"/>
      <c r="VVX25" s="544"/>
      <c r="VVY25" s="544"/>
      <c r="VVZ25" s="545"/>
      <c r="VWA25" s="252"/>
      <c r="VWB25" s="220"/>
      <c r="VWC25" s="545"/>
      <c r="VWD25" s="544"/>
      <c r="VWE25" s="544"/>
      <c r="VWF25" s="544"/>
      <c r="VWG25" s="545"/>
      <c r="VWH25" s="252"/>
      <c r="VWI25" s="220"/>
      <c r="VWJ25" s="545"/>
      <c r="VWK25" s="544"/>
      <c r="VWL25" s="544"/>
      <c r="VWM25" s="544"/>
      <c r="VWN25" s="545"/>
      <c r="VWO25" s="252"/>
      <c r="VWP25" s="220"/>
      <c r="VWQ25" s="545"/>
      <c r="VWR25" s="544"/>
      <c r="VWS25" s="544"/>
      <c r="VWT25" s="544"/>
      <c r="VWU25" s="545"/>
      <c r="VWV25" s="252"/>
      <c r="VWW25" s="220"/>
      <c r="VWX25" s="545"/>
      <c r="VWY25" s="544"/>
      <c r="VWZ25" s="544"/>
      <c r="VXA25" s="544"/>
      <c r="VXB25" s="545"/>
      <c r="VXC25" s="252"/>
      <c r="VXD25" s="220"/>
      <c r="VXE25" s="545"/>
      <c r="VXF25" s="544"/>
      <c r="VXG25" s="544"/>
      <c r="VXH25" s="544"/>
      <c r="VXI25" s="545"/>
      <c r="VXJ25" s="252"/>
      <c r="VXK25" s="220"/>
      <c r="VXL25" s="545"/>
      <c r="VXM25" s="544"/>
      <c r="VXN25" s="544"/>
      <c r="VXO25" s="544"/>
      <c r="VXP25" s="545"/>
      <c r="VXQ25" s="252"/>
      <c r="VXR25" s="220"/>
      <c r="VXS25" s="545"/>
      <c r="VXT25" s="544"/>
      <c r="VXU25" s="544"/>
      <c r="VXV25" s="544"/>
      <c r="VXW25" s="545"/>
      <c r="VXX25" s="252"/>
      <c r="VXY25" s="220"/>
      <c r="VXZ25" s="545"/>
      <c r="VYA25" s="544"/>
      <c r="VYB25" s="544"/>
      <c r="VYC25" s="544"/>
      <c r="VYD25" s="545"/>
      <c r="VYE25" s="252"/>
      <c r="VYF25" s="220"/>
      <c r="VYG25" s="545"/>
      <c r="VYH25" s="544"/>
      <c r="VYI25" s="544"/>
      <c r="VYJ25" s="544"/>
      <c r="VYK25" s="545"/>
      <c r="VYL25" s="252"/>
      <c r="VYM25" s="220"/>
      <c r="VYN25" s="545"/>
      <c r="VYO25" s="544"/>
      <c r="VYP25" s="544"/>
      <c r="VYQ25" s="544"/>
      <c r="VYR25" s="545"/>
      <c r="VYS25" s="252"/>
      <c r="VYT25" s="220"/>
      <c r="VYU25" s="545"/>
      <c r="VYV25" s="544"/>
      <c r="VYW25" s="544"/>
      <c r="VYX25" s="544"/>
      <c r="VYY25" s="545"/>
      <c r="VYZ25" s="252"/>
      <c r="VZA25" s="220"/>
      <c r="VZB25" s="545"/>
      <c r="VZC25" s="544"/>
      <c r="VZD25" s="544"/>
      <c r="VZE25" s="544"/>
      <c r="VZF25" s="545"/>
      <c r="VZG25" s="252"/>
      <c r="VZH25" s="220"/>
      <c r="VZI25" s="545"/>
      <c r="VZJ25" s="544"/>
      <c r="VZK25" s="544"/>
      <c r="VZL25" s="544"/>
      <c r="VZM25" s="545"/>
      <c r="VZN25" s="252"/>
      <c r="VZO25" s="220"/>
      <c r="VZP25" s="545"/>
      <c r="VZQ25" s="544"/>
      <c r="VZR25" s="544"/>
      <c r="VZS25" s="544"/>
      <c r="VZT25" s="545"/>
      <c r="VZU25" s="252"/>
      <c r="VZV25" s="220"/>
      <c r="VZW25" s="545"/>
      <c r="VZX25" s="544"/>
      <c r="VZY25" s="544"/>
      <c r="VZZ25" s="544"/>
      <c r="WAA25" s="545"/>
      <c r="WAB25" s="252"/>
      <c r="WAC25" s="220"/>
      <c r="WAD25" s="545"/>
      <c r="WAE25" s="544"/>
      <c r="WAF25" s="544"/>
      <c r="WAG25" s="544"/>
      <c r="WAH25" s="545"/>
      <c r="WAI25" s="252"/>
      <c r="WAJ25" s="220"/>
      <c r="WAK25" s="545"/>
      <c r="WAL25" s="544"/>
      <c r="WAM25" s="544"/>
      <c r="WAN25" s="544"/>
      <c r="WAO25" s="545"/>
      <c r="WAP25" s="252"/>
      <c r="WAQ25" s="220"/>
      <c r="WAR25" s="545"/>
      <c r="WAS25" s="544"/>
      <c r="WAT25" s="544"/>
      <c r="WAU25" s="544"/>
      <c r="WAV25" s="545"/>
      <c r="WAW25" s="252"/>
      <c r="WAX25" s="220"/>
      <c r="WAY25" s="545"/>
      <c r="WAZ25" s="544"/>
      <c r="WBA25" s="544"/>
      <c r="WBB25" s="544"/>
      <c r="WBC25" s="545"/>
      <c r="WBD25" s="252"/>
      <c r="WBE25" s="220"/>
      <c r="WBF25" s="545"/>
      <c r="WBG25" s="544"/>
      <c r="WBH25" s="544"/>
      <c r="WBI25" s="544"/>
      <c r="WBJ25" s="545"/>
      <c r="WBK25" s="252"/>
      <c r="WBL25" s="220"/>
      <c r="WBM25" s="545"/>
      <c r="WBN25" s="544"/>
      <c r="WBO25" s="544"/>
      <c r="WBP25" s="544"/>
      <c r="WBQ25" s="545"/>
      <c r="WBR25" s="252"/>
      <c r="WBS25" s="220"/>
      <c r="WBT25" s="545"/>
      <c r="WBU25" s="544"/>
      <c r="WBV25" s="544"/>
      <c r="WBW25" s="544"/>
      <c r="WBX25" s="545"/>
      <c r="WBY25" s="252"/>
      <c r="WBZ25" s="220"/>
      <c r="WCA25" s="545"/>
      <c r="WCB25" s="544"/>
      <c r="WCC25" s="544"/>
      <c r="WCD25" s="544"/>
      <c r="WCE25" s="545"/>
      <c r="WCF25" s="252"/>
      <c r="WCG25" s="220"/>
      <c r="WCH25" s="545"/>
      <c r="WCI25" s="544"/>
      <c r="WCJ25" s="544"/>
      <c r="WCK25" s="544"/>
      <c r="WCL25" s="545"/>
      <c r="WCM25" s="252"/>
      <c r="WCN25" s="220"/>
      <c r="WCO25" s="545"/>
      <c r="WCP25" s="544"/>
      <c r="WCQ25" s="544"/>
      <c r="WCR25" s="544"/>
      <c r="WCS25" s="545"/>
      <c r="WCT25" s="252"/>
      <c r="WCU25" s="220"/>
      <c r="WCV25" s="545"/>
      <c r="WCW25" s="544"/>
      <c r="WCX25" s="544"/>
      <c r="WCY25" s="544"/>
      <c r="WCZ25" s="545"/>
      <c r="WDA25" s="252"/>
      <c r="WDB25" s="220"/>
      <c r="WDC25" s="545"/>
      <c r="WDD25" s="544"/>
      <c r="WDE25" s="544"/>
      <c r="WDF25" s="544"/>
      <c r="WDG25" s="545"/>
      <c r="WDH25" s="252"/>
      <c r="WDI25" s="220"/>
      <c r="WDJ25" s="545"/>
      <c r="WDK25" s="544"/>
      <c r="WDL25" s="544"/>
      <c r="WDM25" s="544"/>
      <c r="WDN25" s="545"/>
      <c r="WDO25" s="252"/>
      <c r="WDP25" s="220"/>
      <c r="WDQ25" s="545"/>
      <c r="WDR25" s="544"/>
      <c r="WDS25" s="544"/>
      <c r="WDT25" s="544"/>
      <c r="WDU25" s="545"/>
      <c r="WDV25" s="252"/>
      <c r="WDW25" s="220"/>
      <c r="WDX25" s="545"/>
      <c r="WDY25" s="544"/>
      <c r="WDZ25" s="544"/>
      <c r="WEA25" s="544"/>
      <c r="WEB25" s="545"/>
      <c r="WEC25" s="252"/>
      <c r="WED25" s="220"/>
      <c r="WEE25" s="545"/>
      <c r="WEF25" s="544"/>
      <c r="WEG25" s="544"/>
      <c r="WEH25" s="544"/>
      <c r="WEI25" s="545"/>
      <c r="WEJ25" s="252"/>
      <c r="WEK25" s="220"/>
      <c r="WEL25" s="545"/>
      <c r="WEM25" s="544"/>
      <c r="WEN25" s="544"/>
      <c r="WEO25" s="544"/>
      <c r="WEP25" s="545"/>
      <c r="WEQ25" s="252"/>
      <c r="WER25" s="220"/>
      <c r="WES25" s="545"/>
      <c r="WET25" s="544"/>
      <c r="WEU25" s="544"/>
      <c r="WEV25" s="544"/>
      <c r="WEW25" s="545"/>
      <c r="WEX25" s="252"/>
      <c r="WEY25" s="220"/>
      <c r="WEZ25" s="545"/>
      <c r="WFA25" s="544"/>
      <c r="WFB25" s="544"/>
      <c r="WFC25" s="544"/>
      <c r="WFD25" s="545"/>
      <c r="WFE25" s="252"/>
      <c r="WFF25" s="220"/>
      <c r="WFG25" s="545"/>
      <c r="WFH25" s="544"/>
      <c r="WFI25" s="544"/>
      <c r="WFJ25" s="544"/>
      <c r="WFK25" s="545"/>
      <c r="WFL25" s="252"/>
      <c r="WFM25" s="220"/>
      <c r="WFN25" s="545"/>
      <c r="WFO25" s="544"/>
      <c r="WFP25" s="544"/>
      <c r="WFQ25" s="544"/>
      <c r="WFR25" s="545"/>
      <c r="WFS25" s="252"/>
      <c r="WFT25" s="220"/>
      <c r="WFU25" s="545"/>
      <c r="WFV25" s="544"/>
      <c r="WFW25" s="544"/>
      <c r="WFX25" s="544"/>
      <c r="WFY25" s="545"/>
      <c r="WFZ25" s="252"/>
      <c r="WGA25" s="220"/>
      <c r="WGB25" s="545"/>
      <c r="WGC25" s="544"/>
      <c r="WGD25" s="544"/>
      <c r="WGE25" s="544"/>
      <c r="WGF25" s="545"/>
      <c r="WGG25" s="252"/>
      <c r="WGH25" s="220"/>
      <c r="WGI25" s="545"/>
      <c r="WGJ25" s="544"/>
      <c r="WGK25" s="544"/>
      <c r="WGL25" s="544"/>
      <c r="WGM25" s="545"/>
      <c r="WGN25" s="252"/>
      <c r="WGO25" s="220"/>
      <c r="WGP25" s="545"/>
      <c r="WGQ25" s="544"/>
      <c r="WGR25" s="544"/>
      <c r="WGS25" s="544"/>
      <c r="WGT25" s="545"/>
      <c r="WGU25" s="252"/>
      <c r="WGV25" s="220"/>
      <c r="WGW25" s="545"/>
      <c r="WGX25" s="544"/>
      <c r="WGY25" s="544"/>
      <c r="WGZ25" s="544"/>
      <c r="WHA25" s="545"/>
      <c r="WHB25" s="252"/>
      <c r="WHC25" s="220"/>
      <c r="WHD25" s="545"/>
      <c r="WHE25" s="544"/>
      <c r="WHF25" s="544"/>
      <c r="WHG25" s="544"/>
      <c r="WHH25" s="545"/>
      <c r="WHI25" s="252"/>
      <c r="WHJ25" s="220"/>
      <c r="WHK25" s="545"/>
      <c r="WHL25" s="544"/>
      <c r="WHM25" s="544"/>
      <c r="WHN25" s="544"/>
      <c r="WHO25" s="545"/>
      <c r="WHP25" s="252"/>
      <c r="WHQ25" s="220"/>
      <c r="WHR25" s="545"/>
      <c r="WHS25" s="544"/>
      <c r="WHT25" s="544"/>
      <c r="WHU25" s="544"/>
      <c r="WHV25" s="545"/>
      <c r="WHW25" s="252"/>
      <c r="WHX25" s="220"/>
      <c r="WHY25" s="545"/>
      <c r="WHZ25" s="544"/>
      <c r="WIA25" s="544"/>
      <c r="WIB25" s="544"/>
      <c r="WIC25" s="545"/>
      <c r="WID25" s="252"/>
      <c r="WIE25" s="220"/>
      <c r="WIF25" s="545"/>
      <c r="WIG25" s="544"/>
      <c r="WIH25" s="544"/>
      <c r="WII25" s="544"/>
      <c r="WIJ25" s="545"/>
      <c r="WIK25" s="252"/>
      <c r="WIL25" s="220"/>
      <c r="WIM25" s="545"/>
      <c r="WIN25" s="544"/>
      <c r="WIO25" s="544"/>
      <c r="WIP25" s="544"/>
      <c r="WIQ25" s="545"/>
      <c r="WIR25" s="252"/>
      <c r="WIS25" s="220"/>
      <c r="WIT25" s="545"/>
      <c r="WIU25" s="544"/>
      <c r="WIV25" s="544"/>
      <c r="WIW25" s="544"/>
      <c r="WIX25" s="545"/>
      <c r="WIY25" s="252"/>
      <c r="WIZ25" s="220"/>
      <c r="WJA25" s="545"/>
      <c r="WJB25" s="544"/>
      <c r="WJC25" s="544"/>
      <c r="WJD25" s="544"/>
      <c r="WJE25" s="545"/>
      <c r="WJF25" s="252"/>
      <c r="WJG25" s="220"/>
      <c r="WJH25" s="545"/>
      <c r="WJI25" s="544"/>
      <c r="WJJ25" s="544"/>
      <c r="WJK25" s="544"/>
      <c r="WJL25" s="545"/>
      <c r="WJM25" s="252"/>
      <c r="WJN25" s="220"/>
      <c r="WJO25" s="545"/>
      <c r="WJP25" s="544"/>
      <c r="WJQ25" s="544"/>
      <c r="WJR25" s="544"/>
      <c r="WJS25" s="545"/>
      <c r="WJT25" s="252"/>
      <c r="WJU25" s="220"/>
      <c r="WJV25" s="545"/>
      <c r="WJW25" s="544"/>
      <c r="WJX25" s="544"/>
      <c r="WJY25" s="544"/>
      <c r="WJZ25" s="545"/>
      <c r="WKA25" s="252"/>
      <c r="WKB25" s="220"/>
      <c r="WKC25" s="545"/>
      <c r="WKD25" s="544"/>
      <c r="WKE25" s="544"/>
      <c r="WKF25" s="544"/>
      <c r="WKG25" s="545"/>
      <c r="WKH25" s="252"/>
      <c r="WKI25" s="220"/>
      <c r="WKJ25" s="545"/>
      <c r="WKK25" s="544"/>
      <c r="WKL25" s="544"/>
      <c r="WKM25" s="544"/>
      <c r="WKN25" s="545"/>
      <c r="WKO25" s="252"/>
      <c r="WKP25" s="220"/>
      <c r="WKQ25" s="545"/>
      <c r="WKR25" s="544"/>
      <c r="WKS25" s="544"/>
      <c r="WKT25" s="544"/>
      <c r="WKU25" s="545"/>
      <c r="WKV25" s="252"/>
      <c r="WKW25" s="220"/>
      <c r="WKX25" s="545"/>
      <c r="WKY25" s="544"/>
      <c r="WKZ25" s="544"/>
      <c r="WLA25" s="544"/>
      <c r="WLB25" s="545"/>
      <c r="WLC25" s="252"/>
      <c r="WLD25" s="220"/>
      <c r="WLE25" s="545"/>
      <c r="WLF25" s="544"/>
      <c r="WLG25" s="544"/>
      <c r="WLH25" s="544"/>
      <c r="WLI25" s="545"/>
      <c r="WLJ25" s="252"/>
      <c r="WLK25" s="220"/>
      <c r="WLL25" s="545"/>
      <c r="WLM25" s="544"/>
      <c r="WLN25" s="544"/>
      <c r="WLO25" s="544"/>
      <c r="WLP25" s="545"/>
      <c r="WLQ25" s="252"/>
      <c r="WLR25" s="220"/>
      <c r="WLS25" s="545"/>
      <c r="WLT25" s="544"/>
      <c r="WLU25" s="544"/>
      <c r="WLV25" s="544"/>
      <c r="WLW25" s="545"/>
      <c r="WLX25" s="252"/>
      <c r="WLY25" s="220"/>
      <c r="WLZ25" s="545"/>
      <c r="WMA25" s="544"/>
      <c r="WMB25" s="544"/>
      <c r="WMC25" s="544"/>
      <c r="WMD25" s="545"/>
      <c r="WME25" s="252"/>
      <c r="WMF25" s="220"/>
      <c r="WMG25" s="545"/>
      <c r="WMH25" s="544"/>
      <c r="WMI25" s="544"/>
      <c r="WMJ25" s="544"/>
      <c r="WMK25" s="545"/>
      <c r="WML25" s="252"/>
      <c r="WMM25" s="220"/>
      <c r="WMN25" s="545"/>
      <c r="WMO25" s="544"/>
      <c r="WMP25" s="544"/>
      <c r="WMQ25" s="544"/>
      <c r="WMR25" s="545"/>
      <c r="WMS25" s="252"/>
      <c r="WMT25" s="220"/>
      <c r="WMU25" s="545"/>
      <c r="WMV25" s="544"/>
      <c r="WMW25" s="544"/>
      <c r="WMX25" s="544"/>
      <c r="WMY25" s="545"/>
      <c r="WMZ25" s="252"/>
      <c r="WNA25" s="220"/>
      <c r="WNB25" s="545"/>
      <c r="WNC25" s="544"/>
      <c r="WND25" s="544"/>
      <c r="WNE25" s="544"/>
      <c r="WNF25" s="545"/>
      <c r="WNG25" s="252"/>
      <c r="WNH25" s="220"/>
      <c r="WNI25" s="545"/>
      <c r="WNJ25" s="544"/>
      <c r="WNK25" s="544"/>
      <c r="WNL25" s="544"/>
      <c r="WNM25" s="545"/>
      <c r="WNN25" s="252"/>
      <c r="WNO25" s="220"/>
      <c r="WNP25" s="545"/>
      <c r="WNQ25" s="544"/>
      <c r="WNR25" s="544"/>
      <c r="WNS25" s="544"/>
      <c r="WNT25" s="545"/>
      <c r="WNU25" s="252"/>
      <c r="WNV25" s="220"/>
      <c r="WNW25" s="545"/>
      <c r="WNX25" s="544"/>
      <c r="WNY25" s="544"/>
      <c r="WNZ25" s="544"/>
      <c r="WOA25" s="545"/>
      <c r="WOB25" s="252"/>
      <c r="WOC25" s="220"/>
      <c r="WOD25" s="545"/>
      <c r="WOE25" s="544"/>
      <c r="WOF25" s="544"/>
      <c r="WOG25" s="544"/>
      <c r="WOH25" s="545"/>
      <c r="WOI25" s="252"/>
      <c r="WOJ25" s="220"/>
      <c r="WOK25" s="545"/>
      <c r="WOL25" s="544"/>
      <c r="WOM25" s="544"/>
      <c r="WON25" s="544"/>
      <c r="WOO25" s="545"/>
      <c r="WOP25" s="252"/>
      <c r="WOQ25" s="220"/>
      <c r="WOR25" s="545"/>
      <c r="WOS25" s="544"/>
      <c r="WOT25" s="544"/>
      <c r="WOU25" s="544"/>
      <c r="WOV25" s="545"/>
      <c r="WOW25" s="252"/>
      <c r="WOX25" s="220"/>
      <c r="WOY25" s="545"/>
      <c r="WOZ25" s="544"/>
      <c r="WPA25" s="544"/>
      <c r="WPB25" s="544"/>
      <c r="WPC25" s="545"/>
      <c r="WPD25" s="252"/>
      <c r="WPE25" s="220"/>
      <c r="WPF25" s="545"/>
      <c r="WPG25" s="544"/>
      <c r="WPH25" s="544"/>
      <c r="WPI25" s="544"/>
      <c r="WPJ25" s="545"/>
      <c r="WPK25" s="252"/>
      <c r="WPL25" s="220"/>
      <c r="WPM25" s="545"/>
      <c r="WPN25" s="544"/>
      <c r="WPO25" s="544"/>
      <c r="WPP25" s="544"/>
      <c r="WPQ25" s="545"/>
      <c r="WPR25" s="252"/>
      <c r="WPS25" s="220"/>
      <c r="WPT25" s="545"/>
      <c r="WPU25" s="544"/>
      <c r="WPV25" s="544"/>
      <c r="WPW25" s="544"/>
      <c r="WPX25" s="545"/>
      <c r="WPY25" s="252"/>
      <c r="WPZ25" s="220"/>
      <c r="WQA25" s="545"/>
      <c r="WQB25" s="544"/>
      <c r="WQC25" s="544"/>
      <c r="WQD25" s="544"/>
      <c r="WQE25" s="545"/>
      <c r="WQF25" s="252"/>
      <c r="WQG25" s="220"/>
      <c r="WQH25" s="545"/>
      <c r="WQI25" s="544"/>
      <c r="WQJ25" s="544"/>
      <c r="WQK25" s="544"/>
      <c r="WQL25" s="545"/>
      <c r="WQM25" s="252"/>
      <c r="WQN25" s="220"/>
      <c r="WQO25" s="545"/>
      <c r="WQP25" s="544"/>
      <c r="WQQ25" s="544"/>
      <c r="WQR25" s="544"/>
      <c r="WQS25" s="545"/>
      <c r="WQT25" s="252"/>
      <c r="WQU25" s="220"/>
      <c r="WQV25" s="545"/>
      <c r="WQW25" s="544"/>
      <c r="WQX25" s="544"/>
      <c r="WQY25" s="544"/>
      <c r="WQZ25" s="545"/>
      <c r="WRA25" s="252"/>
      <c r="WRB25" s="220"/>
      <c r="WRC25" s="545"/>
      <c r="WRD25" s="544"/>
      <c r="WRE25" s="544"/>
      <c r="WRF25" s="544"/>
      <c r="WRG25" s="545"/>
      <c r="WRH25" s="252"/>
      <c r="WRI25" s="220"/>
      <c r="WRJ25" s="545"/>
      <c r="WRK25" s="544"/>
      <c r="WRL25" s="544"/>
      <c r="WRM25" s="544"/>
      <c r="WRN25" s="545"/>
      <c r="WRO25" s="252"/>
      <c r="WRP25" s="220"/>
      <c r="WRQ25" s="545"/>
      <c r="WRR25" s="544"/>
      <c r="WRS25" s="544"/>
      <c r="WRT25" s="544"/>
      <c r="WRU25" s="545"/>
      <c r="WRV25" s="252"/>
      <c r="WRW25" s="220"/>
      <c r="WRX25" s="545"/>
      <c r="WRY25" s="544"/>
      <c r="WRZ25" s="544"/>
      <c r="WSA25" s="544"/>
      <c r="WSB25" s="545"/>
      <c r="WSC25" s="252"/>
      <c r="WSD25" s="220"/>
      <c r="WSE25" s="545"/>
      <c r="WSF25" s="544"/>
      <c r="WSG25" s="544"/>
      <c r="WSH25" s="544"/>
      <c r="WSI25" s="545"/>
      <c r="WSJ25" s="252"/>
      <c r="WSK25" s="220"/>
      <c r="WSL25" s="545"/>
      <c r="WSM25" s="544"/>
      <c r="WSN25" s="544"/>
      <c r="WSO25" s="544"/>
      <c r="WSP25" s="545"/>
      <c r="WSQ25" s="252"/>
      <c r="WSR25" s="220"/>
      <c r="WSS25" s="545"/>
      <c r="WST25" s="544"/>
      <c r="WSU25" s="544"/>
      <c r="WSV25" s="544"/>
      <c r="WSW25" s="545"/>
      <c r="WSX25" s="252"/>
      <c r="WSY25" s="220"/>
      <c r="WSZ25" s="545"/>
      <c r="WTA25" s="544"/>
      <c r="WTB25" s="544"/>
      <c r="WTC25" s="544"/>
      <c r="WTD25" s="545"/>
      <c r="WTE25" s="252"/>
      <c r="WTF25" s="220"/>
      <c r="WTG25" s="545"/>
      <c r="WTH25" s="544"/>
      <c r="WTI25" s="544"/>
      <c r="WTJ25" s="544"/>
      <c r="WTK25" s="545"/>
      <c r="WTL25" s="252"/>
      <c r="WTM25" s="220"/>
      <c r="WTN25" s="545"/>
      <c r="WTO25" s="544"/>
      <c r="WTP25" s="544"/>
      <c r="WTQ25" s="544"/>
      <c r="WTR25" s="545"/>
      <c r="WTS25" s="252"/>
      <c r="WTT25" s="220"/>
      <c r="WTU25" s="545"/>
      <c r="WTV25" s="544"/>
      <c r="WTW25" s="544"/>
      <c r="WTX25" s="544"/>
      <c r="WTY25" s="545"/>
      <c r="WTZ25" s="252"/>
      <c r="WUA25" s="220"/>
      <c r="WUB25" s="545"/>
      <c r="WUC25" s="544"/>
      <c r="WUD25" s="544"/>
      <c r="WUE25" s="544"/>
      <c r="WUF25" s="545"/>
      <c r="WUG25" s="252"/>
      <c r="WUH25" s="220"/>
      <c r="WUI25" s="545"/>
      <c r="WUJ25" s="544"/>
      <c r="WUK25" s="544"/>
      <c r="WUL25" s="544"/>
      <c r="WUM25" s="545"/>
      <c r="WUN25" s="252"/>
      <c r="WUO25" s="220"/>
      <c r="WUP25" s="545"/>
      <c r="WUQ25" s="544"/>
      <c r="WUR25" s="544"/>
      <c r="WUS25" s="544"/>
      <c r="WUT25" s="545"/>
      <c r="WUU25" s="252"/>
      <c r="WUV25" s="220"/>
      <c r="WUW25" s="545"/>
      <c r="WUX25" s="544"/>
      <c r="WUY25" s="544"/>
      <c r="WUZ25" s="544"/>
      <c r="WVA25" s="545"/>
      <c r="WVB25" s="252"/>
      <c r="WVC25" s="220"/>
      <c r="WVD25" s="545"/>
      <c r="WVE25" s="544"/>
      <c r="WVF25" s="544"/>
      <c r="WVG25" s="544"/>
      <c r="WVH25" s="545"/>
      <c r="WVI25" s="252"/>
      <c r="WVJ25" s="220"/>
      <c r="WVK25" s="545"/>
      <c r="WVL25" s="544"/>
      <c r="WVM25" s="544"/>
      <c r="WVN25" s="544"/>
      <c r="WVO25" s="545"/>
      <c r="WVP25" s="252"/>
      <c r="WVQ25" s="220"/>
      <c r="WVR25" s="545"/>
      <c r="WVS25" s="544"/>
      <c r="WVT25" s="544"/>
      <c r="WVU25" s="544"/>
      <c r="WVV25" s="545"/>
      <c r="WVW25" s="252"/>
      <c r="WVX25" s="220"/>
      <c r="WVY25" s="545"/>
      <c r="WVZ25" s="544"/>
      <c r="WWA25" s="544"/>
      <c r="WWB25" s="544"/>
      <c r="WWC25" s="545"/>
      <c r="WWD25" s="252"/>
      <c r="WWE25" s="220"/>
      <c r="WWF25" s="545"/>
      <c r="WWG25" s="544"/>
      <c r="WWH25" s="544"/>
      <c r="WWI25" s="544"/>
      <c r="WWJ25" s="545"/>
      <c r="WWK25" s="252"/>
      <c r="WWL25" s="220"/>
      <c r="WWM25" s="545"/>
      <c r="WWN25" s="544"/>
      <c r="WWO25" s="544"/>
      <c r="WWP25" s="544"/>
      <c r="WWQ25" s="545"/>
      <c r="WWR25" s="252"/>
      <c r="WWS25" s="220"/>
      <c r="WWT25" s="545"/>
      <c r="WWU25" s="544"/>
      <c r="WWV25" s="544"/>
      <c r="WWW25" s="544"/>
      <c r="WWX25" s="545"/>
      <c r="WWY25" s="252"/>
      <c r="WWZ25" s="220"/>
      <c r="WXA25" s="545"/>
      <c r="WXB25" s="544"/>
      <c r="WXC25" s="544"/>
      <c r="WXD25" s="544"/>
      <c r="WXE25" s="545"/>
      <c r="WXF25" s="252"/>
      <c r="WXG25" s="220"/>
      <c r="WXH25" s="545"/>
      <c r="WXI25" s="544"/>
      <c r="WXJ25" s="544"/>
      <c r="WXK25" s="544"/>
      <c r="WXL25" s="545"/>
      <c r="WXM25" s="252"/>
      <c r="WXN25" s="220"/>
      <c r="WXO25" s="545"/>
      <c r="WXP25" s="544"/>
      <c r="WXQ25" s="544"/>
      <c r="WXR25" s="544"/>
      <c r="WXS25" s="545"/>
      <c r="WXT25" s="252"/>
      <c r="WXU25" s="220"/>
      <c r="WXV25" s="545"/>
      <c r="WXW25" s="544"/>
      <c r="WXX25" s="544"/>
      <c r="WXY25" s="544"/>
      <c r="WXZ25" s="545"/>
      <c r="WYA25" s="252"/>
      <c r="WYB25" s="220"/>
      <c r="WYC25" s="545"/>
      <c r="WYD25" s="544"/>
      <c r="WYE25" s="544"/>
      <c r="WYF25" s="544"/>
      <c r="WYG25" s="545"/>
      <c r="WYH25" s="252"/>
      <c r="WYI25" s="220"/>
      <c r="WYJ25" s="545"/>
      <c r="WYK25" s="544"/>
      <c r="WYL25" s="544"/>
      <c r="WYM25" s="544"/>
      <c r="WYN25" s="545"/>
      <c r="WYO25" s="252"/>
      <c r="WYP25" s="220"/>
      <c r="WYQ25" s="545"/>
      <c r="WYR25" s="544"/>
      <c r="WYS25" s="544"/>
      <c r="WYT25" s="544"/>
      <c r="WYU25" s="545"/>
      <c r="WYV25" s="252"/>
      <c r="WYW25" s="220"/>
      <c r="WYX25" s="545"/>
      <c r="WYY25" s="544"/>
      <c r="WYZ25" s="544"/>
      <c r="WZA25" s="544"/>
      <c r="WZB25" s="545"/>
      <c r="WZC25" s="252"/>
      <c r="WZD25" s="220"/>
      <c r="WZE25" s="545"/>
      <c r="WZF25" s="544"/>
      <c r="WZG25" s="544"/>
      <c r="WZH25" s="544"/>
      <c r="WZI25" s="545"/>
      <c r="WZJ25" s="252"/>
      <c r="WZK25" s="220"/>
      <c r="WZL25" s="545"/>
      <c r="WZM25" s="544"/>
      <c r="WZN25" s="544"/>
      <c r="WZO25" s="544"/>
      <c r="WZP25" s="545"/>
      <c r="WZQ25" s="252"/>
      <c r="WZR25" s="220"/>
      <c r="WZS25" s="545"/>
      <c r="WZT25" s="544"/>
      <c r="WZU25" s="544"/>
      <c r="WZV25" s="544"/>
      <c r="WZW25" s="545"/>
      <c r="WZX25" s="252"/>
      <c r="WZY25" s="220"/>
      <c r="WZZ25" s="545"/>
      <c r="XAA25" s="544"/>
      <c r="XAB25" s="544"/>
      <c r="XAC25" s="544"/>
      <c r="XAD25" s="545"/>
      <c r="XAE25" s="252"/>
      <c r="XAF25" s="220"/>
      <c r="XAG25" s="545"/>
      <c r="XAH25" s="544"/>
      <c r="XAI25" s="544"/>
      <c r="XAJ25" s="544"/>
      <c r="XAK25" s="545"/>
      <c r="XAL25" s="252"/>
      <c r="XAM25" s="220"/>
      <c r="XAN25" s="545"/>
      <c r="XAO25" s="544"/>
      <c r="XAP25" s="544"/>
      <c r="XAQ25" s="544"/>
      <c r="XAR25" s="545"/>
      <c r="XAS25" s="252"/>
      <c r="XAT25" s="220"/>
      <c r="XAU25" s="545"/>
      <c r="XAV25" s="544"/>
      <c r="XAW25" s="544"/>
      <c r="XAX25" s="544"/>
      <c r="XAY25" s="545"/>
      <c r="XAZ25" s="252"/>
      <c r="XBA25" s="220"/>
      <c r="XBB25" s="545"/>
      <c r="XBC25" s="544"/>
      <c r="XBD25" s="544"/>
      <c r="XBE25" s="544"/>
      <c r="XBF25" s="545"/>
      <c r="XBG25" s="252"/>
      <c r="XBH25" s="220"/>
      <c r="XBI25" s="545"/>
      <c r="XBJ25" s="544"/>
      <c r="XBK25" s="544"/>
      <c r="XBL25" s="544"/>
      <c r="XBM25" s="545"/>
      <c r="XBN25" s="252"/>
      <c r="XBO25" s="220"/>
      <c r="XBP25" s="545"/>
      <c r="XBQ25" s="544"/>
      <c r="XBR25" s="544"/>
      <c r="XBS25" s="544"/>
      <c r="XBT25" s="545"/>
      <c r="XBU25" s="252"/>
      <c r="XBV25" s="220"/>
      <c r="XBW25" s="545"/>
      <c r="XBX25" s="544"/>
      <c r="XBY25" s="544"/>
      <c r="XBZ25" s="544"/>
      <c r="XCA25" s="545"/>
      <c r="XCB25" s="252"/>
      <c r="XCC25" s="220"/>
      <c r="XCD25" s="545"/>
      <c r="XCE25" s="544"/>
      <c r="XCF25" s="544"/>
      <c r="XCG25" s="544"/>
      <c r="XCH25" s="545"/>
      <c r="XCI25" s="252"/>
      <c r="XCJ25" s="220"/>
      <c r="XCK25" s="545"/>
      <c r="XCL25" s="544"/>
      <c r="XCM25" s="544"/>
      <c r="XCN25" s="544"/>
      <c r="XCO25" s="545"/>
      <c r="XCP25" s="252"/>
      <c r="XCQ25" s="220"/>
      <c r="XCR25" s="545"/>
      <c r="XCS25" s="544"/>
      <c r="XCT25" s="544"/>
      <c r="XCU25" s="544"/>
      <c r="XCV25" s="545"/>
      <c r="XCW25" s="252"/>
      <c r="XCX25" s="220"/>
      <c r="XCY25" s="545"/>
      <c r="XCZ25" s="544"/>
      <c r="XDA25" s="544"/>
      <c r="XDB25" s="544"/>
      <c r="XDC25" s="545"/>
      <c r="XDD25" s="252"/>
      <c r="XDE25" s="220"/>
      <c r="XDF25" s="545"/>
      <c r="XDG25" s="544"/>
      <c r="XDH25" s="544"/>
      <c r="XDI25" s="544"/>
      <c r="XDJ25" s="545"/>
      <c r="XDK25" s="252"/>
      <c r="XDL25" s="220"/>
      <c r="XDM25" s="545"/>
      <c r="XDN25" s="544"/>
      <c r="XDO25" s="544"/>
      <c r="XDP25" s="544"/>
      <c r="XDQ25" s="545"/>
      <c r="XDR25" s="252"/>
      <c r="XDS25" s="220"/>
      <c r="XDT25" s="545"/>
      <c r="XDU25" s="544"/>
      <c r="XDV25" s="544"/>
      <c r="XDW25" s="544"/>
      <c r="XDX25" s="545"/>
      <c r="XDY25" s="252"/>
      <c r="XDZ25" s="220"/>
      <c r="XEA25" s="545"/>
      <c r="XEB25" s="544"/>
      <c r="XEC25" s="544"/>
      <c r="XED25" s="544"/>
      <c r="XEE25" s="545"/>
      <c r="XEF25" s="252"/>
      <c r="XEG25" s="220"/>
      <c r="XEH25" s="545"/>
      <c r="XEI25" s="544"/>
      <c r="XEJ25" s="544"/>
      <c r="XEK25" s="544"/>
      <c r="XEL25" s="545"/>
      <c r="XEM25" s="252"/>
      <c r="XEN25" s="220"/>
      <c r="XEO25" s="545"/>
      <c r="XEP25" s="544"/>
      <c r="XEQ25" s="544"/>
      <c r="XER25" s="544"/>
      <c r="XES25" s="545"/>
      <c r="XET25" s="252"/>
      <c r="XEU25" s="220"/>
      <c r="XEV25" s="545"/>
      <c r="XEW25" s="544"/>
      <c r="XEX25" s="544"/>
      <c r="XEY25" s="544"/>
      <c r="XEZ25" s="545"/>
      <c r="XFA25" s="252"/>
      <c r="XFB25" s="220"/>
      <c r="XFC25" s="545"/>
      <c r="XFD25" s="544"/>
    </row>
    <row r="26" spans="1:16384" s="26" customFormat="1" ht="34.5" customHeight="1" thickBot="1" x14ac:dyDescent="0.3">
      <c r="A26" s="252"/>
      <c r="B26" s="546"/>
      <c r="C26" s="428" t="s">
        <v>488</v>
      </c>
      <c r="D26" s="382"/>
      <c r="E26" s="379">
        <f>SUM(E15:E25)</f>
        <v>2624015.88</v>
      </c>
      <c r="F26" s="380">
        <f>SUM(F15:F25)</f>
        <v>2624015.88</v>
      </c>
      <c r="G26" s="383" t="s">
        <v>633</v>
      </c>
    </row>
    <row r="27" spans="1:16384" s="26" customFormat="1" ht="32.25" customHeight="1" thickTop="1" x14ac:dyDescent="0.25">
      <c r="A27" s="106"/>
      <c r="B27" s="546"/>
      <c r="C27" s="253"/>
      <c r="D27" s="386"/>
      <c r="E27" s="280"/>
      <c r="F27" s="281"/>
      <c r="G27" s="279"/>
    </row>
    <row r="28" spans="1:16384" s="26" customFormat="1" ht="26.25" customHeight="1" x14ac:dyDescent="0.2">
      <c r="A28" s="43"/>
      <c r="B28" s="381"/>
      <c r="D28" s="219"/>
      <c r="E28" s="23"/>
      <c r="F28" s="25"/>
    </row>
    <row r="29" spans="1:16384" s="26" customFormat="1" ht="26.25" customHeight="1" x14ac:dyDescent="0.2">
      <c r="A29" s="10"/>
      <c r="B29" s="773" t="s">
        <v>7</v>
      </c>
      <c r="C29" s="773"/>
      <c r="D29" s="222"/>
      <c r="E29" s="222"/>
      <c r="F29" s="774" t="s">
        <v>8</v>
      </c>
      <c r="G29" s="774"/>
    </row>
    <row r="30" spans="1:16384" s="26" customFormat="1" ht="26.25" customHeight="1" x14ac:dyDescent="0.2">
      <c r="A30" s="10"/>
      <c r="B30" s="10"/>
      <c r="C30" s="10"/>
      <c r="D30" s="222"/>
      <c r="E30" s="222"/>
      <c r="F30" s="427"/>
      <c r="G30" s="329"/>
    </row>
    <row r="31" spans="1:16384" s="26" customFormat="1" ht="26.25" customHeight="1" x14ac:dyDescent="0.2">
      <c r="A31" s="363"/>
      <c r="B31" s="363"/>
      <c r="C31" s="371"/>
      <c r="D31" s="364"/>
      <c r="E31" s="364"/>
      <c r="F31" s="365"/>
      <c r="G31" s="372"/>
    </row>
    <row r="32" spans="1:16384" s="26" customFormat="1" ht="26.25" customHeight="1" thickBot="1" x14ac:dyDescent="0.25">
      <c r="A32" s="366"/>
      <c r="B32" s="775"/>
      <c r="C32" s="775"/>
      <c r="D32" s="366"/>
      <c r="E32" s="366"/>
      <c r="F32" s="367"/>
      <c r="G32" s="3"/>
    </row>
    <row r="33" spans="1:7" ht="26.25" customHeight="1" x14ac:dyDescent="0.2">
      <c r="A33" s="3"/>
      <c r="B33" s="776" t="s">
        <v>329</v>
      </c>
      <c r="C33" s="776"/>
      <c r="D33" s="367"/>
      <c r="E33" s="367"/>
      <c r="F33" s="777" t="s">
        <v>456</v>
      </c>
      <c r="G33" s="777"/>
    </row>
    <row r="34" spans="1:7" ht="26.25" customHeight="1" x14ac:dyDescent="0.2">
      <c r="A34" s="3"/>
      <c r="B34" s="771" t="s">
        <v>330</v>
      </c>
      <c r="C34" s="771"/>
      <c r="D34" s="367"/>
      <c r="E34" s="367"/>
      <c r="F34" s="772" t="s">
        <v>457</v>
      </c>
      <c r="G34" s="772"/>
    </row>
    <row r="35" spans="1:7" ht="26.25" customHeight="1" x14ac:dyDescent="0.2"/>
  </sheetData>
  <mergeCells count="15">
    <mergeCell ref="B34:C34"/>
    <mergeCell ref="F34:G34"/>
    <mergeCell ref="B29:C29"/>
    <mergeCell ref="F29:G29"/>
    <mergeCell ref="B32:C32"/>
    <mergeCell ref="B33:C33"/>
    <mergeCell ref="F33:G33"/>
    <mergeCell ref="A4:G4"/>
    <mergeCell ref="A5:G5"/>
    <mergeCell ref="A7:G7"/>
    <mergeCell ref="A8:G8"/>
    <mergeCell ref="A11:G11"/>
    <mergeCell ref="A9:G9"/>
    <mergeCell ref="A10:G10"/>
    <mergeCell ref="A6:G6"/>
  </mergeCells>
  <phoneticPr fontId="56" type="noConversion"/>
  <pageMargins left="0.43307086614173229" right="0.39370078740157483" top="0.31496062992125984" bottom="0.27559055118110237" header="0.23622047244094491" footer="0.11811023622047245"/>
  <pageSetup scale="62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92D050"/>
  </sheetPr>
  <dimension ref="A1:H205"/>
  <sheetViews>
    <sheetView topLeftCell="A182" zoomScale="65" zoomScaleNormal="65" zoomScalePageLayoutView="56" workbookViewId="0">
      <selection activeCell="A11" sqref="A11:G11"/>
    </sheetView>
  </sheetViews>
  <sheetFormatPr baseColWidth="10" defaultColWidth="20.28515625" defaultRowHeight="36" customHeight="1" x14ac:dyDescent="0.2"/>
  <cols>
    <col min="1" max="1" width="18.140625" style="476" customWidth="1"/>
    <col min="2" max="2" width="25.7109375" style="476" customWidth="1"/>
    <col min="3" max="3" width="56.85546875" style="255" customWidth="1"/>
    <col min="4" max="4" width="21.140625" style="246" customWidth="1"/>
    <col min="5" max="5" width="21" style="256" customWidth="1"/>
    <col min="6" max="6" width="24" style="257" customWidth="1"/>
    <col min="7" max="7" width="71" style="269" customWidth="1"/>
    <col min="8" max="16384" width="20.28515625" style="255"/>
  </cols>
  <sheetData>
    <row r="1" spans="1:8" ht="24" customHeight="1" x14ac:dyDescent="0.2"/>
    <row r="2" spans="1:8" ht="24" customHeight="1" x14ac:dyDescent="0.2">
      <c r="A2" s="477"/>
      <c r="B2" s="477"/>
      <c r="C2" s="477"/>
      <c r="D2" s="478"/>
      <c r="E2" s="479"/>
      <c r="F2" s="480"/>
      <c r="G2" s="481"/>
    </row>
    <row r="3" spans="1:8" ht="24" customHeight="1" x14ac:dyDescent="0.2">
      <c r="A3" s="477"/>
      <c r="B3" s="96"/>
      <c r="C3" s="477"/>
      <c r="D3" s="478"/>
      <c r="E3" s="478"/>
      <c r="F3" s="480"/>
      <c r="G3" s="481"/>
    </row>
    <row r="4" spans="1:8" ht="24" customHeight="1" x14ac:dyDescent="0.2">
      <c r="A4" s="477"/>
      <c r="B4" s="96"/>
      <c r="C4" s="477"/>
      <c r="D4" s="478"/>
      <c r="E4" s="478"/>
      <c r="F4" s="480"/>
      <c r="G4" s="481"/>
    </row>
    <row r="5" spans="1:8" ht="24" customHeight="1" x14ac:dyDescent="0.25">
      <c r="A5" s="765" t="s">
        <v>9</v>
      </c>
      <c r="B5" s="765"/>
      <c r="C5" s="765"/>
      <c r="D5" s="765"/>
      <c r="E5" s="765"/>
      <c r="F5" s="765"/>
      <c r="G5" s="765"/>
    </row>
    <row r="6" spans="1:8" ht="24" customHeight="1" x14ac:dyDescent="0.2">
      <c r="A6" s="778" t="s">
        <v>10</v>
      </c>
      <c r="B6" s="778"/>
      <c r="C6" s="778"/>
      <c r="D6" s="778"/>
      <c r="E6" s="778"/>
      <c r="F6" s="778"/>
      <c r="G6" s="778"/>
    </row>
    <row r="7" spans="1:8" ht="24" customHeight="1" x14ac:dyDescent="0.25">
      <c r="A7" s="767" t="s">
        <v>11</v>
      </c>
      <c r="B7" s="767"/>
      <c r="C7" s="767"/>
      <c r="D7" s="767"/>
      <c r="E7" s="767"/>
      <c r="F7" s="767"/>
      <c r="G7" s="767"/>
    </row>
    <row r="8" spans="1:8" ht="24" customHeight="1" x14ac:dyDescent="0.25">
      <c r="A8" s="766" t="s">
        <v>12</v>
      </c>
      <c r="B8" s="766"/>
      <c r="C8" s="766"/>
      <c r="D8" s="766"/>
      <c r="E8" s="766"/>
      <c r="F8" s="766"/>
      <c r="G8" s="766"/>
    </row>
    <row r="9" spans="1:8" ht="24" customHeight="1" x14ac:dyDescent="0.25">
      <c r="A9" s="767" t="s">
        <v>399</v>
      </c>
      <c r="B9" s="767"/>
      <c r="C9" s="767"/>
      <c r="D9" s="767"/>
      <c r="E9" s="767"/>
      <c r="F9" s="767"/>
      <c r="G9" s="767"/>
    </row>
    <row r="10" spans="1:8" ht="24" customHeight="1" x14ac:dyDescent="0.25">
      <c r="A10" s="767" t="s">
        <v>411</v>
      </c>
      <c r="B10" s="767"/>
      <c r="C10" s="767"/>
      <c r="D10" s="767"/>
      <c r="E10" s="767"/>
      <c r="F10" s="767"/>
      <c r="G10" s="767"/>
    </row>
    <row r="11" spans="1:8" ht="24" customHeight="1" x14ac:dyDescent="0.25">
      <c r="A11" s="766" t="s">
        <v>623</v>
      </c>
      <c r="B11" s="766"/>
      <c r="C11" s="766"/>
      <c r="D11" s="766"/>
      <c r="E11" s="766"/>
      <c r="F11" s="766"/>
      <c r="G11" s="766"/>
    </row>
    <row r="12" spans="1:8" ht="24" customHeight="1" x14ac:dyDescent="0.2">
      <c r="A12" s="255"/>
      <c r="D12" s="482"/>
      <c r="E12" s="482"/>
      <c r="F12" s="482"/>
      <c r="G12" s="255"/>
    </row>
    <row r="13" spans="1:8" ht="24" customHeight="1" x14ac:dyDescent="0.2">
      <c r="A13" s="483"/>
      <c r="B13" s="483"/>
      <c r="C13" s="484"/>
      <c r="D13" s="142"/>
      <c r="F13" s="254"/>
      <c r="G13" s="485"/>
    </row>
    <row r="14" spans="1:8" s="36" customFormat="1" ht="36" customHeight="1" x14ac:dyDescent="0.25">
      <c r="A14" s="732" t="s">
        <v>389</v>
      </c>
      <c r="B14" s="733" t="s">
        <v>45</v>
      </c>
      <c r="C14" s="249" t="s">
        <v>451</v>
      </c>
      <c r="D14" s="250" t="s">
        <v>397</v>
      </c>
      <c r="E14" s="734" t="s">
        <v>388</v>
      </c>
      <c r="F14" s="734" t="s">
        <v>398</v>
      </c>
      <c r="G14" s="735" t="s">
        <v>3</v>
      </c>
      <c r="H14" s="255"/>
    </row>
    <row r="15" spans="1:8" ht="36" customHeight="1" x14ac:dyDescent="0.25">
      <c r="A15" s="442"/>
      <c r="B15" s="387"/>
      <c r="C15" s="443" t="s">
        <v>735</v>
      </c>
      <c r="D15" s="538"/>
      <c r="E15" s="446"/>
      <c r="F15" s="446">
        <v>1352679.33</v>
      </c>
      <c r="G15" s="443" t="s">
        <v>736</v>
      </c>
    </row>
    <row r="16" spans="1:8" ht="36" customHeight="1" x14ac:dyDescent="0.2">
      <c r="A16" s="692">
        <v>45964</v>
      </c>
      <c r="B16" s="693" t="s">
        <v>737</v>
      </c>
      <c r="C16" s="673" t="s">
        <v>554</v>
      </c>
      <c r="D16" s="694">
        <v>10400</v>
      </c>
      <c r="E16" s="695">
        <v>0</v>
      </c>
      <c r="F16" s="696">
        <f>+F15+D16-E16</f>
        <v>1363079.33</v>
      </c>
      <c r="G16" s="673" t="s">
        <v>555</v>
      </c>
    </row>
    <row r="17" spans="1:7" ht="36" customHeight="1" x14ac:dyDescent="0.2">
      <c r="A17" s="692">
        <v>45964</v>
      </c>
      <c r="B17" s="693" t="s">
        <v>738</v>
      </c>
      <c r="C17" s="673" t="s">
        <v>554</v>
      </c>
      <c r="D17" s="694">
        <v>12400</v>
      </c>
      <c r="E17" s="695">
        <v>0</v>
      </c>
      <c r="F17" s="696">
        <f t="shared" ref="F17:F80" si="0">+F16+D17-E17</f>
        <v>1375479.33</v>
      </c>
      <c r="G17" s="673" t="s">
        <v>555</v>
      </c>
    </row>
    <row r="18" spans="1:7" ht="36" customHeight="1" x14ac:dyDescent="0.2">
      <c r="A18" s="692">
        <v>45964</v>
      </c>
      <c r="B18" s="693" t="s">
        <v>739</v>
      </c>
      <c r="C18" s="673" t="s">
        <v>569</v>
      </c>
      <c r="D18" s="694">
        <v>2000</v>
      </c>
      <c r="E18" s="695">
        <v>0</v>
      </c>
      <c r="F18" s="696">
        <f t="shared" si="0"/>
        <v>1377479.33</v>
      </c>
      <c r="G18" s="673" t="s">
        <v>570</v>
      </c>
    </row>
    <row r="19" spans="1:7" ht="44.25" customHeight="1" x14ac:dyDescent="0.2">
      <c r="A19" s="692">
        <v>45965</v>
      </c>
      <c r="B19" s="693">
        <v>31901</v>
      </c>
      <c r="C19" s="673" t="s">
        <v>631</v>
      </c>
      <c r="D19" s="695">
        <v>0</v>
      </c>
      <c r="E19" s="697">
        <v>150000</v>
      </c>
      <c r="F19" s="696">
        <f t="shared" si="0"/>
        <v>1227479.33</v>
      </c>
      <c r="G19" s="673" t="s">
        <v>632</v>
      </c>
    </row>
    <row r="20" spans="1:7" ht="36" customHeight="1" x14ac:dyDescent="0.2">
      <c r="A20" s="692">
        <v>45965</v>
      </c>
      <c r="B20" s="693" t="s">
        <v>740</v>
      </c>
      <c r="C20" s="673" t="s">
        <v>552</v>
      </c>
      <c r="D20" s="694">
        <v>33000</v>
      </c>
      <c r="E20" s="695">
        <v>0</v>
      </c>
      <c r="F20" s="696">
        <f t="shared" si="0"/>
        <v>1260479.33</v>
      </c>
      <c r="G20" s="673" t="s">
        <v>553</v>
      </c>
    </row>
    <row r="21" spans="1:7" ht="36" customHeight="1" x14ac:dyDescent="0.2">
      <c r="A21" s="692">
        <v>45965</v>
      </c>
      <c r="B21" s="693" t="s">
        <v>741</v>
      </c>
      <c r="C21" s="673" t="s">
        <v>554</v>
      </c>
      <c r="D21" s="694">
        <v>5400</v>
      </c>
      <c r="E21" s="695">
        <v>0</v>
      </c>
      <c r="F21" s="696">
        <f t="shared" si="0"/>
        <v>1265879.33</v>
      </c>
      <c r="G21" s="673" t="s">
        <v>555</v>
      </c>
    </row>
    <row r="22" spans="1:7" ht="24.95" customHeight="1" x14ac:dyDescent="0.2">
      <c r="A22" s="692">
        <v>45965</v>
      </c>
      <c r="B22" s="693" t="s">
        <v>742</v>
      </c>
      <c r="C22" s="673" t="s">
        <v>566</v>
      </c>
      <c r="D22" s="694">
        <v>865</v>
      </c>
      <c r="E22" s="695">
        <v>0</v>
      </c>
      <c r="F22" s="696">
        <f t="shared" si="0"/>
        <v>1266744.33</v>
      </c>
      <c r="G22" s="673" t="s">
        <v>566</v>
      </c>
    </row>
    <row r="23" spans="1:7" ht="24.95" customHeight="1" x14ac:dyDescent="0.2">
      <c r="A23" s="692">
        <v>45965</v>
      </c>
      <c r="B23" s="693" t="s">
        <v>743</v>
      </c>
      <c r="C23" s="673" t="s">
        <v>504</v>
      </c>
      <c r="D23" s="694">
        <v>70250</v>
      </c>
      <c r="E23" s="695">
        <v>0</v>
      </c>
      <c r="F23" s="696">
        <f t="shared" si="0"/>
        <v>1336994.33</v>
      </c>
      <c r="G23" s="673" t="s">
        <v>504</v>
      </c>
    </row>
    <row r="24" spans="1:7" ht="24.95" customHeight="1" x14ac:dyDescent="0.2">
      <c r="A24" s="692">
        <v>45965</v>
      </c>
      <c r="B24" s="693" t="s">
        <v>556</v>
      </c>
      <c r="C24" s="673" t="s">
        <v>557</v>
      </c>
      <c r="D24" s="694">
        <v>5400</v>
      </c>
      <c r="E24" s="695">
        <v>0</v>
      </c>
      <c r="F24" s="696">
        <f t="shared" si="0"/>
        <v>1342394.33</v>
      </c>
      <c r="G24" s="673" t="s">
        <v>558</v>
      </c>
    </row>
    <row r="25" spans="1:7" ht="24.95" customHeight="1" x14ac:dyDescent="0.2">
      <c r="A25" s="692">
        <v>45965</v>
      </c>
      <c r="B25" s="693" t="s">
        <v>556</v>
      </c>
      <c r="C25" s="673" t="s">
        <v>557</v>
      </c>
      <c r="D25" s="694">
        <v>5900</v>
      </c>
      <c r="E25" s="695">
        <v>0</v>
      </c>
      <c r="F25" s="696">
        <f t="shared" si="0"/>
        <v>1348294.33</v>
      </c>
      <c r="G25" s="673" t="s">
        <v>558</v>
      </c>
    </row>
    <row r="26" spans="1:7" ht="24.95" customHeight="1" x14ac:dyDescent="0.2">
      <c r="A26" s="692">
        <v>45965</v>
      </c>
      <c r="B26" s="693" t="s">
        <v>744</v>
      </c>
      <c r="C26" s="673" t="s">
        <v>559</v>
      </c>
      <c r="D26" s="694">
        <v>500</v>
      </c>
      <c r="E26" s="695">
        <v>0</v>
      </c>
      <c r="F26" s="696">
        <f t="shared" si="0"/>
        <v>1348794.33</v>
      </c>
      <c r="G26" s="673" t="s">
        <v>745</v>
      </c>
    </row>
    <row r="27" spans="1:7" ht="24.95" customHeight="1" x14ac:dyDescent="0.2">
      <c r="A27" s="692">
        <v>45965</v>
      </c>
      <c r="B27" s="693" t="s">
        <v>746</v>
      </c>
      <c r="C27" s="673" t="s">
        <v>559</v>
      </c>
      <c r="D27" s="694">
        <v>200</v>
      </c>
      <c r="E27" s="695">
        <v>0</v>
      </c>
      <c r="F27" s="696">
        <f t="shared" si="0"/>
        <v>1348994.33</v>
      </c>
      <c r="G27" s="673" t="s">
        <v>747</v>
      </c>
    </row>
    <row r="28" spans="1:7" ht="36" customHeight="1" x14ac:dyDescent="0.2">
      <c r="A28" s="692">
        <v>45965</v>
      </c>
      <c r="B28" s="693" t="s">
        <v>748</v>
      </c>
      <c r="C28" s="673" t="s">
        <v>552</v>
      </c>
      <c r="D28" s="694">
        <v>6200</v>
      </c>
      <c r="E28" s="695">
        <v>0</v>
      </c>
      <c r="F28" s="696">
        <f t="shared" si="0"/>
        <v>1355194.33</v>
      </c>
      <c r="G28" s="673" t="s">
        <v>553</v>
      </c>
    </row>
    <row r="29" spans="1:7" ht="36" customHeight="1" x14ac:dyDescent="0.2">
      <c r="A29" s="692">
        <v>45965</v>
      </c>
      <c r="B29" s="693" t="s">
        <v>749</v>
      </c>
      <c r="C29" s="673" t="s">
        <v>552</v>
      </c>
      <c r="D29" s="694">
        <v>5000</v>
      </c>
      <c r="E29" s="695">
        <v>0</v>
      </c>
      <c r="F29" s="696">
        <f t="shared" si="0"/>
        <v>1360194.33</v>
      </c>
      <c r="G29" s="673" t="s">
        <v>553</v>
      </c>
    </row>
    <row r="30" spans="1:7" ht="36" customHeight="1" x14ac:dyDescent="0.2">
      <c r="A30" s="692">
        <v>45965</v>
      </c>
      <c r="B30" s="693" t="s">
        <v>750</v>
      </c>
      <c r="C30" s="673" t="s">
        <v>552</v>
      </c>
      <c r="D30" s="694">
        <v>32400</v>
      </c>
      <c r="E30" s="695">
        <v>0</v>
      </c>
      <c r="F30" s="696">
        <f t="shared" si="0"/>
        <v>1392594.33</v>
      </c>
      <c r="G30" s="673" t="s">
        <v>553</v>
      </c>
    </row>
    <row r="31" spans="1:7" ht="24.95" customHeight="1" x14ac:dyDescent="0.2">
      <c r="A31" s="692">
        <v>45965</v>
      </c>
      <c r="B31" s="693" t="s">
        <v>751</v>
      </c>
      <c r="C31" s="673" t="s">
        <v>752</v>
      </c>
      <c r="D31" s="694">
        <v>1000</v>
      </c>
      <c r="E31" s="695">
        <v>0</v>
      </c>
      <c r="F31" s="696">
        <f t="shared" si="0"/>
        <v>1393594.33</v>
      </c>
      <c r="G31" s="673" t="s">
        <v>753</v>
      </c>
    </row>
    <row r="32" spans="1:7" ht="24.95" customHeight="1" x14ac:dyDescent="0.2">
      <c r="A32" s="692">
        <v>45965</v>
      </c>
      <c r="B32" s="693" t="s">
        <v>754</v>
      </c>
      <c r="C32" s="673" t="s">
        <v>504</v>
      </c>
      <c r="D32" s="694">
        <v>20</v>
      </c>
      <c r="E32" s="695">
        <v>0</v>
      </c>
      <c r="F32" s="696">
        <f t="shared" si="0"/>
        <v>1393614.33</v>
      </c>
      <c r="G32" s="673" t="s">
        <v>504</v>
      </c>
    </row>
    <row r="33" spans="1:7" ht="26.25" customHeight="1" x14ac:dyDescent="0.2">
      <c r="A33" s="692">
        <v>45966</v>
      </c>
      <c r="B33" s="693" t="s">
        <v>755</v>
      </c>
      <c r="C33" s="673" t="s">
        <v>552</v>
      </c>
      <c r="D33" s="694">
        <v>25600</v>
      </c>
      <c r="E33" s="695">
        <v>0</v>
      </c>
      <c r="F33" s="696">
        <f t="shared" si="0"/>
        <v>1419214.33</v>
      </c>
      <c r="G33" s="673" t="s">
        <v>553</v>
      </c>
    </row>
    <row r="34" spans="1:7" ht="26.25" customHeight="1" x14ac:dyDescent="0.2">
      <c r="A34" s="692">
        <v>45966</v>
      </c>
      <c r="B34" s="693" t="s">
        <v>756</v>
      </c>
      <c r="C34" s="673" t="s">
        <v>554</v>
      </c>
      <c r="D34" s="694">
        <v>9000</v>
      </c>
      <c r="E34" s="695">
        <v>0</v>
      </c>
      <c r="F34" s="696">
        <f t="shared" si="0"/>
        <v>1428214.33</v>
      </c>
      <c r="G34" s="673" t="s">
        <v>555</v>
      </c>
    </row>
    <row r="35" spans="1:7" ht="30.75" customHeight="1" x14ac:dyDescent="0.2">
      <c r="A35" s="692">
        <v>45966</v>
      </c>
      <c r="B35" s="693" t="s">
        <v>757</v>
      </c>
      <c r="C35" s="673" t="s">
        <v>560</v>
      </c>
      <c r="D35" s="694">
        <v>1400</v>
      </c>
      <c r="E35" s="695">
        <v>0</v>
      </c>
      <c r="F35" s="696">
        <f t="shared" si="0"/>
        <v>1429614.33</v>
      </c>
      <c r="G35" s="673" t="s">
        <v>561</v>
      </c>
    </row>
    <row r="36" spans="1:7" ht="24.95" customHeight="1" x14ac:dyDescent="0.2">
      <c r="A36" s="692">
        <v>45966</v>
      </c>
      <c r="B36" s="693" t="s">
        <v>556</v>
      </c>
      <c r="C36" s="673" t="s">
        <v>557</v>
      </c>
      <c r="D36" s="694">
        <v>11800</v>
      </c>
      <c r="E36" s="695">
        <v>0</v>
      </c>
      <c r="F36" s="696">
        <f t="shared" si="0"/>
        <v>1441414.33</v>
      </c>
      <c r="G36" s="673" t="s">
        <v>558</v>
      </c>
    </row>
    <row r="37" spans="1:7" ht="24.95" customHeight="1" x14ac:dyDescent="0.2">
      <c r="A37" s="692">
        <v>45966</v>
      </c>
      <c r="B37" s="693" t="s">
        <v>758</v>
      </c>
      <c r="C37" s="673" t="s">
        <v>559</v>
      </c>
      <c r="D37" s="694">
        <v>1000</v>
      </c>
      <c r="E37" s="695">
        <v>0</v>
      </c>
      <c r="F37" s="696">
        <f t="shared" si="0"/>
        <v>1442414.33</v>
      </c>
      <c r="G37" s="673" t="s">
        <v>759</v>
      </c>
    </row>
    <row r="38" spans="1:7" ht="24.95" customHeight="1" x14ac:dyDescent="0.2">
      <c r="A38" s="692">
        <v>45967</v>
      </c>
      <c r="B38" s="693" t="s">
        <v>760</v>
      </c>
      <c r="C38" s="673" t="s">
        <v>564</v>
      </c>
      <c r="D38" s="694">
        <v>2230</v>
      </c>
      <c r="E38" s="695">
        <v>0</v>
      </c>
      <c r="F38" s="696">
        <f t="shared" si="0"/>
        <v>1444644.33</v>
      </c>
      <c r="G38" s="673" t="s">
        <v>564</v>
      </c>
    </row>
    <row r="39" spans="1:7" ht="24.95" customHeight="1" x14ac:dyDescent="0.2">
      <c r="A39" s="692">
        <v>45967</v>
      </c>
      <c r="B39" s="693" t="s">
        <v>761</v>
      </c>
      <c r="C39" s="673" t="s">
        <v>554</v>
      </c>
      <c r="D39" s="694">
        <v>21100</v>
      </c>
      <c r="E39" s="695">
        <v>0</v>
      </c>
      <c r="F39" s="696">
        <f t="shared" si="0"/>
        <v>1465744.33</v>
      </c>
      <c r="G39" s="673" t="s">
        <v>554</v>
      </c>
    </row>
    <row r="40" spans="1:7" ht="24.95" customHeight="1" x14ac:dyDescent="0.2">
      <c r="A40" s="692">
        <v>45967</v>
      </c>
      <c r="B40" s="693" t="s">
        <v>762</v>
      </c>
      <c r="C40" s="673" t="s">
        <v>560</v>
      </c>
      <c r="D40" s="694">
        <v>1000</v>
      </c>
      <c r="E40" s="695">
        <v>0</v>
      </c>
      <c r="F40" s="696">
        <f t="shared" si="0"/>
        <v>1466744.33</v>
      </c>
      <c r="G40" s="673" t="s">
        <v>560</v>
      </c>
    </row>
    <row r="41" spans="1:7" ht="24.95" customHeight="1" x14ac:dyDescent="0.2">
      <c r="A41" s="692">
        <v>45967</v>
      </c>
      <c r="B41" s="693" t="s">
        <v>763</v>
      </c>
      <c r="C41" s="673" t="s">
        <v>552</v>
      </c>
      <c r="D41" s="694">
        <v>40600</v>
      </c>
      <c r="E41" s="695">
        <v>0</v>
      </c>
      <c r="F41" s="696">
        <f t="shared" si="0"/>
        <v>1507344.33</v>
      </c>
      <c r="G41" s="673" t="s">
        <v>552</v>
      </c>
    </row>
    <row r="42" spans="1:7" ht="24.95" customHeight="1" x14ac:dyDescent="0.2">
      <c r="A42" s="692">
        <v>45967</v>
      </c>
      <c r="B42" s="693" t="s">
        <v>764</v>
      </c>
      <c r="C42" s="673" t="s">
        <v>765</v>
      </c>
      <c r="D42" s="694">
        <v>15000</v>
      </c>
      <c r="E42" s="695">
        <v>0</v>
      </c>
      <c r="F42" s="696">
        <f t="shared" si="0"/>
        <v>1522344.33</v>
      </c>
      <c r="G42" s="673" t="s">
        <v>765</v>
      </c>
    </row>
    <row r="43" spans="1:7" ht="24.95" customHeight="1" x14ac:dyDescent="0.2">
      <c r="A43" s="692">
        <v>45967</v>
      </c>
      <c r="B43" s="693" t="s">
        <v>766</v>
      </c>
      <c r="C43" s="673" t="s">
        <v>504</v>
      </c>
      <c r="D43" s="694">
        <v>700</v>
      </c>
      <c r="E43" s="695">
        <v>0</v>
      </c>
      <c r="F43" s="696">
        <f t="shared" si="0"/>
        <v>1523044.33</v>
      </c>
      <c r="G43" s="673" t="s">
        <v>504</v>
      </c>
    </row>
    <row r="44" spans="1:7" ht="24.95" customHeight="1" x14ac:dyDescent="0.2">
      <c r="A44" s="692">
        <v>45967</v>
      </c>
      <c r="B44" s="693" t="s">
        <v>767</v>
      </c>
      <c r="C44" s="673" t="s">
        <v>768</v>
      </c>
      <c r="D44" s="694">
        <v>12500</v>
      </c>
      <c r="E44" s="695">
        <v>0</v>
      </c>
      <c r="F44" s="696">
        <f t="shared" si="0"/>
        <v>1535544.33</v>
      </c>
      <c r="G44" s="673" t="s">
        <v>768</v>
      </c>
    </row>
    <row r="45" spans="1:7" ht="24.95" customHeight="1" x14ac:dyDescent="0.2">
      <c r="A45" s="692">
        <v>45967</v>
      </c>
      <c r="B45" s="693" t="s">
        <v>769</v>
      </c>
      <c r="C45" s="673" t="s">
        <v>559</v>
      </c>
      <c r="D45" s="694">
        <v>2000</v>
      </c>
      <c r="E45" s="695">
        <v>0</v>
      </c>
      <c r="F45" s="696">
        <f t="shared" si="0"/>
        <v>1537544.33</v>
      </c>
      <c r="G45" s="673" t="s">
        <v>559</v>
      </c>
    </row>
    <row r="46" spans="1:7" ht="24.95" customHeight="1" x14ac:dyDescent="0.2">
      <c r="A46" s="692">
        <v>45967</v>
      </c>
      <c r="B46" s="693" t="s">
        <v>770</v>
      </c>
      <c r="C46" s="673" t="s">
        <v>505</v>
      </c>
      <c r="D46" s="694">
        <v>13750</v>
      </c>
      <c r="E46" s="695">
        <v>0</v>
      </c>
      <c r="F46" s="696">
        <f t="shared" si="0"/>
        <v>1551294.33</v>
      </c>
      <c r="G46" s="673" t="s">
        <v>505</v>
      </c>
    </row>
    <row r="47" spans="1:7" ht="24.95" customHeight="1" x14ac:dyDescent="0.2">
      <c r="A47" s="692">
        <v>45967</v>
      </c>
      <c r="B47" s="693" t="s">
        <v>771</v>
      </c>
      <c r="C47" s="673" t="s">
        <v>504</v>
      </c>
      <c r="D47" s="694">
        <v>385</v>
      </c>
      <c r="E47" s="695">
        <v>0</v>
      </c>
      <c r="F47" s="696">
        <f t="shared" si="0"/>
        <v>1551679.33</v>
      </c>
      <c r="G47" s="673" t="s">
        <v>504</v>
      </c>
    </row>
    <row r="48" spans="1:7" ht="24.95" customHeight="1" x14ac:dyDescent="0.2">
      <c r="A48" s="692">
        <v>45967</v>
      </c>
      <c r="B48" s="693" t="s">
        <v>772</v>
      </c>
      <c r="C48" s="673" t="s">
        <v>504</v>
      </c>
      <c r="D48" s="694">
        <v>505</v>
      </c>
      <c r="E48" s="695">
        <v>0</v>
      </c>
      <c r="F48" s="696">
        <f t="shared" si="0"/>
        <v>1552184.33</v>
      </c>
      <c r="G48" s="673" t="s">
        <v>504</v>
      </c>
    </row>
    <row r="49" spans="1:7" ht="24.95" customHeight="1" x14ac:dyDescent="0.2">
      <c r="A49" s="692">
        <v>45967</v>
      </c>
      <c r="B49" s="693" t="s">
        <v>773</v>
      </c>
      <c r="C49" s="673" t="s">
        <v>504</v>
      </c>
      <c r="D49" s="694">
        <v>1185</v>
      </c>
      <c r="E49" s="695">
        <v>0</v>
      </c>
      <c r="F49" s="696">
        <f t="shared" si="0"/>
        <v>1553369.33</v>
      </c>
      <c r="G49" s="673" t="s">
        <v>504</v>
      </c>
    </row>
    <row r="50" spans="1:7" ht="24.95" customHeight="1" x14ac:dyDescent="0.2">
      <c r="A50" s="692">
        <v>45967</v>
      </c>
      <c r="B50" s="693" t="s">
        <v>774</v>
      </c>
      <c r="C50" s="673" t="s">
        <v>504</v>
      </c>
      <c r="D50" s="694">
        <v>1060</v>
      </c>
      <c r="E50" s="695">
        <v>0</v>
      </c>
      <c r="F50" s="696">
        <f t="shared" si="0"/>
        <v>1554429.33</v>
      </c>
      <c r="G50" s="673" t="s">
        <v>504</v>
      </c>
    </row>
    <row r="51" spans="1:7" ht="24.95" customHeight="1" x14ac:dyDescent="0.2">
      <c r="A51" s="692">
        <v>45967</v>
      </c>
      <c r="B51" s="693" t="s">
        <v>556</v>
      </c>
      <c r="C51" s="673" t="s">
        <v>557</v>
      </c>
      <c r="D51" s="694">
        <v>6500</v>
      </c>
      <c r="E51" s="695">
        <v>0</v>
      </c>
      <c r="F51" s="696">
        <f t="shared" si="0"/>
        <v>1560929.33</v>
      </c>
      <c r="G51" s="673" t="s">
        <v>557</v>
      </c>
    </row>
    <row r="52" spans="1:7" ht="36" customHeight="1" x14ac:dyDescent="0.2">
      <c r="A52" s="692">
        <v>45967</v>
      </c>
      <c r="B52" s="693" t="s">
        <v>775</v>
      </c>
      <c r="C52" s="673" t="s">
        <v>567</v>
      </c>
      <c r="D52" s="694">
        <v>15600</v>
      </c>
      <c r="E52" s="695">
        <v>0</v>
      </c>
      <c r="F52" s="696">
        <f t="shared" si="0"/>
        <v>1576529.33</v>
      </c>
      <c r="G52" s="673" t="s">
        <v>568</v>
      </c>
    </row>
    <row r="53" spans="1:7" ht="36" customHeight="1" x14ac:dyDescent="0.2">
      <c r="A53" s="692">
        <v>45967</v>
      </c>
      <c r="B53" s="693" t="s">
        <v>776</v>
      </c>
      <c r="C53" s="673" t="s">
        <v>777</v>
      </c>
      <c r="D53" s="694">
        <v>6750</v>
      </c>
      <c r="E53" s="695">
        <v>0</v>
      </c>
      <c r="F53" s="696">
        <f t="shared" si="0"/>
        <v>1583279.33</v>
      </c>
      <c r="G53" s="673" t="s">
        <v>778</v>
      </c>
    </row>
    <row r="54" spans="1:7" ht="27.75" customHeight="1" x14ac:dyDescent="0.2">
      <c r="A54" s="692">
        <v>45967</v>
      </c>
      <c r="B54" s="693" t="s">
        <v>779</v>
      </c>
      <c r="C54" s="673" t="s">
        <v>576</v>
      </c>
      <c r="D54" s="694">
        <v>7500</v>
      </c>
      <c r="E54" s="695">
        <v>0</v>
      </c>
      <c r="F54" s="696">
        <f t="shared" si="0"/>
        <v>1590779.33</v>
      </c>
      <c r="G54" s="673" t="s">
        <v>780</v>
      </c>
    </row>
    <row r="55" spans="1:7" ht="30.75" customHeight="1" x14ac:dyDescent="0.2">
      <c r="A55" s="692">
        <v>45968</v>
      </c>
      <c r="B55" s="693" t="s">
        <v>781</v>
      </c>
      <c r="C55" s="673" t="s">
        <v>552</v>
      </c>
      <c r="D55" s="694">
        <v>46000</v>
      </c>
      <c r="E55" s="695">
        <v>0</v>
      </c>
      <c r="F55" s="696">
        <f t="shared" si="0"/>
        <v>1636779.33</v>
      </c>
      <c r="G55" s="673" t="s">
        <v>553</v>
      </c>
    </row>
    <row r="56" spans="1:7" ht="27.75" customHeight="1" x14ac:dyDescent="0.2">
      <c r="A56" s="692">
        <v>45968</v>
      </c>
      <c r="B56" s="693" t="s">
        <v>782</v>
      </c>
      <c r="C56" s="673" t="s">
        <v>783</v>
      </c>
      <c r="D56" s="694">
        <v>7600</v>
      </c>
      <c r="E56" s="695">
        <v>0</v>
      </c>
      <c r="F56" s="696">
        <f t="shared" si="0"/>
        <v>1644379.33</v>
      </c>
      <c r="G56" s="673" t="s">
        <v>784</v>
      </c>
    </row>
    <row r="57" spans="1:7" ht="36" customHeight="1" x14ac:dyDescent="0.2">
      <c r="A57" s="692">
        <v>45968</v>
      </c>
      <c r="B57" s="693" t="s">
        <v>785</v>
      </c>
      <c r="C57" s="673" t="s">
        <v>786</v>
      </c>
      <c r="D57" s="694">
        <v>3200</v>
      </c>
      <c r="E57" s="695">
        <v>0</v>
      </c>
      <c r="F57" s="696">
        <f t="shared" si="0"/>
        <v>1647579.33</v>
      </c>
      <c r="G57" s="673" t="s">
        <v>787</v>
      </c>
    </row>
    <row r="58" spans="1:7" ht="24.95" customHeight="1" x14ac:dyDescent="0.2">
      <c r="A58" s="692">
        <v>45968</v>
      </c>
      <c r="B58" s="693" t="s">
        <v>788</v>
      </c>
      <c r="C58" s="673" t="s">
        <v>559</v>
      </c>
      <c r="D58" s="694">
        <v>500</v>
      </c>
      <c r="E58" s="695">
        <v>0</v>
      </c>
      <c r="F58" s="696">
        <f t="shared" si="0"/>
        <v>1648079.33</v>
      </c>
      <c r="G58" s="673" t="s">
        <v>789</v>
      </c>
    </row>
    <row r="59" spans="1:7" ht="24.95" customHeight="1" x14ac:dyDescent="0.2">
      <c r="A59" s="692">
        <v>45968</v>
      </c>
      <c r="B59" s="693" t="s">
        <v>790</v>
      </c>
      <c r="C59" s="673" t="s">
        <v>791</v>
      </c>
      <c r="D59" s="694">
        <v>320</v>
      </c>
      <c r="E59" s="695">
        <v>0</v>
      </c>
      <c r="F59" s="696">
        <f t="shared" si="0"/>
        <v>1648399.33</v>
      </c>
      <c r="G59" s="673" t="s">
        <v>792</v>
      </c>
    </row>
    <row r="60" spans="1:7" ht="24.95" customHeight="1" x14ac:dyDescent="0.2">
      <c r="A60" s="692">
        <v>45968</v>
      </c>
      <c r="B60" s="693" t="s">
        <v>793</v>
      </c>
      <c r="C60" s="673" t="s">
        <v>559</v>
      </c>
      <c r="D60" s="694">
        <v>1400</v>
      </c>
      <c r="E60" s="695">
        <v>0</v>
      </c>
      <c r="F60" s="696">
        <f t="shared" si="0"/>
        <v>1649799.33</v>
      </c>
      <c r="G60" s="673" t="s">
        <v>794</v>
      </c>
    </row>
    <row r="61" spans="1:7" ht="24.95" customHeight="1" x14ac:dyDescent="0.2">
      <c r="A61" s="692">
        <v>45968</v>
      </c>
      <c r="B61" s="693" t="s">
        <v>556</v>
      </c>
      <c r="C61" s="673" t="s">
        <v>557</v>
      </c>
      <c r="D61" s="694">
        <v>19000</v>
      </c>
      <c r="E61" s="695">
        <v>0</v>
      </c>
      <c r="F61" s="696">
        <f t="shared" si="0"/>
        <v>1668799.33</v>
      </c>
      <c r="G61" s="673" t="s">
        <v>558</v>
      </c>
    </row>
    <row r="62" spans="1:7" ht="36" customHeight="1" x14ac:dyDescent="0.2">
      <c r="A62" s="692">
        <v>45968</v>
      </c>
      <c r="B62" s="693" t="s">
        <v>795</v>
      </c>
      <c r="C62" s="673" t="s">
        <v>796</v>
      </c>
      <c r="D62" s="694">
        <v>169799.8</v>
      </c>
      <c r="E62" s="695">
        <v>0</v>
      </c>
      <c r="F62" s="696">
        <f t="shared" si="0"/>
        <v>1838599.1300000001</v>
      </c>
      <c r="G62" s="673" t="s">
        <v>797</v>
      </c>
    </row>
    <row r="63" spans="1:7" ht="36" customHeight="1" x14ac:dyDescent="0.2">
      <c r="A63" s="692">
        <v>45968</v>
      </c>
      <c r="B63" s="693" t="s">
        <v>798</v>
      </c>
      <c r="C63" s="673" t="s">
        <v>567</v>
      </c>
      <c r="D63" s="694">
        <v>1600</v>
      </c>
      <c r="E63" s="695">
        <v>0</v>
      </c>
      <c r="F63" s="696">
        <f t="shared" si="0"/>
        <v>1840199.1300000001</v>
      </c>
      <c r="G63" s="673" t="s">
        <v>568</v>
      </c>
    </row>
    <row r="64" spans="1:7" ht="46.5" customHeight="1" x14ac:dyDescent="0.2">
      <c r="A64" s="692">
        <v>45968</v>
      </c>
      <c r="B64" s="672" t="s">
        <v>717</v>
      </c>
      <c r="C64" s="672" t="s">
        <v>718</v>
      </c>
      <c r="D64" s="698">
        <v>0</v>
      </c>
      <c r="E64" s="697">
        <v>8400</v>
      </c>
      <c r="F64" s="699">
        <f>+F189+D64-E64</f>
        <v>1283879.1299999999</v>
      </c>
      <c r="G64" s="673" t="s">
        <v>724</v>
      </c>
    </row>
    <row r="65" spans="1:7" ht="24.95" customHeight="1" x14ac:dyDescent="0.2">
      <c r="A65" s="692">
        <v>45972</v>
      </c>
      <c r="B65" s="693" t="s">
        <v>799</v>
      </c>
      <c r="C65" s="673" t="s">
        <v>559</v>
      </c>
      <c r="D65" s="694">
        <v>2000</v>
      </c>
      <c r="E65" s="695">
        <v>0</v>
      </c>
      <c r="F65" s="696">
        <f>+F63+D65-E65</f>
        <v>1842199.1300000001</v>
      </c>
      <c r="G65" s="673" t="s">
        <v>800</v>
      </c>
    </row>
    <row r="66" spans="1:7" ht="24.95" customHeight="1" x14ac:dyDescent="0.2">
      <c r="A66" s="692">
        <v>45972</v>
      </c>
      <c r="B66" s="693" t="s">
        <v>565</v>
      </c>
      <c r="C66" s="673" t="s">
        <v>557</v>
      </c>
      <c r="D66" s="694">
        <v>11400</v>
      </c>
      <c r="E66" s="695">
        <v>0</v>
      </c>
      <c r="F66" s="696">
        <f t="shared" si="0"/>
        <v>1853599.1300000001</v>
      </c>
      <c r="G66" s="673" t="s">
        <v>558</v>
      </c>
    </row>
    <row r="67" spans="1:7" ht="27.75" customHeight="1" x14ac:dyDescent="0.2">
      <c r="A67" s="692">
        <v>45972</v>
      </c>
      <c r="B67" s="693" t="s">
        <v>556</v>
      </c>
      <c r="C67" s="673" t="s">
        <v>557</v>
      </c>
      <c r="D67" s="694">
        <v>5500</v>
      </c>
      <c r="E67" s="695">
        <v>0</v>
      </c>
      <c r="F67" s="696">
        <f t="shared" si="0"/>
        <v>1859099.1300000001</v>
      </c>
      <c r="G67" s="673" t="s">
        <v>558</v>
      </c>
    </row>
    <row r="68" spans="1:7" ht="27.75" customHeight="1" x14ac:dyDescent="0.2">
      <c r="A68" s="692">
        <v>45972</v>
      </c>
      <c r="B68" s="693" t="s">
        <v>801</v>
      </c>
      <c r="C68" s="673" t="s">
        <v>554</v>
      </c>
      <c r="D68" s="694">
        <v>22200</v>
      </c>
      <c r="E68" s="695">
        <v>0</v>
      </c>
      <c r="F68" s="696">
        <f t="shared" si="0"/>
        <v>1881299.1300000001</v>
      </c>
      <c r="G68" s="673" t="s">
        <v>555</v>
      </c>
    </row>
    <row r="69" spans="1:7" ht="27.75" customHeight="1" x14ac:dyDescent="0.2">
      <c r="A69" s="692">
        <v>45972</v>
      </c>
      <c r="B69" s="693" t="s">
        <v>802</v>
      </c>
      <c r="C69" s="673" t="s">
        <v>554</v>
      </c>
      <c r="D69" s="694">
        <v>500</v>
      </c>
      <c r="E69" s="695">
        <v>0</v>
      </c>
      <c r="F69" s="696">
        <f t="shared" si="0"/>
        <v>1881799.1300000001</v>
      </c>
      <c r="G69" s="673" t="s">
        <v>555</v>
      </c>
    </row>
    <row r="70" spans="1:7" ht="35.25" customHeight="1" x14ac:dyDescent="0.2">
      <c r="A70" s="692">
        <v>45972</v>
      </c>
      <c r="B70" s="693" t="s">
        <v>803</v>
      </c>
      <c r="C70" s="673" t="s">
        <v>554</v>
      </c>
      <c r="D70" s="694">
        <v>17600</v>
      </c>
      <c r="E70" s="695">
        <v>0</v>
      </c>
      <c r="F70" s="696">
        <f t="shared" si="0"/>
        <v>1899399.1300000001</v>
      </c>
      <c r="G70" s="673" t="s">
        <v>555</v>
      </c>
    </row>
    <row r="71" spans="1:7" ht="27.75" customHeight="1" x14ac:dyDescent="0.2">
      <c r="A71" s="692">
        <v>45972</v>
      </c>
      <c r="B71" s="693" t="s">
        <v>804</v>
      </c>
      <c r="C71" s="673" t="s">
        <v>805</v>
      </c>
      <c r="D71" s="694">
        <v>56000</v>
      </c>
      <c r="E71" s="695">
        <v>0</v>
      </c>
      <c r="F71" s="696">
        <f t="shared" si="0"/>
        <v>1955399.1300000001</v>
      </c>
      <c r="G71" s="673" t="s">
        <v>806</v>
      </c>
    </row>
    <row r="72" spans="1:7" ht="24.95" customHeight="1" x14ac:dyDescent="0.2">
      <c r="A72" s="692">
        <v>45973</v>
      </c>
      <c r="B72" s="693" t="s">
        <v>807</v>
      </c>
      <c r="C72" s="673" t="s">
        <v>808</v>
      </c>
      <c r="D72" s="694">
        <v>20800</v>
      </c>
      <c r="E72" s="695">
        <v>0</v>
      </c>
      <c r="F72" s="696">
        <f t="shared" si="0"/>
        <v>1976199.1300000001</v>
      </c>
      <c r="G72" s="673" t="s">
        <v>809</v>
      </c>
    </row>
    <row r="73" spans="1:7" ht="33" customHeight="1" x14ac:dyDescent="0.2">
      <c r="A73" s="692">
        <v>45973</v>
      </c>
      <c r="B73" s="693" t="s">
        <v>810</v>
      </c>
      <c r="C73" s="673" t="s">
        <v>552</v>
      </c>
      <c r="D73" s="694">
        <v>39300</v>
      </c>
      <c r="E73" s="695">
        <v>0</v>
      </c>
      <c r="F73" s="696">
        <f t="shared" si="0"/>
        <v>2015499.1300000001</v>
      </c>
      <c r="G73" s="673" t="s">
        <v>553</v>
      </c>
    </row>
    <row r="74" spans="1:7" ht="33.75" customHeight="1" x14ac:dyDescent="0.2">
      <c r="A74" s="692">
        <v>45973</v>
      </c>
      <c r="B74" s="693" t="s">
        <v>811</v>
      </c>
      <c r="C74" s="673" t="s">
        <v>554</v>
      </c>
      <c r="D74" s="694">
        <v>15800</v>
      </c>
      <c r="E74" s="695">
        <v>0</v>
      </c>
      <c r="F74" s="696">
        <f t="shared" si="0"/>
        <v>2031299.1300000001</v>
      </c>
      <c r="G74" s="673" t="s">
        <v>555</v>
      </c>
    </row>
    <row r="75" spans="1:7" ht="24.95" customHeight="1" x14ac:dyDescent="0.2">
      <c r="A75" s="692">
        <v>45973</v>
      </c>
      <c r="B75" s="693" t="s">
        <v>812</v>
      </c>
      <c r="C75" s="673" t="s">
        <v>504</v>
      </c>
      <c r="D75" s="694">
        <v>20000</v>
      </c>
      <c r="E75" s="695">
        <v>0</v>
      </c>
      <c r="F75" s="696">
        <f t="shared" si="0"/>
        <v>2051299.1300000001</v>
      </c>
      <c r="G75" s="673" t="s">
        <v>504</v>
      </c>
    </row>
    <row r="76" spans="1:7" ht="24.95" customHeight="1" x14ac:dyDescent="0.2">
      <c r="A76" s="692">
        <v>45973</v>
      </c>
      <c r="B76" s="693" t="s">
        <v>813</v>
      </c>
      <c r="C76" s="673" t="s">
        <v>504</v>
      </c>
      <c r="D76" s="694">
        <v>275625</v>
      </c>
      <c r="E76" s="695">
        <v>0</v>
      </c>
      <c r="F76" s="696">
        <f t="shared" si="0"/>
        <v>2326924.13</v>
      </c>
      <c r="G76" s="673" t="s">
        <v>504</v>
      </c>
    </row>
    <row r="77" spans="1:7" ht="24.95" customHeight="1" x14ac:dyDescent="0.2">
      <c r="A77" s="692">
        <v>45973</v>
      </c>
      <c r="B77" s="693" t="s">
        <v>556</v>
      </c>
      <c r="C77" s="673" t="s">
        <v>557</v>
      </c>
      <c r="D77" s="694">
        <v>14400</v>
      </c>
      <c r="E77" s="695">
        <v>0</v>
      </c>
      <c r="F77" s="696">
        <f t="shared" si="0"/>
        <v>2341324.13</v>
      </c>
      <c r="G77" s="673" t="s">
        <v>558</v>
      </c>
    </row>
    <row r="78" spans="1:7" ht="24.95" customHeight="1" x14ac:dyDescent="0.2">
      <c r="A78" s="692">
        <v>45973</v>
      </c>
      <c r="B78" s="693" t="s">
        <v>814</v>
      </c>
      <c r="C78" s="673" t="s">
        <v>504</v>
      </c>
      <c r="D78" s="694">
        <v>235</v>
      </c>
      <c r="E78" s="695">
        <v>0</v>
      </c>
      <c r="F78" s="696">
        <f t="shared" si="0"/>
        <v>2341559.13</v>
      </c>
      <c r="G78" s="673" t="s">
        <v>504</v>
      </c>
    </row>
    <row r="79" spans="1:7" ht="24.95" customHeight="1" x14ac:dyDescent="0.2">
      <c r="A79" s="692">
        <v>45973</v>
      </c>
      <c r="B79" s="693" t="s">
        <v>815</v>
      </c>
      <c r="C79" s="673" t="s">
        <v>504</v>
      </c>
      <c r="D79" s="694">
        <v>1570</v>
      </c>
      <c r="E79" s="695">
        <v>0</v>
      </c>
      <c r="F79" s="696">
        <f t="shared" si="0"/>
        <v>2343129.13</v>
      </c>
      <c r="G79" s="673" t="s">
        <v>504</v>
      </c>
    </row>
    <row r="80" spans="1:7" ht="24.95" customHeight="1" x14ac:dyDescent="0.2">
      <c r="A80" s="692">
        <v>45973</v>
      </c>
      <c r="B80" s="693" t="s">
        <v>816</v>
      </c>
      <c r="C80" s="673" t="s">
        <v>504</v>
      </c>
      <c r="D80" s="694">
        <v>1665</v>
      </c>
      <c r="E80" s="695">
        <v>0</v>
      </c>
      <c r="F80" s="696">
        <f t="shared" si="0"/>
        <v>2344794.13</v>
      </c>
      <c r="G80" s="673" t="s">
        <v>504</v>
      </c>
    </row>
    <row r="81" spans="1:7" ht="24.95" customHeight="1" x14ac:dyDescent="0.2">
      <c r="A81" s="692">
        <v>45973</v>
      </c>
      <c r="B81" s="693" t="s">
        <v>817</v>
      </c>
      <c r="C81" s="673" t="s">
        <v>818</v>
      </c>
      <c r="D81" s="694">
        <v>1945</v>
      </c>
      <c r="E81" s="695">
        <v>0</v>
      </c>
      <c r="F81" s="696">
        <f t="shared" ref="F81:F144" si="1">+F80+D81-E81</f>
        <v>2346739.13</v>
      </c>
      <c r="G81" s="673" t="s">
        <v>819</v>
      </c>
    </row>
    <row r="82" spans="1:7" ht="31.5" customHeight="1" x14ac:dyDescent="0.2">
      <c r="A82" s="692">
        <v>45973</v>
      </c>
      <c r="B82" s="693" t="s">
        <v>820</v>
      </c>
      <c r="C82" s="673" t="s">
        <v>552</v>
      </c>
      <c r="D82" s="694">
        <v>1000</v>
      </c>
      <c r="E82" s="695">
        <v>0</v>
      </c>
      <c r="F82" s="696">
        <f t="shared" si="1"/>
        <v>2347739.13</v>
      </c>
      <c r="G82" s="673" t="s">
        <v>553</v>
      </c>
    </row>
    <row r="83" spans="1:7" ht="33.75" customHeight="1" x14ac:dyDescent="0.2">
      <c r="A83" s="692">
        <v>45973</v>
      </c>
      <c r="B83" s="693" t="s">
        <v>821</v>
      </c>
      <c r="C83" s="673" t="s">
        <v>552</v>
      </c>
      <c r="D83" s="694">
        <v>10400</v>
      </c>
      <c r="E83" s="695">
        <v>0</v>
      </c>
      <c r="F83" s="696">
        <f t="shared" si="1"/>
        <v>2358139.13</v>
      </c>
      <c r="G83" s="673" t="s">
        <v>553</v>
      </c>
    </row>
    <row r="84" spans="1:7" ht="33" customHeight="1" x14ac:dyDescent="0.2">
      <c r="A84" s="692">
        <v>45973</v>
      </c>
      <c r="B84" s="693" t="s">
        <v>822</v>
      </c>
      <c r="C84" s="673" t="s">
        <v>552</v>
      </c>
      <c r="D84" s="694">
        <v>28200</v>
      </c>
      <c r="E84" s="695">
        <v>0</v>
      </c>
      <c r="F84" s="696">
        <f t="shared" si="1"/>
        <v>2386339.13</v>
      </c>
      <c r="G84" s="673" t="s">
        <v>553</v>
      </c>
    </row>
    <row r="85" spans="1:7" ht="30.75" customHeight="1" x14ac:dyDescent="0.2">
      <c r="A85" s="692">
        <v>45973</v>
      </c>
      <c r="B85" s="693" t="s">
        <v>823</v>
      </c>
      <c r="C85" s="673" t="s">
        <v>560</v>
      </c>
      <c r="D85" s="694">
        <v>500</v>
      </c>
      <c r="E85" s="695">
        <v>0</v>
      </c>
      <c r="F85" s="696">
        <f t="shared" si="1"/>
        <v>2386839.13</v>
      </c>
      <c r="G85" s="673" t="s">
        <v>561</v>
      </c>
    </row>
    <row r="86" spans="1:7" ht="29.25" customHeight="1" x14ac:dyDescent="0.2">
      <c r="A86" s="692">
        <v>45974</v>
      </c>
      <c r="B86" s="693" t="s">
        <v>824</v>
      </c>
      <c r="C86" s="673" t="s">
        <v>552</v>
      </c>
      <c r="D86" s="694">
        <v>39500</v>
      </c>
      <c r="E86" s="695">
        <v>0</v>
      </c>
      <c r="F86" s="696">
        <f t="shared" si="1"/>
        <v>2426339.13</v>
      </c>
      <c r="G86" s="673" t="s">
        <v>553</v>
      </c>
    </row>
    <row r="87" spans="1:7" ht="24.95" customHeight="1" x14ac:dyDescent="0.2">
      <c r="A87" s="692">
        <v>45974</v>
      </c>
      <c r="B87" s="693" t="s">
        <v>825</v>
      </c>
      <c r="C87" s="673" t="s">
        <v>554</v>
      </c>
      <c r="D87" s="694">
        <v>16100</v>
      </c>
      <c r="E87" s="695">
        <v>0</v>
      </c>
      <c r="F87" s="696">
        <f t="shared" si="1"/>
        <v>2442439.13</v>
      </c>
      <c r="G87" s="673" t="s">
        <v>555</v>
      </c>
    </row>
    <row r="88" spans="1:7" ht="24.95" customHeight="1" x14ac:dyDescent="0.2">
      <c r="A88" s="692">
        <v>45974</v>
      </c>
      <c r="B88" s="693" t="s">
        <v>826</v>
      </c>
      <c r="C88" s="673" t="s">
        <v>827</v>
      </c>
      <c r="D88" s="694">
        <v>9600</v>
      </c>
      <c r="E88" s="695">
        <v>0</v>
      </c>
      <c r="F88" s="696">
        <f t="shared" si="1"/>
        <v>2452039.13</v>
      </c>
      <c r="G88" s="673" t="s">
        <v>828</v>
      </c>
    </row>
    <row r="89" spans="1:7" ht="24.95" customHeight="1" x14ac:dyDescent="0.2">
      <c r="A89" s="692">
        <v>45974</v>
      </c>
      <c r="B89" s="693" t="s">
        <v>829</v>
      </c>
      <c r="C89" s="673" t="s">
        <v>504</v>
      </c>
      <c r="D89" s="694">
        <v>50</v>
      </c>
      <c r="E89" s="695">
        <v>0</v>
      </c>
      <c r="F89" s="696">
        <f t="shared" si="1"/>
        <v>2452089.13</v>
      </c>
      <c r="G89" s="673" t="s">
        <v>504</v>
      </c>
    </row>
    <row r="90" spans="1:7" ht="24.95" customHeight="1" x14ac:dyDescent="0.2">
      <c r="A90" s="692">
        <v>45974</v>
      </c>
      <c r="B90" s="693" t="s">
        <v>830</v>
      </c>
      <c r="C90" s="673" t="s">
        <v>504</v>
      </c>
      <c r="D90" s="694">
        <v>50</v>
      </c>
      <c r="E90" s="695">
        <v>0</v>
      </c>
      <c r="F90" s="696">
        <f t="shared" si="1"/>
        <v>2452139.13</v>
      </c>
      <c r="G90" s="673" t="s">
        <v>504</v>
      </c>
    </row>
    <row r="91" spans="1:7" ht="24.95" customHeight="1" x14ac:dyDescent="0.2">
      <c r="A91" s="692">
        <v>45974</v>
      </c>
      <c r="B91" s="693" t="s">
        <v>831</v>
      </c>
      <c r="C91" s="673" t="s">
        <v>504</v>
      </c>
      <c r="D91" s="694">
        <v>500</v>
      </c>
      <c r="E91" s="695">
        <v>0</v>
      </c>
      <c r="F91" s="696">
        <f t="shared" si="1"/>
        <v>2452639.13</v>
      </c>
      <c r="G91" s="673" t="s">
        <v>504</v>
      </c>
    </row>
    <row r="92" spans="1:7" ht="24.95" customHeight="1" x14ac:dyDescent="0.2">
      <c r="A92" s="692">
        <v>45974</v>
      </c>
      <c r="B92" s="693" t="s">
        <v>832</v>
      </c>
      <c r="C92" s="673" t="s">
        <v>559</v>
      </c>
      <c r="D92" s="694">
        <v>700</v>
      </c>
      <c r="E92" s="695">
        <v>0</v>
      </c>
      <c r="F92" s="696">
        <f t="shared" si="1"/>
        <v>2453339.13</v>
      </c>
      <c r="G92" s="673" t="s">
        <v>833</v>
      </c>
    </row>
    <row r="93" spans="1:7" ht="24.95" customHeight="1" x14ac:dyDescent="0.2">
      <c r="A93" s="692">
        <v>45974</v>
      </c>
      <c r="B93" s="693" t="s">
        <v>556</v>
      </c>
      <c r="C93" s="673" t="s">
        <v>557</v>
      </c>
      <c r="D93" s="694">
        <v>14800</v>
      </c>
      <c r="E93" s="695">
        <v>0</v>
      </c>
      <c r="F93" s="696">
        <f t="shared" si="1"/>
        <v>2468139.13</v>
      </c>
      <c r="G93" s="673" t="s">
        <v>558</v>
      </c>
    </row>
    <row r="94" spans="1:7" ht="24.95" customHeight="1" x14ac:dyDescent="0.2">
      <c r="A94" s="692">
        <v>45974</v>
      </c>
      <c r="B94" s="693" t="s">
        <v>834</v>
      </c>
      <c r="C94" s="673" t="s">
        <v>559</v>
      </c>
      <c r="D94" s="694">
        <v>200</v>
      </c>
      <c r="E94" s="695">
        <v>0</v>
      </c>
      <c r="F94" s="696">
        <f t="shared" si="1"/>
        <v>2468339.13</v>
      </c>
      <c r="G94" s="673" t="s">
        <v>835</v>
      </c>
    </row>
    <row r="95" spans="1:7" ht="24.95" customHeight="1" x14ac:dyDescent="0.2">
      <c r="A95" s="692">
        <v>45975</v>
      </c>
      <c r="B95" s="693" t="s">
        <v>836</v>
      </c>
      <c r="C95" s="673" t="s">
        <v>559</v>
      </c>
      <c r="D95" s="694">
        <v>3000</v>
      </c>
      <c r="E95" s="695">
        <v>0</v>
      </c>
      <c r="F95" s="696">
        <f t="shared" si="1"/>
        <v>2471339.13</v>
      </c>
      <c r="G95" s="673" t="s">
        <v>837</v>
      </c>
    </row>
    <row r="96" spans="1:7" ht="24.95" customHeight="1" x14ac:dyDescent="0.2">
      <c r="A96" s="692">
        <v>45975</v>
      </c>
      <c r="B96" s="693" t="s">
        <v>838</v>
      </c>
      <c r="C96" s="673" t="s">
        <v>559</v>
      </c>
      <c r="D96" s="694">
        <v>1500</v>
      </c>
      <c r="E96" s="695">
        <v>0</v>
      </c>
      <c r="F96" s="696">
        <f t="shared" si="1"/>
        <v>2472839.13</v>
      </c>
      <c r="G96" s="673" t="s">
        <v>839</v>
      </c>
    </row>
    <row r="97" spans="1:7" ht="24.95" customHeight="1" x14ac:dyDescent="0.2">
      <c r="A97" s="692">
        <v>45975</v>
      </c>
      <c r="B97" s="693" t="s">
        <v>840</v>
      </c>
      <c r="C97" s="673" t="s">
        <v>841</v>
      </c>
      <c r="D97" s="694">
        <v>13600</v>
      </c>
      <c r="E97" s="695">
        <v>0</v>
      </c>
      <c r="F97" s="696">
        <f t="shared" si="1"/>
        <v>2486439.13</v>
      </c>
      <c r="G97" s="673" t="s">
        <v>842</v>
      </c>
    </row>
    <row r="98" spans="1:7" ht="29.25" customHeight="1" x14ac:dyDescent="0.2">
      <c r="A98" s="692">
        <v>45975</v>
      </c>
      <c r="B98" s="693" t="s">
        <v>843</v>
      </c>
      <c r="C98" s="673" t="s">
        <v>552</v>
      </c>
      <c r="D98" s="694">
        <v>37800</v>
      </c>
      <c r="E98" s="695">
        <v>0</v>
      </c>
      <c r="F98" s="696">
        <f t="shared" si="1"/>
        <v>2524239.13</v>
      </c>
      <c r="G98" s="673" t="s">
        <v>553</v>
      </c>
    </row>
    <row r="99" spans="1:7" ht="24.95" customHeight="1" x14ac:dyDescent="0.2">
      <c r="A99" s="692">
        <v>45975</v>
      </c>
      <c r="B99" s="693" t="s">
        <v>844</v>
      </c>
      <c r="C99" s="673" t="s">
        <v>845</v>
      </c>
      <c r="D99" s="694">
        <v>12500</v>
      </c>
      <c r="E99" s="695">
        <v>0</v>
      </c>
      <c r="F99" s="696">
        <f t="shared" si="1"/>
        <v>2536739.13</v>
      </c>
      <c r="G99" s="673" t="s">
        <v>846</v>
      </c>
    </row>
    <row r="100" spans="1:7" ht="24.95" customHeight="1" x14ac:dyDescent="0.2">
      <c r="A100" s="692">
        <v>45975</v>
      </c>
      <c r="B100" s="693" t="s">
        <v>556</v>
      </c>
      <c r="C100" s="673" t="s">
        <v>557</v>
      </c>
      <c r="D100" s="694">
        <v>14000</v>
      </c>
      <c r="E100" s="695">
        <v>0</v>
      </c>
      <c r="F100" s="696">
        <f t="shared" si="1"/>
        <v>2550739.13</v>
      </c>
      <c r="G100" s="673" t="s">
        <v>558</v>
      </c>
    </row>
    <row r="101" spans="1:7" ht="24.95" customHeight="1" x14ac:dyDescent="0.2">
      <c r="A101" s="692">
        <v>45978</v>
      </c>
      <c r="B101" s="693" t="s">
        <v>571</v>
      </c>
      <c r="C101" s="673" t="s">
        <v>557</v>
      </c>
      <c r="D101" s="694">
        <v>19000</v>
      </c>
      <c r="E101" s="695">
        <v>0</v>
      </c>
      <c r="F101" s="696">
        <f t="shared" si="1"/>
        <v>2569739.13</v>
      </c>
      <c r="G101" s="673" t="s">
        <v>558</v>
      </c>
    </row>
    <row r="102" spans="1:7" ht="24.95" customHeight="1" x14ac:dyDescent="0.2">
      <c r="A102" s="692">
        <v>45978</v>
      </c>
      <c r="B102" s="693" t="s">
        <v>565</v>
      </c>
      <c r="C102" s="673" t="s">
        <v>557</v>
      </c>
      <c r="D102" s="694">
        <v>3300</v>
      </c>
      <c r="E102" s="695">
        <v>0</v>
      </c>
      <c r="F102" s="696">
        <f t="shared" si="1"/>
        <v>2573039.13</v>
      </c>
      <c r="G102" s="673" t="s">
        <v>558</v>
      </c>
    </row>
    <row r="103" spans="1:7" ht="24.95" customHeight="1" x14ac:dyDescent="0.2">
      <c r="A103" s="692">
        <v>45978</v>
      </c>
      <c r="B103" s="693" t="s">
        <v>556</v>
      </c>
      <c r="C103" s="673" t="s">
        <v>557</v>
      </c>
      <c r="D103" s="694">
        <v>2500</v>
      </c>
      <c r="E103" s="695">
        <v>0</v>
      </c>
      <c r="F103" s="696">
        <f t="shared" si="1"/>
        <v>2575539.13</v>
      </c>
      <c r="G103" s="673" t="s">
        <v>558</v>
      </c>
    </row>
    <row r="104" spans="1:7" ht="24.95" customHeight="1" x14ac:dyDescent="0.2">
      <c r="A104" s="692">
        <v>45978</v>
      </c>
      <c r="B104" s="693" t="s">
        <v>847</v>
      </c>
      <c r="C104" s="673" t="s">
        <v>559</v>
      </c>
      <c r="D104" s="694">
        <v>500</v>
      </c>
      <c r="E104" s="695">
        <v>0</v>
      </c>
      <c r="F104" s="696">
        <f t="shared" si="1"/>
        <v>2576039.13</v>
      </c>
      <c r="G104" s="673" t="s">
        <v>848</v>
      </c>
    </row>
    <row r="105" spans="1:7" ht="24.95" customHeight="1" x14ac:dyDescent="0.2">
      <c r="A105" s="692">
        <v>45978</v>
      </c>
      <c r="B105" s="693" t="s">
        <v>849</v>
      </c>
      <c r="C105" s="673" t="s">
        <v>554</v>
      </c>
      <c r="D105" s="694">
        <v>500</v>
      </c>
      <c r="E105" s="695">
        <v>0</v>
      </c>
      <c r="F105" s="696">
        <f t="shared" si="1"/>
        <v>2576539.13</v>
      </c>
      <c r="G105" s="673" t="s">
        <v>555</v>
      </c>
    </row>
    <row r="106" spans="1:7" ht="30.75" customHeight="1" x14ac:dyDescent="0.2">
      <c r="A106" s="692">
        <v>45978</v>
      </c>
      <c r="B106" s="693" t="s">
        <v>850</v>
      </c>
      <c r="C106" s="673" t="s">
        <v>554</v>
      </c>
      <c r="D106" s="694">
        <v>13800</v>
      </c>
      <c r="E106" s="695">
        <v>0</v>
      </c>
      <c r="F106" s="696">
        <f t="shared" si="1"/>
        <v>2590339.13</v>
      </c>
      <c r="G106" s="673" t="s">
        <v>555</v>
      </c>
    </row>
    <row r="107" spans="1:7" ht="29.25" customHeight="1" x14ac:dyDescent="0.2">
      <c r="A107" s="692">
        <v>45978</v>
      </c>
      <c r="B107" s="693" t="s">
        <v>851</v>
      </c>
      <c r="C107" s="673" t="s">
        <v>554</v>
      </c>
      <c r="D107" s="694">
        <v>6600</v>
      </c>
      <c r="E107" s="695">
        <v>0</v>
      </c>
      <c r="F107" s="696">
        <f t="shared" si="1"/>
        <v>2596939.13</v>
      </c>
      <c r="G107" s="673" t="s">
        <v>555</v>
      </c>
    </row>
    <row r="108" spans="1:7" ht="24.95" customHeight="1" x14ac:dyDescent="0.2">
      <c r="A108" s="692">
        <v>45978</v>
      </c>
      <c r="B108" s="693" t="s">
        <v>852</v>
      </c>
      <c r="C108" s="673" t="s">
        <v>504</v>
      </c>
      <c r="D108" s="694">
        <v>50</v>
      </c>
      <c r="E108" s="695">
        <v>0</v>
      </c>
      <c r="F108" s="696">
        <f t="shared" si="1"/>
        <v>2596989.13</v>
      </c>
      <c r="G108" s="673" t="s">
        <v>504</v>
      </c>
    </row>
    <row r="109" spans="1:7" ht="24.95" customHeight="1" x14ac:dyDescent="0.2">
      <c r="A109" s="692">
        <v>45978</v>
      </c>
      <c r="B109" s="693" t="s">
        <v>853</v>
      </c>
      <c r="C109" s="673" t="s">
        <v>504</v>
      </c>
      <c r="D109" s="694">
        <v>50</v>
      </c>
      <c r="E109" s="695">
        <v>0</v>
      </c>
      <c r="F109" s="696">
        <f t="shared" si="1"/>
        <v>2597039.13</v>
      </c>
      <c r="G109" s="673" t="s">
        <v>504</v>
      </c>
    </row>
    <row r="110" spans="1:7" ht="25.5" customHeight="1" x14ac:dyDescent="0.2">
      <c r="A110" s="692">
        <v>45979</v>
      </c>
      <c r="B110" s="693" t="s">
        <v>854</v>
      </c>
      <c r="C110" s="673" t="s">
        <v>855</v>
      </c>
      <c r="D110" s="694">
        <v>3000</v>
      </c>
      <c r="E110" s="695">
        <v>0</v>
      </c>
      <c r="F110" s="696">
        <f t="shared" si="1"/>
        <v>2600039.13</v>
      </c>
      <c r="G110" s="673" t="s">
        <v>855</v>
      </c>
    </row>
    <row r="111" spans="1:7" ht="27.75" customHeight="1" x14ac:dyDescent="0.2">
      <c r="A111" s="692">
        <v>45979</v>
      </c>
      <c r="B111" s="693" t="s">
        <v>856</v>
      </c>
      <c r="C111" s="673" t="s">
        <v>552</v>
      </c>
      <c r="D111" s="694">
        <v>42300</v>
      </c>
      <c r="E111" s="695">
        <v>0</v>
      </c>
      <c r="F111" s="696">
        <f t="shared" si="1"/>
        <v>2642339.13</v>
      </c>
      <c r="G111" s="673" t="s">
        <v>553</v>
      </c>
    </row>
    <row r="112" spans="1:7" ht="32.25" customHeight="1" x14ac:dyDescent="0.2">
      <c r="A112" s="692">
        <v>45979</v>
      </c>
      <c r="B112" s="693" t="s">
        <v>857</v>
      </c>
      <c r="C112" s="673" t="s">
        <v>554</v>
      </c>
      <c r="D112" s="694">
        <v>8100</v>
      </c>
      <c r="E112" s="695">
        <v>0</v>
      </c>
      <c r="F112" s="696">
        <f t="shared" si="1"/>
        <v>2650439.13</v>
      </c>
      <c r="G112" s="673" t="s">
        <v>555</v>
      </c>
    </row>
    <row r="113" spans="1:7" ht="18" customHeight="1" x14ac:dyDescent="0.2">
      <c r="A113" s="692">
        <v>45979</v>
      </c>
      <c r="B113" s="693" t="s">
        <v>556</v>
      </c>
      <c r="C113" s="673" t="s">
        <v>557</v>
      </c>
      <c r="D113" s="694">
        <v>2400</v>
      </c>
      <c r="E113" s="695">
        <v>0</v>
      </c>
      <c r="F113" s="696">
        <f t="shared" si="1"/>
        <v>2652839.13</v>
      </c>
      <c r="G113" s="673" t="s">
        <v>558</v>
      </c>
    </row>
    <row r="114" spans="1:7" ht="19.5" customHeight="1" x14ac:dyDescent="0.2">
      <c r="A114" s="692">
        <v>45979</v>
      </c>
      <c r="B114" s="693" t="s">
        <v>858</v>
      </c>
      <c r="C114" s="673" t="s">
        <v>559</v>
      </c>
      <c r="D114" s="694">
        <v>500</v>
      </c>
      <c r="E114" s="695">
        <v>0</v>
      </c>
      <c r="F114" s="696">
        <f t="shared" si="1"/>
        <v>2653339.13</v>
      </c>
      <c r="G114" s="673" t="s">
        <v>859</v>
      </c>
    </row>
    <row r="115" spans="1:7" ht="30" customHeight="1" x14ac:dyDescent="0.2">
      <c r="A115" s="692">
        <v>45979</v>
      </c>
      <c r="B115" s="693" t="s">
        <v>860</v>
      </c>
      <c r="C115" s="673" t="s">
        <v>861</v>
      </c>
      <c r="D115" s="694">
        <v>40400</v>
      </c>
      <c r="E115" s="695">
        <v>0</v>
      </c>
      <c r="F115" s="696">
        <f t="shared" si="1"/>
        <v>2693739.13</v>
      </c>
      <c r="G115" s="673" t="s">
        <v>862</v>
      </c>
    </row>
    <row r="116" spans="1:7" ht="30" customHeight="1" x14ac:dyDescent="0.2">
      <c r="A116" s="692">
        <v>45979</v>
      </c>
      <c r="B116" s="693" t="s">
        <v>863</v>
      </c>
      <c r="C116" s="673" t="s">
        <v>552</v>
      </c>
      <c r="D116" s="694">
        <v>1500</v>
      </c>
      <c r="E116" s="695">
        <v>0</v>
      </c>
      <c r="F116" s="696">
        <f t="shared" si="1"/>
        <v>2695239.13</v>
      </c>
      <c r="G116" s="673" t="s">
        <v>553</v>
      </c>
    </row>
    <row r="117" spans="1:7" ht="36" customHeight="1" x14ac:dyDescent="0.2">
      <c r="A117" s="692">
        <v>45979</v>
      </c>
      <c r="B117" s="693" t="s">
        <v>864</v>
      </c>
      <c r="C117" s="673" t="s">
        <v>552</v>
      </c>
      <c r="D117" s="694">
        <v>12900</v>
      </c>
      <c r="E117" s="695">
        <v>0</v>
      </c>
      <c r="F117" s="696">
        <f t="shared" si="1"/>
        <v>2708139.13</v>
      </c>
      <c r="G117" s="673" t="s">
        <v>553</v>
      </c>
    </row>
    <row r="118" spans="1:7" ht="36" customHeight="1" x14ac:dyDescent="0.2">
      <c r="A118" s="692">
        <v>45979</v>
      </c>
      <c r="B118" s="693" t="s">
        <v>865</v>
      </c>
      <c r="C118" s="673" t="s">
        <v>552</v>
      </c>
      <c r="D118" s="694">
        <v>40800</v>
      </c>
      <c r="E118" s="695">
        <v>0</v>
      </c>
      <c r="F118" s="696">
        <f t="shared" si="1"/>
        <v>2748939.13</v>
      </c>
      <c r="G118" s="673" t="s">
        <v>553</v>
      </c>
    </row>
    <row r="119" spans="1:7" ht="24.95" customHeight="1" x14ac:dyDescent="0.2">
      <c r="A119" s="692">
        <v>45979</v>
      </c>
      <c r="B119" s="693" t="s">
        <v>866</v>
      </c>
      <c r="C119" s="673" t="s">
        <v>504</v>
      </c>
      <c r="D119" s="694">
        <v>690</v>
      </c>
      <c r="E119" s="695">
        <v>0</v>
      </c>
      <c r="F119" s="696">
        <f t="shared" si="1"/>
        <v>2749629.13</v>
      </c>
      <c r="G119" s="673" t="s">
        <v>504</v>
      </c>
    </row>
    <row r="120" spans="1:7" ht="24.95" customHeight="1" x14ac:dyDescent="0.2">
      <c r="A120" s="692">
        <v>45980</v>
      </c>
      <c r="B120" s="693" t="s">
        <v>867</v>
      </c>
      <c r="C120" s="673" t="s">
        <v>868</v>
      </c>
      <c r="D120" s="694">
        <v>12000</v>
      </c>
      <c r="E120" s="695">
        <v>0</v>
      </c>
      <c r="F120" s="696">
        <f t="shared" si="1"/>
        <v>2761629.13</v>
      </c>
      <c r="G120" s="673" t="s">
        <v>869</v>
      </c>
    </row>
    <row r="121" spans="1:7" ht="24.95" customHeight="1" x14ac:dyDescent="0.2">
      <c r="A121" s="692">
        <v>45980</v>
      </c>
      <c r="B121" s="693" t="s">
        <v>870</v>
      </c>
      <c r="C121" s="673" t="s">
        <v>562</v>
      </c>
      <c r="D121" s="694">
        <v>20000</v>
      </c>
      <c r="E121" s="695">
        <v>0</v>
      </c>
      <c r="F121" s="696">
        <f t="shared" si="1"/>
        <v>2781629.13</v>
      </c>
      <c r="G121" s="673" t="s">
        <v>563</v>
      </c>
    </row>
    <row r="122" spans="1:7" ht="24.95" customHeight="1" x14ac:dyDescent="0.2">
      <c r="A122" s="692">
        <v>45980</v>
      </c>
      <c r="B122" s="693" t="s">
        <v>871</v>
      </c>
      <c r="C122" s="673" t="s">
        <v>562</v>
      </c>
      <c r="D122" s="694">
        <v>5600</v>
      </c>
      <c r="E122" s="695">
        <v>0</v>
      </c>
      <c r="F122" s="696">
        <f t="shared" si="1"/>
        <v>2787229.13</v>
      </c>
      <c r="G122" s="673" t="s">
        <v>563</v>
      </c>
    </row>
    <row r="123" spans="1:7" ht="36" customHeight="1" x14ac:dyDescent="0.2">
      <c r="A123" s="692">
        <v>45980</v>
      </c>
      <c r="B123" s="693" t="s">
        <v>872</v>
      </c>
      <c r="C123" s="673" t="s">
        <v>552</v>
      </c>
      <c r="D123" s="694">
        <v>23500</v>
      </c>
      <c r="E123" s="695">
        <v>0</v>
      </c>
      <c r="F123" s="696">
        <f t="shared" si="1"/>
        <v>2810729.13</v>
      </c>
      <c r="G123" s="673" t="s">
        <v>553</v>
      </c>
    </row>
    <row r="124" spans="1:7" ht="36" customHeight="1" x14ac:dyDescent="0.2">
      <c r="A124" s="692">
        <v>45980</v>
      </c>
      <c r="B124" s="693" t="s">
        <v>873</v>
      </c>
      <c r="C124" s="673" t="s">
        <v>554</v>
      </c>
      <c r="D124" s="694">
        <v>21100</v>
      </c>
      <c r="E124" s="695">
        <v>0</v>
      </c>
      <c r="F124" s="696">
        <f t="shared" si="1"/>
        <v>2831829.13</v>
      </c>
      <c r="G124" s="673" t="s">
        <v>555</v>
      </c>
    </row>
    <row r="125" spans="1:7" ht="24.95" customHeight="1" x14ac:dyDescent="0.2">
      <c r="A125" s="692">
        <v>45980</v>
      </c>
      <c r="B125" s="693" t="s">
        <v>556</v>
      </c>
      <c r="C125" s="673" t="s">
        <v>557</v>
      </c>
      <c r="D125" s="694">
        <v>13100</v>
      </c>
      <c r="E125" s="695">
        <v>0</v>
      </c>
      <c r="F125" s="696">
        <f t="shared" si="1"/>
        <v>2844929.13</v>
      </c>
      <c r="G125" s="673" t="s">
        <v>558</v>
      </c>
    </row>
    <row r="126" spans="1:7" ht="24.95" customHeight="1" x14ac:dyDescent="0.2">
      <c r="A126" s="692">
        <v>45980</v>
      </c>
      <c r="B126" s="693" t="s">
        <v>874</v>
      </c>
      <c r="C126" s="673" t="s">
        <v>572</v>
      </c>
      <c r="D126" s="694">
        <v>160</v>
      </c>
      <c r="E126" s="695">
        <v>0</v>
      </c>
      <c r="F126" s="696">
        <f t="shared" si="1"/>
        <v>2845089.13</v>
      </c>
      <c r="G126" s="673" t="s">
        <v>875</v>
      </c>
    </row>
    <row r="127" spans="1:7" ht="24.95" customHeight="1" x14ac:dyDescent="0.2">
      <c r="A127" s="692">
        <v>45980</v>
      </c>
      <c r="B127" s="693" t="s">
        <v>876</v>
      </c>
      <c r="C127" s="673" t="s">
        <v>572</v>
      </c>
      <c r="D127" s="694">
        <v>265</v>
      </c>
      <c r="E127" s="695">
        <v>0</v>
      </c>
      <c r="F127" s="696">
        <f t="shared" si="1"/>
        <v>2845354.13</v>
      </c>
      <c r="G127" s="673" t="s">
        <v>877</v>
      </c>
    </row>
    <row r="128" spans="1:7" ht="24.95" customHeight="1" x14ac:dyDescent="0.2">
      <c r="A128" s="692">
        <v>45981</v>
      </c>
      <c r="B128" s="693" t="s">
        <v>878</v>
      </c>
      <c r="C128" s="673" t="s">
        <v>573</v>
      </c>
      <c r="D128" s="694">
        <v>15600</v>
      </c>
      <c r="E128" s="695">
        <v>0</v>
      </c>
      <c r="F128" s="696">
        <f t="shared" si="1"/>
        <v>2860954.13</v>
      </c>
      <c r="G128" s="673" t="s">
        <v>574</v>
      </c>
    </row>
    <row r="129" spans="1:7" ht="36" customHeight="1" x14ac:dyDescent="0.2">
      <c r="A129" s="692">
        <v>45981</v>
      </c>
      <c r="B129" s="693" t="s">
        <v>879</v>
      </c>
      <c r="C129" s="673" t="s">
        <v>554</v>
      </c>
      <c r="D129" s="694">
        <v>6400</v>
      </c>
      <c r="E129" s="695">
        <v>0</v>
      </c>
      <c r="F129" s="696">
        <f t="shared" si="1"/>
        <v>2867354.13</v>
      </c>
      <c r="G129" s="673" t="s">
        <v>555</v>
      </c>
    </row>
    <row r="130" spans="1:7" ht="24" customHeight="1" x14ac:dyDescent="0.2">
      <c r="A130" s="692">
        <v>45981</v>
      </c>
      <c r="B130" s="693" t="s">
        <v>556</v>
      </c>
      <c r="C130" s="673" t="s">
        <v>557</v>
      </c>
      <c r="D130" s="694">
        <v>4700</v>
      </c>
      <c r="E130" s="695">
        <v>0</v>
      </c>
      <c r="F130" s="696">
        <f t="shared" si="1"/>
        <v>2872054.13</v>
      </c>
      <c r="G130" s="673" t="s">
        <v>558</v>
      </c>
    </row>
    <row r="131" spans="1:7" ht="44.25" customHeight="1" x14ac:dyDescent="0.2">
      <c r="A131" s="692">
        <v>45982</v>
      </c>
      <c r="B131" s="693">
        <v>31902</v>
      </c>
      <c r="C131" s="673" t="s">
        <v>460</v>
      </c>
      <c r="D131" s="695">
        <v>0</v>
      </c>
      <c r="E131" s="532">
        <v>1906784.73</v>
      </c>
      <c r="F131" s="696">
        <f t="shared" si="1"/>
        <v>965269.39999999991</v>
      </c>
      <c r="G131" s="673" t="s">
        <v>667</v>
      </c>
    </row>
    <row r="132" spans="1:7" ht="46.5" customHeight="1" x14ac:dyDescent="0.2">
      <c r="A132" s="692">
        <v>45982</v>
      </c>
      <c r="B132" s="693">
        <v>31903</v>
      </c>
      <c r="C132" s="673" t="s">
        <v>520</v>
      </c>
      <c r="D132" s="695">
        <v>0</v>
      </c>
      <c r="E132" s="532">
        <v>482065.27</v>
      </c>
      <c r="F132" s="696">
        <f t="shared" si="1"/>
        <v>483204.12999999989</v>
      </c>
      <c r="G132" s="673" t="s">
        <v>670</v>
      </c>
    </row>
    <row r="133" spans="1:7" ht="26.25" customHeight="1" x14ac:dyDescent="0.2">
      <c r="A133" s="692">
        <v>45982</v>
      </c>
      <c r="B133" s="700" t="s">
        <v>880</v>
      </c>
      <c r="C133" s="673" t="s">
        <v>552</v>
      </c>
      <c r="D133" s="694">
        <v>59100</v>
      </c>
      <c r="E133" s="695">
        <v>0</v>
      </c>
      <c r="F133" s="696">
        <f t="shared" si="1"/>
        <v>542304.12999999989</v>
      </c>
      <c r="G133" s="673" t="s">
        <v>553</v>
      </c>
    </row>
    <row r="134" spans="1:7" ht="30.75" customHeight="1" x14ac:dyDescent="0.2">
      <c r="A134" s="692">
        <v>45982</v>
      </c>
      <c r="B134" s="700" t="s">
        <v>881</v>
      </c>
      <c r="C134" s="673" t="s">
        <v>882</v>
      </c>
      <c r="D134" s="694">
        <v>3200</v>
      </c>
      <c r="E134" s="695">
        <v>0</v>
      </c>
      <c r="F134" s="696">
        <f t="shared" si="1"/>
        <v>545504.12999999989</v>
      </c>
      <c r="G134" s="673" t="s">
        <v>883</v>
      </c>
    </row>
    <row r="135" spans="1:7" ht="36" customHeight="1" x14ac:dyDescent="0.2">
      <c r="A135" s="692">
        <v>45982</v>
      </c>
      <c r="B135" s="700" t="s">
        <v>884</v>
      </c>
      <c r="C135" s="673" t="s">
        <v>885</v>
      </c>
      <c r="D135" s="694">
        <v>6400</v>
      </c>
      <c r="E135" s="695">
        <v>0</v>
      </c>
      <c r="F135" s="696">
        <f t="shared" si="1"/>
        <v>551904.12999999989</v>
      </c>
      <c r="G135" s="673" t="s">
        <v>886</v>
      </c>
    </row>
    <row r="136" spans="1:7" ht="24.95" customHeight="1" x14ac:dyDescent="0.2">
      <c r="A136" s="692">
        <v>45982</v>
      </c>
      <c r="B136" s="700" t="s">
        <v>556</v>
      </c>
      <c r="C136" s="673" t="s">
        <v>557</v>
      </c>
      <c r="D136" s="694">
        <v>6000</v>
      </c>
      <c r="E136" s="695">
        <v>0</v>
      </c>
      <c r="F136" s="696">
        <f t="shared" si="1"/>
        <v>557904.12999999989</v>
      </c>
      <c r="G136" s="673" t="s">
        <v>558</v>
      </c>
    </row>
    <row r="137" spans="1:7" ht="24.95" customHeight="1" x14ac:dyDescent="0.2">
      <c r="A137" s="692">
        <v>45982</v>
      </c>
      <c r="B137" s="700" t="s">
        <v>887</v>
      </c>
      <c r="C137" s="673" t="s">
        <v>888</v>
      </c>
      <c r="D137" s="694">
        <v>57200</v>
      </c>
      <c r="E137" s="695">
        <v>0</v>
      </c>
      <c r="F137" s="696">
        <f t="shared" si="1"/>
        <v>615104.12999999989</v>
      </c>
      <c r="G137" s="673" t="s">
        <v>889</v>
      </c>
    </row>
    <row r="138" spans="1:7" ht="24.95" customHeight="1" x14ac:dyDescent="0.2">
      <c r="A138" s="692">
        <v>45982</v>
      </c>
      <c r="B138" s="700" t="s">
        <v>890</v>
      </c>
      <c r="C138" s="673" t="s">
        <v>888</v>
      </c>
      <c r="D138" s="694">
        <v>2400</v>
      </c>
      <c r="E138" s="695">
        <v>0</v>
      </c>
      <c r="F138" s="696">
        <f t="shared" si="1"/>
        <v>617504.12999999989</v>
      </c>
      <c r="G138" s="673" t="s">
        <v>891</v>
      </c>
    </row>
    <row r="139" spans="1:7" ht="30.75" customHeight="1" x14ac:dyDescent="0.2">
      <c r="A139" s="692">
        <v>45982</v>
      </c>
      <c r="B139" s="700" t="s">
        <v>892</v>
      </c>
      <c r="C139" s="673" t="s">
        <v>552</v>
      </c>
      <c r="D139" s="694">
        <v>27900</v>
      </c>
      <c r="E139" s="695">
        <v>0</v>
      </c>
      <c r="F139" s="696">
        <f t="shared" si="1"/>
        <v>645404.12999999989</v>
      </c>
      <c r="G139" s="673" t="s">
        <v>553</v>
      </c>
    </row>
    <row r="140" spans="1:7" ht="30.75" customHeight="1" x14ac:dyDescent="0.2">
      <c r="A140" s="692">
        <v>45982</v>
      </c>
      <c r="B140" s="700" t="s">
        <v>893</v>
      </c>
      <c r="C140" s="673" t="s">
        <v>569</v>
      </c>
      <c r="D140" s="694">
        <v>2000</v>
      </c>
      <c r="E140" s="695">
        <v>0</v>
      </c>
      <c r="F140" s="696">
        <f t="shared" si="1"/>
        <v>647404.12999999989</v>
      </c>
      <c r="G140" s="673" t="s">
        <v>570</v>
      </c>
    </row>
    <row r="141" spans="1:7" ht="30.75" customHeight="1" x14ac:dyDescent="0.2">
      <c r="A141" s="701">
        <v>45985</v>
      </c>
      <c r="B141" s="702" t="s">
        <v>894</v>
      </c>
      <c r="C141" s="673" t="s">
        <v>895</v>
      </c>
      <c r="D141" s="703">
        <v>123200</v>
      </c>
      <c r="E141" s="695">
        <v>0</v>
      </c>
      <c r="F141" s="696">
        <f t="shared" si="1"/>
        <v>770604.12999999989</v>
      </c>
      <c r="G141" s="673" t="s">
        <v>896</v>
      </c>
    </row>
    <row r="142" spans="1:7" ht="24.95" customHeight="1" x14ac:dyDescent="0.2">
      <c r="A142" s="701">
        <v>45985</v>
      </c>
      <c r="B142" s="702" t="s">
        <v>897</v>
      </c>
      <c r="C142" s="673" t="s">
        <v>559</v>
      </c>
      <c r="D142" s="703">
        <v>1500</v>
      </c>
      <c r="E142" s="695">
        <v>0</v>
      </c>
      <c r="F142" s="696">
        <f t="shared" si="1"/>
        <v>772104.12999999989</v>
      </c>
      <c r="G142" s="673" t="s">
        <v>898</v>
      </c>
    </row>
    <row r="143" spans="1:7" ht="24.95" customHeight="1" x14ac:dyDescent="0.2">
      <c r="A143" s="701">
        <v>45985</v>
      </c>
      <c r="B143" s="702" t="s">
        <v>571</v>
      </c>
      <c r="C143" s="673" t="s">
        <v>557</v>
      </c>
      <c r="D143" s="703">
        <v>16500</v>
      </c>
      <c r="E143" s="695">
        <v>0</v>
      </c>
      <c r="F143" s="696">
        <f t="shared" si="1"/>
        <v>788604.12999999989</v>
      </c>
      <c r="G143" s="673" t="s">
        <v>558</v>
      </c>
    </row>
    <row r="144" spans="1:7" ht="24.95" customHeight="1" x14ac:dyDescent="0.2">
      <c r="A144" s="701">
        <v>45985</v>
      </c>
      <c r="B144" s="702" t="s">
        <v>565</v>
      </c>
      <c r="C144" s="673" t="s">
        <v>557</v>
      </c>
      <c r="D144" s="703">
        <v>15900</v>
      </c>
      <c r="E144" s="695">
        <v>0</v>
      </c>
      <c r="F144" s="696">
        <f t="shared" si="1"/>
        <v>804504.12999999989</v>
      </c>
      <c r="G144" s="673" t="s">
        <v>558</v>
      </c>
    </row>
    <row r="145" spans="1:7" ht="24.95" customHeight="1" x14ac:dyDescent="0.2">
      <c r="A145" s="701">
        <v>45985</v>
      </c>
      <c r="B145" s="702" t="s">
        <v>556</v>
      </c>
      <c r="C145" s="673" t="s">
        <v>557</v>
      </c>
      <c r="D145" s="703">
        <v>10000</v>
      </c>
      <c r="E145" s="695">
        <v>0</v>
      </c>
      <c r="F145" s="696">
        <f t="shared" ref="F145:F189" si="2">+F144+D145-E145</f>
        <v>814504.12999999989</v>
      </c>
      <c r="G145" s="673" t="s">
        <v>558</v>
      </c>
    </row>
    <row r="146" spans="1:7" ht="36" customHeight="1" x14ac:dyDescent="0.2">
      <c r="A146" s="692">
        <v>45986</v>
      </c>
      <c r="B146" s="700" t="s">
        <v>899</v>
      </c>
      <c r="C146" s="690" t="s">
        <v>552</v>
      </c>
      <c r="D146" s="694">
        <v>38300</v>
      </c>
      <c r="E146" s="695">
        <v>0</v>
      </c>
      <c r="F146" s="696">
        <f t="shared" si="2"/>
        <v>852804.12999999989</v>
      </c>
      <c r="G146" s="673" t="s">
        <v>553</v>
      </c>
    </row>
    <row r="147" spans="1:7" ht="36" customHeight="1" x14ac:dyDescent="0.2">
      <c r="A147" s="692">
        <v>45986</v>
      </c>
      <c r="B147" s="700" t="s">
        <v>900</v>
      </c>
      <c r="C147" s="690" t="s">
        <v>554</v>
      </c>
      <c r="D147" s="694">
        <v>27300</v>
      </c>
      <c r="E147" s="695">
        <v>0</v>
      </c>
      <c r="F147" s="696">
        <f t="shared" si="2"/>
        <v>880104.12999999989</v>
      </c>
      <c r="G147" s="673" t="s">
        <v>555</v>
      </c>
    </row>
    <row r="148" spans="1:7" ht="36" customHeight="1" x14ac:dyDescent="0.2">
      <c r="A148" s="692">
        <v>45986</v>
      </c>
      <c r="B148" s="700" t="s">
        <v>901</v>
      </c>
      <c r="C148" s="690" t="s">
        <v>554</v>
      </c>
      <c r="D148" s="694">
        <v>14100</v>
      </c>
      <c r="E148" s="695">
        <v>0</v>
      </c>
      <c r="F148" s="696">
        <f t="shared" si="2"/>
        <v>894204.12999999989</v>
      </c>
      <c r="G148" s="673" t="s">
        <v>555</v>
      </c>
    </row>
    <row r="149" spans="1:7" ht="36" customHeight="1" x14ac:dyDescent="0.2">
      <c r="A149" s="692">
        <v>45986</v>
      </c>
      <c r="B149" s="700" t="s">
        <v>902</v>
      </c>
      <c r="C149" s="690" t="s">
        <v>554</v>
      </c>
      <c r="D149" s="694">
        <v>3000</v>
      </c>
      <c r="E149" s="695">
        <v>0</v>
      </c>
      <c r="F149" s="696">
        <f t="shared" si="2"/>
        <v>897204.12999999989</v>
      </c>
      <c r="G149" s="673" t="s">
        <v>555</v>
      </c>
    </row>
    <row r="150" spans="1:7" ht="24.95" customHeight="1" x14ac:dyDescent="0.2">
      <c r="A150" s="692">
        <v>45986</v>
      </c>
      <c r="B150" s="700" t="s">
        <v>903</v>
      </c>
      <c r="C150" s="690" t="s">
        <v>566</v>
      </c>
      <c r="D150" s="694">
        <v>275</v>
      </c>
      <c r="E150" s="695">
        <v>0</v>
      </c>
      <c r="F150" s="696">
        <f t="shared" si="2"/>
        <v>897479.12999999989</v>
      </c>
      <c r="G150" s="690" t="s">
        <v>566</v>
      </c>
    </row>
    <row r="151" spans="1:7" ht="24.95" customHeight="1" x14ac:dyDescent="0.2">
      <c r="A151" s="692">
        <v>45986</v>
      </c>
      <c r="B151" s="700" t="s">
        <v>556</v>
      </c>
      <c r="C151" s="690" t="s">
        <v>557</v>
      </c>
      <c r="D151" s="694">
        <v>13100</v>
      </c>
      <c r="E151" s="695">
        <v>0</v>
      </c>
      <c r="F151" s="696">
        <f t="shared" si="2"/>
        <v>910579.12999999989</v>
      </c>
      <c r="G151" s="673" t="s">
        <v>558</v>
      </c>
    </row>
    <row r="152" spans="1:7" ht="24.95" customHeight="1" x14ac:dyDescent="0.2">
      <c r="A152" s="692">
        <v>45986</v>
      </c>
      <c r="B152" s="700" t="s">
        <v>904</v>
      </c>
      <c r="C152" s="690" t="s">
        <v>504</v>
      </c>
      <c r="D152" s="694">
        <v>2950</v>
      </c>
      <c r="E152" s="695">
        <v>0</v>
      </c>
      <c r="F152" s="696">
        <f t="shared" si="2"/>
        <v>913529.12999999989</v>
      </c>
      <c r="G152" s="690" t="s">
        <v>504</v>
      </c>
    </row>
    <row r="153" spans="1:7" ht="36" customHeight="1" x14ac:dyDescent="0.2">
      <c r="A153" s="692">
        <v>45986</v>
      </c>
      <c r="B153" s="700" t="s">
        <v>905</v>
      </c>
      <c r="C153" s="690" t="s">
        <v>560</v>
      </c>
      <c r="D153" s="694">
        <v>1400</v>
      </c>
      <c r="E153" s="695">
        <v>0</v>
      </c>
      <c r="F153" s="696">
        <f t="shared" si="2"/>
        <v>914929.12999999989</v>
      </c>
      <c r="G153" s="673" t="s">
        <v>561</v>
      </c>
    </row>
    <row r="154" spans="1:7" ht="30" customHeight="1" x14ac:dyDescent="0.2">
      <c r="A154" s="692">
        <v>45986</v>
      </c>
      <c r="B154" s="700" t="s">
        <v>906</v>
      </c>
      <c r="C154" s="690" t="s">
        <v>552</v>
      </c>
      <c r="D154" s="694">
        <v>8000</v>
      </c>
      <c r="E154" s="695">
        <v>0</v>
      </c>
      <c r="F154" s="696">
        <f t="shared" si="2"/>
        <v>922929.12999999989</v>
      </c>
      <c r="G154" s="673" t="s">
        <v>553</v>
      </c>
    </row>
    <row r="155" spans="1:7" ht="30" customHeight="1" x14ac:dyDescent="0.2">
      <c r="A155" s="692">
        <v>45986</v>
      </c>
      <c r="B155" s="700" t="s">
        <v>907</v>
      </c>
      <c r="C155" s="690" t="s">
        <v>552</v>
      </c>
      <c r="D155" s="694">
        <v>29000</v>
      </c>
      <c r="E155" s="695">
        <v>0</v>
      </c>
      <c r="F155" s="696">
        <f t="shared" si="2"/>
        <v>951929.12999999989</v>
      </c>
      <c r="G155" s="673" t="s">
        <v>553</v>
      </c>
    </row>
    <row r="156" spans="1:7" ht="30" customHeight="1" x14ac:dyDescent="0.2">
      <c r="A156" s="692">
        <v>45986</v>
      </c>
      <c r="B156" s="700" t="s">
        <v>908</v>
      </c>
      <c r="C156" s="690" t="s">
        <v>552</v>
      </c>
      <c r="D156" s="694">
        <v>35500</v>
      </c>
      <c r="E156" s="695">
        <v>0</v>
      </c>
      <c r="F156" s="696">
        <f t="shared" si="2"/>
        <v>987429.12999999989</v>
      </c>
      <c r="G156" s="673" t="s">
        <v>553</v>
      </c>
    </row>
    <row r="157" spans="1:7" ht="42.75" customHeight="1" x14ac:dyDescent="0.2">
      <c r="A157" s="692">
        <v>45986</v>
      </c>
      <c r="B157" s="700" t="s">
        <v>909</v>
      </c>
      <c r="C157" s="690" t="s">
        <v>910</v>
      </c>
      <c r="D157" s="694">
        <v>2000</v>
      </c>
      <c r="E157" s="695">
        <v>0</v>
      </c>
      <c r="F157" s="696">
        <f t="shared" si="2"/>
        <v>989429.12999999989</v>
      </c>
      <c r="G157" s="673" t="s">
        <v>911</v>
      </c>
    </row>
    <row r="158" spans="1:7" ht="30" customHeight="1" x14ac:dyDescent="0.2">
      <c r="A158" s="692">
        <v>45986</v>
      </c>
      <c r="B158" s="700" t="s">
        <v>912</v>
      </c>
      <c r="C158" s="690" t="s">
        <v>910</v>
      </c>
      <c r="D158" s="694">
        <v>2000</v>
      </c>
      <c r="E158" s="695">
        <v>0</v>
      </c>
      <c r="F158" s="696">
        <f t="shared" si="2"/>
        <v>991429.12999999989</v>
      </c>
      <c r="G158" s="673" t="s">
        <v>911</v>
      </c>
    </row>
    <row r="159" spans="1:7" ht="45" customHeight="1" x14ac:dyDescent="0.2">
      <c r="A159" s="692">
        <v>45956</v>
      </c>
      <c r="B159" s="693">
        <v>31904</v>
      </c>
      <c r="C159" s="690" t="s">
        <v>671</v>
      </c>
      <c r="D159" s="695">
        <v>0</v>
      </c>
      <c r="E159" s="694">
        <v>25000</v>
      </c>
      <c r="F159" s="696">
        <f t="shared" si="2"/>
        <v>966429.12999999989</v>
      </c>
      <c r="G159" s="704" t="s">
        <v>672</v>
      </c>
    </row>
    <row r="160" spans="1:7" ht="60" customHeight="1" x14ac:dyDescent="0.2">
      <c r="A160" s="692">
        <v>45987</v>
      </c>
      <c r="B160" s="693" t="s">
        <v>673</v>
      </c>
      <c r="C160" s="690" t="s">
        <v>674</v>
      </c>
      <c r="D160" s="695">
        <v>0</v>
      </c>
      <c r="E160" s="694">
        <v>25000</v>
      </c>
      <c r="F160" s="696">
        <f t="shared" si="2"/>
        <v>941429.12999999989</v>
      </c>
      <c r="G160" s="673" t="s">
        <v>677</v>
      </c>
    </row>
    <row r="161" spans="1:7" ht="44.25" customHeight="1" x14ac:dyDescent="0.2">
      <c r="A161" s="692">
        <v>45987</v>
      </c>
      <c r="B161" s="689" t="s">
        <v>503</v>
      </c>
      <c r="C161" s="690" t="s">
        <v>728</v>
      </c>
      <c r="D161" s="694">
        <v>0</v>
      </c>
      <c r="E161" s="705">
        <v>-2750</v>
      </c>
      <c r="F161" s="696">
        <f t="shared" si="2"/>
        <v>944179.12999999989</v>
      </c>
      <c r="G161" s="673" t="s">
        <v>726</v>
      </c>
    </row>
    <row r="162" spans="1:7" ht="45" customHeight="1" x14ac:dyDescent="0.2">
      <c r="A162" s="692">
        <v>45987</v>
      </c>
      <c r="B162" s="689" t="s">
        <v>473</v>
      </c>
      <c r="C162" s="690" t="s">
        <v>729</v>
      </c>
      <c r="D162" s="694">
        <v>0</v>
      </c>
      <c r="E162" s="705">
        <v>-2750</v>
      </c>
      <c r="F162" s="696">
        <f t="shared" si="2"/>
        <v>946929.12999999989</v>
      </c>
      <c r="G162" s="673" t="s">
        <v>727</v>
      </c>
    </row>
    <row r="163" spans="1:7" ht="31.5" customHeight="1" x14ac:dyDescent="0.2">
      <c r="A163" s="692">
        <v>45987</v>
      </c>
      <c r="B163" s="706">
        <v>31905</v>
      </c>
      <c r="C163" s="690" t="s">
        <v>675</v>
      </c>
      <c r="D163" s="694"/>
      <c r="E163" s="694">
        <v>25000</v>
      </c>
      <c r="F163" s="696">
        <f t="shared" si="2"/>
        <v>921929.12999999989</v>
      </c>
      <c r="G163" s="673" t="s">
        <v>676</v>
      </c>
    </row>
    <row r="164" spans="1:7" ht="31.5" customHeight="1" x14ac:dyDescent="0.2">
      <c r="A164" s="692">
        <v>45987</v>
      </c>
      <c r="B164" s="700" t="s">
        <v>913</v>
      </c>
      <c r="C164" s="690" t="s">
        <v>552</v>
      </c>
      <c r="D164" s="694">
        <v>41000</v>
      </c>
      <c r="E164" s="695">
        <v>0</v>
      </c>
      <c r="F164" s="696">
        <f t="shared" si="2"/>
        <v>962929.12999999989</v>
      </c>
      <c r="G164" s="673" t="s">
        <v>553</v>
      </c>
    </row>
    <row r="165" spans="1:7" ht="31.5" customHeight="1" x14ac:dyDescent="0.2">
      <c r="A165" s="692">
        <v>45987</v>
      </c>
      <c r="B165" s="700" t="s">
        <v>914</v>
      </c>
      <c r="C165" s="690" t="s">
        <v>554</v>
      </c>
      <c r="D165" s="694">
        <v>10700</v>
      </c>
      <c r="E165" s="695">
        <v>0</v>
      </c>
      <c r="F165" s="696">
        <f t="shared" si="2"/>
        <v>973629.12999999989</v>
      </c>
      <c r="G165" s="673" t="s">
        <v>555</v>
      </c>
    </row>
    <row r="166" spans="1:7" ht="31.5" customHeight="1" x14ac:dyDescent="0.2">
      <c r="A166" s="692">
        <v>45987</v>
      </c>
      <c r="B166" s="700" t="s">
        <v>915</v>
      </c>
      <c r="C166" s="690" t="s">
        <v>554</v>
      </c>
      <c r="D166" s="694">
        <v>13400</v>
      </c>
      <c r="E166" s="695">
        <v>0</v>
      </c>
      <c r="F166" s="696">
        <f t="shared" si="2"/>
        <v>987029.12999999989</v>
      </c>
      <c r="G166" s="673" t="s">
        <v>555</v>
      </c>
    </row>
    <row r="167" spans="1:7" ht="31.5" customHeight="1" x14ac:dyDescent="0.2">
      <c r="A167" s="692">
        <v>45987</v>
      </c>
      <c r="B167" s="700" t="s">
        <v>556</v>
      </c>
      <c r="C167" s="690" t="s">
        <v>557</v>
      </c>
      <c r="D167" s="694">
        <v>9600</v>
      </c>
      <c r="E167" s="695">
        <v>0</v>
      </c>
      <c r="F167" s="696">
        <f t="shared" si="2"/>
        <v>996629.12999999989</v>
      </c>
      <c r="G167" s="673" t="s">
        <v>558</v>
      </c>
    </row>
    <row r="168" spans="1:7" ht="31.5" customHeight="1" x14ac:dyDescent="0.2">
      <c r="A168" s="692">
        <v>45987</v>
      </c>
      <c r="B168" s="700" t="s">
        <v>916</v>
      </c>
      <c r="C168" s="690" t="s">
        <v>917</v>
      </c>
      <c r="D168" s="694">
        <v>1600</v>
      </c>
      <c r="E168" s="695">
        <v>0</v>
      </c>
      <c r="F168" s="696">
        <f t="shared" si="2"/>
        <v>998229.12999999989</v>
      </c>
      <c r="G168" s="673" t="s">
        <v>918</v>
      </c>
    </row>
    <row r="169" spans="1:7" ht="31.5" customHeight="1" x14ac:dyDescent="0.2">
      <c r="A169" s="692">
        <v>45987</v>
      </c>
      <c r="B169" s="700" t="s">
        <v>919</v>
      </c>
      <c r="C169" s="690" t="s">
        <v>562</v>
      </c>
      <c r="D169" s="694">
        <v>3200</v>
      </c>
      <c r="E169" s="695">
        <v>0</v>
      </c>
      <c r="F169" s="696">
        <f t="shared" si="2"/>
        <v>1001429.1299999999</v>
      </c>
      <c r="G169" s="673" t="s">
        <v>563</v>
      </c>
    </row>
    <row r="170" spans="1:7" ht="36" customHeight="1" x14ac:dyDescent="0.2">
      <c r="A170" s="692">
        <v>45988</v>
      </c>
      <c r="B170" s="707" t="s">
        <v>920</v>
      </c>
      <c r="C170" s="673" t="s">
        <v>554</v>
      </c>
      <c r="D170" s="694">
        <v>5300</v>
      </c>
      <c r="E170" s="695">
        <v>0</v>
      </c>
      <c r="F170" s="696">
        <f t="shared" si="2"/>
        <v>1006729.1299999999</v>
      </c>
      <c r="G170" s="673" t="s">
        <v>555</v>
      </c>
    </row>
    <row r="171" spans="1:7" ht="36" customHeight="1" x14ac:dyDescent="0.2">
      <c r="A171" s="692">
        <v>45988</v>
      </c>
      <c r="B171" s="707" t="s">
        <v>921</v>
      </c>
      <c r="C171" s="673" t="s">
        <v>577</v>
      </c>
      <c r="D171" s="694">
        <v>20000</v>
      </c>
      <c r="E171" s="695">
        <v>0</v>
      </c>
      <c r="F171" s="696">
        <f t="shared" si="2"/>
        <v>1026729.1299999999</v>
      </c>
      <c r="G171" s="673" t="s">
        <v>578</v>
      </c>
    </row>
    <row r="172" spans="1:7" ht="27" customHeight="1" x14ac:dyDescent="0.2">
      <c r="A172" s="692">
        <v>45988</v>
      </c>
      <c r="B172" s="707" t="s">
        <v>556</v>
      </c>
      <c r="C172" s="673" t="s">
        <v>557</v>
      </c>
      <c r="D172" s="694">
        <v>15100</v>
      </c>
      <c r="E172" s="695">
        <v>0</v>
      </c>
      <c r="F172" s="696">
        <f t="shared" si="2"/>
        <v>1041829.1299999999</v>
      </c>
      <c r="G172" s="673" t="s">
        <v>558</v>
      </c>
    </row>
    <row r="173" spans="1:7" ht="36" customHeight="1" x14ac:dyDescent="0.2">
      <c r="A173" s="692">
        <v>45988</v>
      </c>
      <c r="B173" s="707" t="s">
        <v>922</v>
      </c>
      <c r="C173" s="673" t="s">
        <v>923</v>
      </c>
      <c r="D173" s="694">
        <v>14100</v>
      </c>
      <c r="E173" s="695">
        <v>0</v>
      </c>
      <c r="F173" s="696">
        <f t="shared" si="2"/>
        <v>1055929.1299999999</v>
      </c>
      <c r="G173" s="673" t="s">
        <v>924</v>
      </c>
    </row>
    <row r="174" spans="1:7" ht="36" customHeight="1" x14ac:dyDescent="0.2">
      <c r="A174" s="701">
        <v>45989</v>
      </c>
      <c r="B174" s="708" t="s">
        <v>925</v>
      </c>
      <c r="C174" s="673" t="s">
        <v>552</v>
      </c>
      <c r="D174" s="703">
        <v>58700</v>
      </c>
      <c r="E174" s="695">
        <v>0</v>
      </c>
      <c r="F174" s="696">
        <f t="shared" si="2"/>
        <v>1114629.1299999999</v>
      </c>
      <c r="G174" s="673" t="s">
        <v>553</v>
      </c>
    </row>
    <row r="175" spans="1:7" ht="24.95" customHeight="1" x14ac:dyDescent="0.2">
      <c r="A175" s="701">
        <v>45989</v>
      </c>
      <c r="B175" s="708" t="s">
        <v>926</v>
      </c>
      <c r="C175" s="673" t="s">
        <v>927</v>
      </c>
      <c r="D175" s="703">
        <v>104250</v>
      </c>
      <c r="E175" s="695">
        <v>0</v>
      </c>
      <c r="F175" s="696">
        <f t="shared" si="2"/>
        <v>1218879.1299999999</v>
      </c>
      <c r="G175" s="673" t="s">
        <v>928</v>
      </c>
    </row>
    <row r="176" spans="1:7" ht="24.95" customHeight="1" x14ac:dyDescent="0.2">
      <c r="A176" s="701">
        <v>45989</v>
      </c>
      <c r="B176" s="708" t="s">
        <v>556</v>
      </c>
      <c r="C176" s="673" t="s">
        <v>557</v>
      </c>
      <c r="D176" s="703">
        <v>11400</v>
      </c>
      <c r="E176" s="710" t="s">
        <v>551</v>
      </c>
      <c r="F176" s="696">
        <f t="shared" si="2"/>
        <v>1230279.1299999999</v>
      </c>
      <c r="G176" s="673" t="s">
        <v>558</v>
      </c>
    </row>
    <row r="177" spans="1:7" ht="36" customHeight="1" x14ac:dyDescent="0.2">
      <c r="A177" s="701">
        <v>45989</v>
      </c>
      <c r="B177" s="708" t="s">
        <v>929</v>
      </c>
      <c r="C177" s="673" t="s">
        <v>567</v>
      </c>
      <c r="D177" s="703">
        <v>18800</v>
      </c>
      <c r="E177" s="710" t="s">
        <v>551</v>
      </c>
      <c r="F177" s="696">
        <f t="shared" si="2"/>
        <v>1249079.1299999999</v>
      </c>
      <c r="G177" s="673" t="s">
        <v>568</v>
      </c>
    </row>
    <row r="178" spans="1:7" ht="24.95" customHeight="1" x14ac:dyDescent="0.2">
      <c r="A178" s="701">
        <v>45989</v>
      </c>
      <c r="B178" s="708" t="s">
        <v>930</v>
      </c>
      <c r="C178" s="673" t="s">
        <v>504</v>
      </c>
      <c r="D178" s="703">
        <v>50</v>
      </c>
      <c r="E178" s="710" t="s">
        <v>551</v>
      </c>
      <c r="F178" s="696">
        <f t="shared" si="2"/>
        <v>1249129.1299999999</v>
      </c>
      <c r="G178" s="673" t="s">
        <v>504</v>
      </c>
    </row>
    <row r="179" spans="1:7" ht="24.95" customHeight="1" x14ac:dyDescent="0.2">
      <c r="A179" s="701">
        <v>45989</v>
      </c>
      <c r="B179" s="708" t="s">
        <v>931</v>
      </c>
      <c r="C179" s="673" t="s">
        <v>504</v>
      </c>
      <c r="D179" s="703">
        <v>50</v>
      </c>
      <c r="E179" s="710" t="s">
        <v>551</v>
      </c>
      <c r="F179" s="696">
        <f t="shared" si="2"/>
        <v>1249179.1299999999</v>
      </c>
      <c r="G179" s="673" t="s">
        <v>504</v>
      </c>
    </row>
    <row r="180" spans="1:7" ht="24.95" customHeight="1" x14ac:dyDescent="0.2">
      <c r="A180" s="701">
        <v>45989</v>
      </c>
      <c r="B180" s="708" t="s">
        <v>932</v>
      </c>
      <c r="C180" s="673" t="s">
        <v>504</v>
      </c>
      <c r="D180" s="703">
        <v>50</v>
      </c>
      <c r="E180" s="710" t="s">
        <v>551</v>
      </c>
      <c r="F180" s="696">
        <f t="shared" si="2"/>
        <v>1249229.1299999999</v>
      </c>
      <c r="G180" s="673" t="s">
        <v>504</v>
      </c>
    </row>
    <row r="181" spans="1:7" ht="24.95" customHeight="1" x14ac:dyDescent="0.2">
      <c r="A181" s="701">
        <v>45989</v>
      </c>
      <c r="B181" s="708" t="s">
        <v>933</v>
      </c>
      <c r="C181" s="673" t="s">
        <v>504</v>
      </c>
      <c r="D181" s="703">
        <v>50</v>
      </c>
      <c r="E181" s="710" t="s">
        <v>551</v>
      </c>
      <c r="F181" s="696">
        <f t="shared" si="2"/>
        <v>1249279.1299999999</v>
      </c>
      <c r="G181" s="673" t="s">
        <v>504</v>
      </c>
    </row>
    <row r="182" spans="1:7" ht="24.95" customHeight="1" x14ac:dyDescent="0.2">
      <c r="A182" s="701">
        <v>45989</v>
      </c>
      <c r="B182" s="708" t="s">
        <v>934</v>
      </c>
      <c r="C182" s="673" t="s">
        <v>504</v>
      </c>
      <c r="D182" s="703">
        <v>50</v>
      </c>
      <c r="E182" s="710" t="s">
        <v>551</v>
      </c>
      <c r="F182" s="696">
        <f t="shared" si="2"/>
        <v>1249329.1299999999</v>
      </c>
      <c r="G182" s="673" t="s">
        <v>504</v>
      </c>
    </row>
    <row r="183" spans="1:7" ht="24.95" customHeight="1" x14ac:dyDescent="0.2">
      <c r="A183" s="701">
        <v>45989</v>
      </c>
      <c r="B183" s="708" t="s">
        <v>935</v>
      </c>
      <c r="C183" s="673" t="s">
        <v>504</v>
      </c>
      <c r="D183" s="703">
        <v>50</v>
      </c>
      <c r="E183" s="710" t="s">
        <v>551</v>
      </c>
      <c r="F183" s="696">
        <f t="shared" si="2"/>
        <v>1249379.1299999999</v>
      </c>
      <c r="G183" s="673" t="s">
        <v>504</v>
      </c>
    </row>
    <row r="184" spans="1:7" ht="24.95" customHeight="1" x14ac:dyDescent="0.2">
      <c r="A184" s="701">
        <v>45989</v>
      </c>
      <c r="B184" s="708" t="s">
        <v>936</v>
      </c>
      <c r="C184" s="673" t="s">
        <v>504</v>
      </c>
      <c r="D184" s="703">
        <v>50</v>
      </c>
      <c r="E184" s="710" t="s">
        <v>551</v>
      </c>
      <c r="F184" s="696">
        <f t="shared" si="2"/>
        <v>1249429.1299999999</v>
      </c>
      <c r="G184" s="673" t="s">
        <v>504</v>
      </c>
    </row>
    <row r="185" spans="1:7" ht="24.95" customHeight="1" x14ac:dyDescent="0.2">
      <c r="A185" s="701">
        <v>45989</v>
      </c>
      <c r="B185" s="708" t="s">
        <v>937</v>
      </c>
      <c r="C185" s="673" t="s">
        <v>504</v>
      </c>
      <c r="D185" s="703">
        <v>50</v>
      </c>
      <c r="E185" s="710" t="s">
        <v>551</v>
      </c>
      <c r="F185" s="696">
        <f t="shared" si="2"/>
        <v>1249479.1299999999</v>
      </c>
      <c r="G185" s="673" t="s">
        <v>504</v>
      </c>
    </row>
    <row r="186" spans="1:7" ht="24.95" customHeight="1" x14ac:dyDescent="0.2">
      <c r="A186" s="701">
        <v>45989</v>
      </c>
      <c r="B186" s="708" t="s">
        <v>938</v>
      </c>
      <c r="C186" s="673" t="s">
        <v>504</v>
      </c>
      <c r="D186" s="703">
        <v>50</v>
      </c>
      <c r="E186" s="709">
        <v>0</v>
      </c>
      <c r="F186" s="696">
        <f t="shared" si="2"/>
        <v>1249529.1299999999</v>
      </c>
      <c r="G186" s="673" t="s">
        <v>504</v>
      </c>
    </row>
    <row r="187" spans="1:7" ht="24.95" customHeight="1" x14ac:dyDescent="0.2">
      <c r="A187" s="701">
        <v>45989</v>
      </c>
      <c r="B187" s="708" t="s">
        <v>939</v>
      </c>
      <c r="C187" s="673" t="s">
        <v>504</v>
      </c>
      <c r="D187" s="703">
        <v>50</v>
      </c>
      <c r="E187" s="710" t="s">
        <v>551</v>
      </c>
      <c r="F187" s="696">
        <f t="shared" si="2"/>
        <v>1249579.1299999999</v>
      </c>
      <c r="G187" s="673" t="s">
        <v>504</v>
      </c>
    </row>
    <row r="188" spans="1:7" ht="25.5" customHeight="1" x14ac:dyDescent="0.2">
      <c r="A188" s="701">
        <v>45989</v>
      </c>
      <c r="B188" s="702" t="s">
        <v>940</v>
      </c>
      <c r="C188" s="673" t="s">
        <v>941</v>
      </c>
      <c r="D188" s="703">
        <v>6800</v>
      </c>
      <c r="E188" s="710" t="s">
        <v>551</v>
      </c>
      <c r="F188" s="696">
        <f>+F187+D188-E188</f>
        <v>1256379.1299999999</v>
      </c>
      <c r="G188" s="673" t="s">
        <v>942</v>
      </c>
    </row>
    <row r="189" spans="1:7" ht="34.5" customHeight="1" x14ac:dyDescent="0.2">
      <c r="A189" s="701">
        <v>45989</v>
      </c>
      <c r="B189" s="702" t="s">
        <v>943</v>
      </c>
      <c r="C189" s="673" t="s">
        <v>552</v>
      </c>
      <c r="D189" s="703">
        <v>35900</v>
      </c>
      <c r="E189" s="710" t="s">
        <v>551</v>
      </c>
      <c r="F189" s="696">
        <f t="shared" si="2"/>
        <v>1292279.1299999999</v>
      </c>
      <c r="G189" s="673" t="s">
        <v>553</v>
      </c>
    </row>
    <row r="190" spans="1:7" ht="30" customHeight="1" x14ac:dyDescent="0.2">
      <c r="A190" s="692" t="s">
        <v>944</v>
      </c>
      <c r="B190" s="693" t="s">
        <v>461</v>
      </c>
      <c r="C190" s="673" t="s">
        <v>490</v>
      </c>
      <c r="D190" s="711">
        <v>0</v>
      </c>
      <c r="E190" s="698">
        <v>7265.88</v>
      </c>
      <c r="F190" s="696">
        <f>+F64+D190-E190</f>
        <v>1276613.25</v>
      </c>
      <c r="G190" s="673" t="s">
        <v>490</v>
      </c>
    </row>
    <row r="191" spans="1:7" ht="24.75" customHeight="1" x14ac:dyDescent="0.2">
      <c r="A191" s="712">
        <v>45991</v>
      </c>
      <c r="B191" s="713" t="s">
        <v>473</v>
      </c>
      <c r="C191" s="714" t="s">
        <v>945</v>
      </c>
      <c r="D191" s="715" t="s">
        <v>506</v>
      </c>
      <c r="E191" s="715" t="s">
        <v>506</v>
      </c>
      <c r="F191" s="716">
        <f>+F190</f>
        <v>1276613.25</v>
      </c>
      <c r="G191" s="714" t="s">
        <v>945</v>
      </c>
    </row>
    <row r="192" spans="1:7" ht="31.5" customHeight="1" thickBot="1" x14ac:dyDescent="0.25">
      <c r="A192" s="47"/>
      <c r="B192" s="46"/>
      <c r="C192" s="512" t="s">
        <v>492</v>
      </c>
      <c r="D192" s="540">
        <f>SUM(D16:D191)</f>
        <v>2547949.7999999998</v>
      </c>
      <c r="E192" s="540">
        <f>SUM(E16:E191)</f>
        <v>2624015.88</v>
      </c>
      <c r="F192" s="535"/>
      <c r="G192" s="536"/>
    </row>
    <row r="193" spans="1:7" ht="27.75" customHeight="1" thickTop="1" x14ac:dyDescent="0.2">
      <c r="A193" s="47"/>
      <c r="B193" s="46"/>
      <c r="C193" s="511"/>
      <c r="D193" s="537"/>
      <c r="E193" s="537"/>
      <c r="F193" s="535"/>
      <c r="G193" s="536"/>
    </row>
    <row r="194" spans="1:7" ht="27.75" customHeight="1" x14ac:dyDescent="0.2">
      <c r="A194" s="47"/>
      <c r="B194" s="46"/>
      <c r="C194" s="511"/>
      <c r="D194" s="537"/>
      <c r="E194" s="537"/>
      <c r="F194" s="535"/>
      <c r="G194" s="536"/>
    </row>
    <row r="195" spans="1:7" ht="27.75" customHeight="1" x14ac:dyDescent="0.25">
      <c r="A195" s="255"/>
      <c r="B195" s="254"/>
      <c r="C195" s="262" t="s">
        <v>7</v>
      </c>
      <c r="D195" s="257"/>
      <c r="E195" s="482"/>
      <c r="G195" s="262" t="s">
        <v>8</v>
      </c>
    </row>
    <row r="196" spans="1:7" ht="27.75" customHeight="1" x14ac:dyDescent="0.25">
      <c r="A196" s="255"/>
      <c r="B196" s="541"/>
      <c r="C196" s="256"/>
      <c r="D196" s="487"/>
      <c r="E196" s="482"/>
    </row>
    <row r="197" spans="1:7" ht="27.75" customHeight="1" x14ac:dyDescent="0.25">
      <c r="A197" s="255"/>
      <c r="B197" s="541"/>
      <c r="C197" s="256"/>
      <c r="D197" s="487"/>
      <c r="E197" s="482"/>
    </row>
    <row r="198" spans="1:7" ht="27.75" customHeight="1" x14ac:dyDescent="0.25">
      <c r="A198" s="261"/>
      <c r="B198" s="541"/>
      <c r="C198" s="553"/>
      <c r="D198" s="439"/>
      <c r="E198" s="441"/>
      <c r="G198" s="552"/>
    </row>
    <row r="199" spans="1:7" ht="27.75" customHeight="1" x14ac:dyDescent="0.25">
      <c r="A199" s="261"/>
      <c r="B199" s="541"/>
      <c r="C199" s="259" t="s">
        <v>329</v>
      </c>
      <c r="D199" s="439"/>
      <c r="E199" s="441"/>
      <c r="G199" s="555" t="s">
        <v>442</v>
      </c>
    </row>
    <row r="200" spans="1:7" ht="23.25" customHeight="1" x14ac:dyDescent="0.25">
      <c r="A200" s="262"/>
      <c r="B200" s="542"/>
      <c r="C200" s="262" t="s">
        <v>330</v>
      </c>
      <c r="E200" s="440"/>
      <c r="G200" s="554" t="s">
        <v>428</v>
      </c>
    </row>
    <row r="201" spans="1:7" ht="27.75" customHeight="1" x14ac:dyDescent="0.25">
      <c r="A201" s="255"/>
      <c r="B201" s="543"/>
      <c r="C201" s="267"/>
      <c r="D201" s="436"/>
      <c r="E201" s="488"/>
      <c r="G201" s="255"/>
    </row>
    <row r="202" spans="1:7" ht="27.75" customHeight="1" x14ac:dyDescent="0.25">
      <c r="A202" s="255"/>
      <c r="B202" s="492"/>
      <c r="C202" s="256"/>
      <c r="D202" s="257"/>
      <c r="E202" s="489"/>
    </row>
    <row r="203" spans="1:7" ht="27.75" customHeight="1" x14ac:dyDescent="0.2">
      <c r="E203" s="355"/>
    </row>
    <row r="204" spans="1:7" ht="27.75" customHeight="1" x14ac:dyDescent="0.2">
      <c r="E204" s="355"/>
    </row>
    <row r="205" spans="1:7" ht="27.75" customHeight="1" x14ac:dyDescent="0.2"/>
  </sheetData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181102362204722" right="0.35433070866141736" top="0.47244094488188981" bottom="0.47244094488188981" header="0.43307086614173229" footer="0.31496062992125984"/>
  <pageSetup scale="55" fitToWidth="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92D050"/>
    <pageSetUpPr fitToPage="1"/>
  </sheetPr>
  <dimension ref="A1:J42"/>
  <sheetViews>
    <sheetView topLeftCell="A16" zoomScale="66" zoomScaleNormal="66" workbookViewId="0">
      <selection activeCell="H38" sqref="H38"/>
    </sheetView>
  </sheetViews>
  <sheetFormatPr baseColWidth="10" defaultColWidth="11.42578125" defaultRowHeight="30" customHeight="1" x14ac:dyDescent="0.2"/>
  <cols>
    <col min="1" max="1" width="16" style="43" customWidth="1"/>
    <col min="2" max="2" width="24.5703125" style="44" customWidth="1"/>
    <col min="3" max="3" width="20.42578125" style="26" customWidth="1"/>
    <col min="4" max="4" width="22.42578125" style="44" customWidth="1"/>
    <col min="5" max="5" width="33.42578125" style="23" customWidth="1"/>
    <col min="6" max="6" width="20.7109375" style="25" customWidth="1"/>
    <col min="7" max="7" width="22.5703125" style="26" customWidth="1"/>
    <col min="8" max="9" width="19.42578125" style="26" customWidth="1"/>
    <col min="10" max="16384" width="11.42578125" style="26"/>
  </cols>
  <sheetData>
    <row r="1" spans="1:9" ht="32.25" customHeight="1" x14ac:dyDescent="0.2">
      <c r="A1" s="3"/>
      <c r="B1" s="2"/>
      <c r="C1" s="3"/>
      <c r="D1" s="3"/>
      <c r="E1" s="3"/>
      <c r="F1" s="3"/>
      <c r="G1" s="3"/>
    </row>
    <row r="2" spans="1:9" ht="32.25" customHeight="1" x14ac:dyDescent="0.2">
      <c r="A2" s="52"/>
      <c r="B2" s="11"/>
      <c r="C2" s="88"/>
      <c r="D2" s="6"/>
      <c r="E2" s="52"/>
      <c r="F2" s="52"/>
      <c r="G2" s="52"/>
    </row>
    <row r="3" spans="1:9" ht="32.25" customHeight="1" x14ac:dyDescent="0.2">
      <c r="A3" s="52"/>
      <c r="B3" s="11"/>
      <c r="C3" s="88"/>
      <c r="D3" s="6"/>
      <c r="E3" s="52"/>
      <c r="F3" s="52"/>
      <c r="G3" s="52"/>
    </row>
    <row r="4" spans="1:9" ht="32.25" customHeight="1" x14ac:dyDescent="0.25">
      <c r="A4" s="89"/>
      <c r="B4" s="90"/>
      <c r="C4" s="91"/>
      <c r="D4" s="92"/>
      <c r="E4" s="89"/>
      <c r="F4" s="89"/>
      <c r="G4" s="89"/>
    </row>
    <row r="5" spans="1:9" ht="24" customHeight="1" x14ac:dyDescent="0.2">
      <c r="A5" s="784" t="s">
        <v>9</v>
      </c>
      <c r="B5" s="784"/>
      <c r="C5" s="784"/>
      <c r="D5" s="784"/>
      <c r="E5" s="784"/>
      <c r="F5" s="784"/>
      <c r="G5" s="784"/>
    </row>
    <row r="6" spans="1:9" ht="24" customHeight="1" x14ac:dyDescent="0.2">
      <c r="A6" s="784" t="s">
        <v>10</v>
      </c>
      <c r="B6" s="784"/>
      <c r="C6" s="784"/>
      <c r="D6" s="784"/>
      <c r="E6" s="784"/>
      <c r="F6" s="784"/>
      <c r="G6" s="784"/>
    </row>
    <row r="7" spans="1:9" ht="24" customHeight="1" x14ac:dyDescent="0.25">
      <c r="A7" s="789" t="s">
        <v>11</v>
      </c>
      <c r="B7" s="789"/>
      <c r="C7" s="789"/>
      <c r="D7" s="789"/>
      <c r="E7" s="789"/>
      <c r="F7" s="789"/>
      <c r="G7" s="789"/>
    </row>
    <row r="8" spans="1:9" ht="24" customHeight="1" x14ac:dyDescent="0.2">
      <c r="A8" s="784" t="s">
        <v>12</v>
      </c>
      <c r="B8" s="784"/>
      <c r="C8" s="784"/>
      <c r="D8" s="784"/>
      <c r="E8" s="784"/>
      <c r="F8" s="784"/>
      <c r="G8" s="784"/>
    </row>
    <row r="9" spans="1:9" ht="24" customHeight="1" x14ac:dyDescent="0.25">
      <c r="A9" s="785" t="s">
        <v>13</v>
      </c>
      <c r="B9" s="785"/>
      <c r="C9" s="785"/>
      <c r="D9" s="785"/>
      <c r="E9" s="785"/>
      <c r="F9" s="785"/>
      <c r="G9" s="785"/>
    </row>
    <row r="10" spans="1:9" ht="24" customHeight="1" x14ac:dyDescent="0.25">
      <c r="A10" s="785" t="s">
        <v>487</v>
      </c>
      <c r="B10" s="785"/>
      <c r="C10" s="785"/>
      <c r="D10" s="785"/>
      <c r="E10" s="785"/>
      <c r="F10" s="785"/>
      <c r="G10" s="785"/>
    </row>
    <row r="11" spans="1:9" ht="24" customHeight="1" x14ac:dyDescent="0.25">
      <c r="A11" s="759" t="s">
        <v>723</v>
      </c>
      <c r="B11" s="759"/>
      <c r="C11" s="759"/>
      <c r="D11" s="759"/>
      <c r="E11" s="759"/>
      <c r="F11" s="759"/>
      <c r="G11" s="759"/>
    </row>
    <row r="12" spans="1:9" ht="26.25" customHeight="1" x14ac:dyDescent="0.25">
      <c r="A12" s="498"/>
      <c r="B12" s="498"/>
      <c r="C12" s="498"/>
      <c r="D12" s="498"/>
      <c r="E12" s="498"/>
      <c r="F12" s="498"/>
      <c r="G12" s="498"/>
    </row>
    <row r="13" spans="1:9" ht="26.25" customHeight="1" x14ac:dyDescent="0.25">
      <c r="A13" s="599"/>
      <c r="B13" s="599"/>
      <c r="C13" s="503"/>
      <c r="D13" s="503"/>
      <c r="E13" s="503"/>
      <c r="F13" s="503"/>
      <c r="G13" s="600"/>
    </row>
    <row r="14" spans="1:9" ht="26.25" customHeight="1" x14ac:dyDescent="0.3">
      <c r="A14" s="601"/>
      <c r="D14" s="680" t="s">
        <v>14</v>
      </c>
      <c r="E14" s="674" t="s">
        <v>15</v>
      </c>
      <c r="F14" s="681"/>
      <c r="G14" s="498"/>
    </row>
    <row r="15" spans="1:9" ht="26.25" customHeight="1" x14ac:dyDescent="0.3">
      <c r="A15" s="601"/>
      <c r="D15" s="97" t="s">
        <v>85</v>
      </c>
      <c r="E15" s="212">
        <v>441746.8</v>
      </c>
      <c r="F15" s="681"/>
      <c r="G15" s="498"/>
    </row>
    <row r="16" spans="1:9" ht="34.5" customHeight="1" x14ac:dyDescent="0.3">
      <c r="A16" s="498"/>
      <c r="D16" s="97" t="s">
        <v>54</v>
      </c>
      <c r="E16" s="212">
        <v>5300</v>
      </c>
      <c r="F16" s="677"/>
      <c r="G16" s="453"/>
      <c r="H16" s="276"/>
      <c r="I16"/>
    </row>
    <row r="17" spans="1:10" ht="34.5" customHeight="1" x14ac:dyDescent="0.3">
      <c r="A17" s="498"/>
      <c r="D17" s="97" t="s">
        <v>64</v>
      </c>
      <c r="E17" s="626">
        <v>13326.3</v>
      </c>
      <c r="F17" s="677"/>
      <c r="G17" s="453"/>
      <c r="H17" s="276"/>
      <c r="I17" s="354"/>
    </row>
    <row r="18" spans="1:10" ht="34.5" customHeight="1" x14ac:dyDescent="0.3">
      <c r="A18" s="498"/>
      <c r="D18" s="97" t="s">
        <v>378</v>
      </c>
      <c r="E18" s="212">
        <v>8000000</v>
      </c>
      <c r="F18" s="677"/>
      <c r="G18" s="782"/>
      <c r="H18" s="276"/>
      <c r="I18"/>
    </row>
    <row r="19" spans="1:10" ht="34.5" customHeight="1" x14ac:dyDescent="0.3">
      <c r="A19" s="498"/>
      <c r="D19" s="97" t="s">
        <v>53</v>
      </c>
      <c r="E19" s="212">
        <v>9423</v>
      </c>
      <c r="F19" s="677"/>
      <c r="G19" s="782"/>
      <c r="H19" s="276"/>
      <c r="I19"/>
    </row>
    <row r="20" spans="1:10" ht="34.5" customHeight="1" x14ac:dyDescent="0.3">
      <c r="A20" s="602"/>
      <c r="D20" s="97" t="s">
        <v>51</v>
      </c>
      <c r="E20" s="212">
        <v>17587.52</v>
      </c>
      <c r="F20" s="677"/>
      <c r="G20" s="782"/>
      <c r="H20" s="276"/>
      <c r="I20"/>
    </row>
    <row r="21" spans="1:10" ht="34.5" customHeight="1" x14ac:dyDescent="0.3">
      <c r="A21" s="498"/>
      <c r="D21" s="675"/>
      <c r="E21" s="676"/>
      <c r="F21" s="677"/>
      <c r="G21" s="783"/>
      <c r="H21" s="276"/>
      <c r="I21"/>
    </row>
    <row r="22" spans="1:10" ht="34.5" customHeight="1" x14ac:dyDescent="0.3">
      <c r="A22" s="498"/>
      <c r="D22" s="675"/>
      <c r="E22" s="676"/>
      <c r="F22" s="677"/>
      <c r="G22" s="453"/>
      <c r="H22" s="276"/>
      <c r="I22"/>
    </row>
    <row r="23" spans="1:10" ht="34.5" customHeight="1" x14ac:dyDescent="0.3">
      <c r="A23" s="498"/>
      <c r="D23" s="675"/>
      <c r="E23" s="676"/>
      <c r="F23" s="677"/>
      <c r="G23" s="453"/>
      <c r="H23" s="276"/>
      <c r="I23"/>
    </row>
    <row r="24" spans="1:10" ht="34.5" customHeight="1" thickBot="1" x14ac:dyDescent="0.35">
      <c r="A24" s="498"/>
      <c r="D24" s="684" t="s">
        <v>453</v>
      </c>
      <c r="E24" s="685">
        <f>SUM(E15:E23)</f>
        <v>8487383.6199999992</v>
      </c>
      <c r="F24" s="677"/>
      <c r="G24" s="453"/>
      <c r="H24" s="276"/>
      <c r="I24"/>
    </row>
    <row r="25" spans="1:10" ht="34.5" customHeight="1" thickTop="1" x14ac:dyDescent="0.3">
      <c r="A25" s="601"/>
      <c r="D25" s="678"/>
      <c r="E25" s="678"/>
      <c r="F25" s="677"/>
      <c r="G25" s="453"/>
      <c r="H25" s="276"/>
      <c r="I25" s="598"/>
      <c r="J25" s="103"/>
    </row>
    <row r="26" spans="1:10" ht="40.5" customHeight="1" x14ac:dyDescent="0.3">
      <c r="A26" s="603"/>
      <c r="D26" s="679"/>
      <c r="E26" s="682"/>
      <c r="F26" s="683"/>
      <c r="G26" s="453"/>
      <c r="H26" s="276"/>
      <c r="I26" s="779"/>
    </row>
    <row r="27" spans="1:10" ht="66" customHeight="1" x14ac:dyDescent="0.25">
      <c r="A27" s="603"/>
      <c r="D27" s="786" t="s">
        <v>624</v>
      </c>
      <c r="E27" s="786"/>
      <c r="F27" s="104">
        <f>+E24</f>
        <v>8487383.6199999992</v>
      </c>
      <c r="G27" s="453"/>
      <c r="H27" s="276"/>
      <c r="I27" s="779"/>
    </row>
    <row r="28" spans="1:10" ht="30.75" customHeight="1" x14ac:dyDescent="0.2">
      <c r="A28" s="42"/>
      <c r="B28" s="98"/>
      <c r="C28" s="42"/>
      <c r="D28" s="49"/>
      <c r="E28" s="42"/>
      <c r="F28" s="42"/>
      <c r="G28" s="117"/>
      <c r="H28" s="276"/>
      <c r="I28"/>
    </row>
    <row r="29" spans="1:10" ht="30.75" customHeight="1" x14ac:dyDescent="0.2">
      <c r="C29" s="42"/>
      <c r="D29" s="42"/>
      <c r="E29" s="42"/>
    </row>
    <row r="30" spans="1:10" ht="30.75" customHeight="1" x14ac:dyDescent="0.2">
      <c r="A30" s="10"/>
      <c r="B30" s="773" t="s">
        <v>7</v>
      </c>
      <c r="C30" s="773"/>
      <c r="D30" s="99"/>
      <c r="E30" s="99"/>
      <c r="F30" s="329" t="s">
        <v>8</v>
      </c>
    </row>
    <row r="31" spans="1:10" ht="30.75" customHeight="1" x14ac:dyDescent="0.2">
      <c r="A31" s="10"/>
      <c r="B31" s="10"/>
      <c r="C31" s="13"/>
      <c r="D31" s="99"/>
      <c r="E31" s="99"/>
      <c r="F31" s="42"/>
    </row>
    <row r="32" spans="1:10" ht="30.75" customHeight="1" x14ac:dyDescent="0.2">
      <c r="A32" s="10"/>
      <c r="B32" s="10"/>
      <c r="C32" s="13"/>
      <c r="D32" s="99"/>
      <c r="E32" s="99"/>
      <c r="F32" s="42"/>
    </row>
    <row r="33" spans="1:9" ht="27" customHeight="1" thickBot="1" x14ac:dyDescent="0.25">
      <c r="A33" s="100"/>
      <c r="B33" s="788"/>
      <c r="C33" s="788"/>
      <c r="D33" s="100"/>
      <c r="E33" s="100"/>
      <c r="F33" s="42"/>
    </row>
    <row r="34" spans="1:9" ht="27" customHeight="1" x14ac:dyDescent="0.2">
      <c r="A34" s="42"/>
      <c r="B34" s="773" t="s">
        <v>329</v>
      </c>
      <c r="C34" s="773"/>
      <c r="D34" s="42"/>
      <c r="E34" s="42"/>
      <c r="F34" s="499" t="s">
        <v>456</v>
      </c>
    </row>
    <row r="35" spans="1:9" ht="27" customHeight="1" x14ac:dyDescent="0.2">
      <c r="A35" s="42"/>
      <c r="B35" s="787" t="s">
        <v>330</v>
      </c>
      <c r="C35" s="787"/>
      <c r="D35" s="42"/>
      <c r="E35" s="42"/>
      <c r="F35" s="500" t="s">
        <v>457</v>
      </c>
      <c r="G35" s="117"/>
      <c r="H35" s="276"/>
      <c r="I35"/>
    </row>
    <row r="36" spans="1:9" ht="30" customHeight="1" x14ac:dyDescent="0.2">
      <c r="A36" s="42"/>
      <c r="B36" s="98"/>
      <c r="C36" s="42"/>
      <c r="D36" s="42"/>
      <c r="E36" s="42"/>
      <c r="F36" s="42"/>
      <c r="G36" s="117"/>
      <c r="H36" s="276"/>
      <c r="I36"/>
    </row>
    <row r="37" spans="1:9" ht="30" customHeight="1" x14ac:dyDescent="0.2">
      <c r="A37" s="3"/>
      <c r="B37" s="2"/>
      <c r="C37" s="3"/>
      <c r="D37" s="3"/>
      <c r="E37" s="3"/>
      <c r="F37" s="3"/>
      <c r="G37" s="117"/>
      <c r="H37" s="276"/>
      <c r="I37" s="780"/>
    </row>
    <row r="38" spans="1:9" ht="30" customHeight="1" x14ac:dyDescent="0.2">
      <c r="G38" s="117"/>
      <c r="H38" s="276"/>
      <c r="I38" s="781"/>
    </row>
    <row r="39" spans="1:9" ht="30" customHeight="1" x14ac:dyDescent="0.2">
      <c r="G39" s="117"/>
      <c r="H39" s="276"/>
      <c r="I39"/>
    </row>
    <row r="40" spans="1:9" ht="30" customHeight="1" x14ac:dyDescent="0.2">
      <c r="G40" s="117"/>
      <c r="H40" s="276"/>
      <c r="I40"/>
    </row>
    <row r="41" spans="1:9" ht="30" customHeight="1" x14ac:dyDescent="0.2">
      <c r="G41" s="117"/>
      <c r="H41" s="276"/>
      <c r="I41"/>
    </row>
    <row r="42" spans="1:9" ht="30" customHeight="1" x14ac:dyDescent="0.2">
      <c r="G42"/>
      <c r="H42" s="597"/>
      <c r="I42"/>
    </row>
  </sheetData>
  <mergeCells count="15">
    <mergeCell ref="A5:G5"/>
    <mergeCell ref="A6:G6"/>
    <mergeCell ref="A7:G7"/>
    <mergeCell ref="A10:G10"/>
    <mergeCell ref="B30:C30"/>
    <mergeCell ref="I26:I27"/>
    <mergeCell ref="I37:I38"/>
    <mergeCell ref="G18:G21"/>
    <mergeCell ref="A8:G8"/>
    <mergeCell ref="A9:G9"/>
    <mergeCell ref="A11:G11"/>
    <mergeCell ref="D27:E27"/>
    <mergeCell ref="B34:C34"/>
    <mergeCell ref="B35:C35"/>
    <mergeCell ref="B33:C33"/>
  </mergeCells>
  <conditionalFormatting sqref="E26">
    <cfRule type="duplicateValues" dxfId="1" priority="1"/>
  </conditionalFormatting>
  <pageMargins left="0.59" right="0.44" top="0.86" bottom="0.46" header="0.3" footer="0.12"/>
  <pageSetup scale="48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92D050"/>
    <pageSetUpPr fitToPage="1"/>
  </sheetPr>
  <dimension ref="A2:H36"/>
  <sheetViews>
    <sheetView topLeftCell="A17" zoomScale="64" zoomScaleNormal="64" workbookViewId="0">
      <selection sqref="A1:G35"/>
    </sheetView>
  </sheetViews>
  <sheetFormatPr baseColWidth="10" defaultColWidth="11.42578125" defaultRowHeight="45.75" customHeight="1" x14ac:dyDescent="0.2"/>
  <cols>
    <col min="1" max="1" width="20.28515625" style="559" customWidth="1"/>
    <col min="2" max="2" width="26.28515625" style="343" customWidth="1"/>
    <col min="3" max="3" width="49" style="255" customWidth="1"/>
    <col min="4" max="4" width="23.42578125" style="492" customWidth="1"/>
    <col min="5" max="5" width="25.28515625" style="256" customWidth="1"/>
    <col min="6" max="6" width="28.5703125" style="257" customWidth="1"/>
    <col min="7" max="7" width="84.42578125" style="593" customWidth="1"/>
    <col min="8" max="16384" width="11.42578125" style="255"/>
  </cols>
  <sheetData>
    <row r="2" spans="1:8" ht="24" customHeight="1" x14ac:dyDescent="0.2">
      <c r="A2" s="556"/>
      <c r="B2" s="96"/>
      <c r="C2" s="477"/>
      <c r="D2" s="254"/>
      <c r="E2" s="478"/>
      <c r="F2" s="480"/>
      <c r="G2" s="591"/>
    </row>
    <row r="3" spans="1:8" ht="33" customHeight="1" x14ac:dyDescent="0.2">
      <c r="A3" s="556"/>
      <c r="B3" s="96"/>
      <c r="C3" s="477"/>
      <c r="D3" s="254"/>
      <c r="E3" s="478"/>
      <c r="F3" s="480"/>
      <c r="G3" s="591"/>
    </row>
    <row r="4" spans="1:8" ht="32.25" customHeight="1" x14ac:dyDescent="0.2">
      <c r="A4" s="556"/>
      <c r="B4" s="96"/>
      <c r="C4" s="477"/>
      <c r="D4" s="254"/>
      <c r="E4" s="478"/>
      <c r="F4" s="480"/>
      <c r="G4" s="591"/>
    </row>
    <row r="5" spans="1:8" ht="24" customHeight="1" x14ac:dyDescent="0.25">
      <c r="A5" s="765" t="s">
        <v>9</v>
      </c>
      <c r="B5" s="765"/>
      <c r="C5" s="765"/>
      <c r="D5" s="765"/>
      <c r="E5" s="765"/>
      <c r="F5" s="765"/>
      <c r="G5" s="765"/>
    </row>
    <row r="6" spans="1:8" ht="24" customHeight="1" x14ac:dyDescent="0.2">
      <c r="A6" s="778" t="s">
        <v>10</v>
      </c>
      <c r="B6" s="778"/>
      <c r="C6" s="778"/>
      <c r="D6" s="778"/>
      <c r="E6" s="778"/>
      <c r="F6" s="778"/>
      <c r="G6" s="778"/>
    </row>
    <row r="7" spans="1:8" ht="24" customHeight="1" x14ac:dyDescent="0.25">
      <c r="A7" s="765" t="s">
        <v>11</v>
      </c>
      <c r="B7" s="765"/>
      <c r="C7" s="765"/>
      <c r="D7" s="765"/>
      <c r="E7" s="765"/>
      <c r="F7" s="765"/>
      <c r="G7" s="765"/>
    </row>
    <row r="8" spans="1:8" ht="24" customHeight="1" x14ac:dyDescent="0.2">
      <c r="A8" s="778" t="s">
        <v>12</v>
      </c>
      <c r="B8" s="778"/>
      <c r="C8" s="778"/>
      <c r="D8" s="778"/>
      <c r="E8" s="778"/>
      <c r="F8" s="778"/>
      <c r="G8" s="778"/>
    </row>
    <row r="9" spans="1:8" ht="24" customHeight="1" x14ac:dyDescent="0.25">
      <c r="A9" s="765" t="s">
        <v>13</v>
      </c>
      <c r="B9" s="765"/>
      <c r="C9" s="765"/>
      <c r="D9" s="765"/>
      <c r="E9" s="765"/>
      <c r="F9" s="765"/>
      <c r="G9" s="765"/>
    </row>
    <row r="10" spans="1:8" ht="24" customHeight="1" x14ac:dyDescent="0.25">
      <c r="A10" s="765" t="s">
        <v>410</v>
      </c>
      <c r="B10" s="765"/>
      <c r="C10" s="765"/>
      <c r="D10" s="765"/>
      <c r="E10" s="765"/>
      <c r="F10" s="765"/>
      <c r="G10" s="765"/>
    </row>
    <row r="11" spans="1:8" ht="24" customHeight="1" x14ac:dyDescent="0.2">
      <c r="A11" s="778" t="s">
        <v>516</v>
      </c>
      <c r="B11" s="778"/>
      <c r="C11" s="778"/>
      <c r="D11" s="778"/>
      <c r="E11" s="778"/>
      <c r="F11" s="778"/>
      <c r="G11" s="778"/>
    </row>
    <row r="12" spans="1:8" ht="24" customHeight="1" x14ac:dyDescent="0.2">
      <c r="A12" s="778" t="s">
        <v>625</v>
      </c>
      <c r="B12" s="778"/>
      <c r="C12" s="778"/>
      <c r="D12" s="778"/>
      <c r="E12" s="778"/>
      <c r="F12" s="778"/>
      <c r="G12" s="778"/>
    </row>
    <row r="13" spans="1:8" ht="30.75" customHeight="1" x14ac:dyDescent="0.2">
      <c r="A13" s="217"/>
      <c r="B13" s="248"/>
      <c r="C13" s="217"/>
      <c r="D13" s="271"/>
      <c r="E13" s="271"/>
      <c r="F13" s="271"/>
      <c r="G13" s="217"/>
    </row>
    <row r="14" spans="1:8" s="117" customFormat="1" ht="33.75" customHeight="1" x14ac:dyDescent="0.25">
      <c r="A14" s="214" t="s">
        <v>0</v>
      </c>
      <c r="B14" s="341" t="s">
        <v>1</v>
      </c>
      <c r="C14" s="490" t="s">
        <v>2</v>
      </c>
      <c r="D14" s="491" t="s">
        <v>4</v>
      </c>
      <c r="E14" s="250" t="s">
        <v>5</v>
      </c>
      <c r="F14" s="249" t="s">
        <v>6</v>
      </c>
      <c r="G14" s="592" t="s">
        <v>3</v>
      </c>
    </row>
    <row r="15" spans="1:8" s="398" customFormat="1" ht="45" customHeight="1" x14ac:dyDescent="0.2">
      <c r="A15" s="548">
        <v>45968</v>
      </c>
      <c r="B15" s="629" t="s">
        <v>640</v>
      </c>
      <c r="C15" s="561" t="s">
        <v>637</v>
      </c>
      <c r="D15" s="562" t="s">
        <v>639</v>
      </c>
      <c r="E15" s="631">
        <v>190800</v>
      </c>
      <c r="F15" s="631">
        <v>190800</v>
      </c>
      <c r="G15" s="561" t="s">
        <v>642</v>
      </c>
      <c r="H15" s="630"/>
    </row>
    <row r="16" spans="1:8" s="398" customFormat="1" ht="45" customHeight="1" x14ac:dyDescent="0.2">
      <c r="A16" s="548">
        <v>45968</v>
      </c>
      <c r="B16" s="629" t="s">
        <v>641</v>
      </c>
      <c r="C16" s="496" t="s">
        <v>460</v>
      </c>
      <c r="D16" s="562" t="s">
        <v>639</v>
      </c>
      <c r="E16" s="551">
        <v>127200</v>
      </c>
      <c r="F16" s="551">
        <v>127200</v>
      </c>
      <c r="G16" s="632" t="s">
        <v>643</v>
      </c>
    </row>
    <row r="17" spans="1:7" s="398" customFormat="1" ht="45" customHeight="1" x14ac:dyDescent="0.2">
      <c r="A17" s="548">
        <v>45973</v>
      </c>
      <c r="B17" s="629" t="s">
        <v>634</v>
      </c>
      <c r="C17" s="496" t="s">
        <v>460</v>
      </c>
      <c r="D17" s="562" t="s">
        <v>639</v>
      </c>
      <c r="E17" s="296">
        <v>1350</v>
      </c>
      <c r="F17" s="296">
        <v>1350</v>
      </c>
      <c r="G17" s="561" t="s">
        <v>635</v>
      </c>
    </row>
    <row r="18" spans="1:7" s="398" customFormat="1" ht="45" customHeight="1" x14ac:dyDescent="0.2">
      <c r="A18" s="548">
        <v>45973</v>
      </c>
      <c r="B18" s="629" t="s">
        <v>636</v>
      </c>
      <c r="C18" s="561" t="s">
        <v>637</v>
      </c>
      <c r="D18" s="562" t="s">
        <v>639</v>
      </c>
      <c r="E18" s="551">
        <v>16396.8</v>
      </c>
      <c r="F18" s="551">
        <v>16396.8</v>
      </c>
      <c r="G18" s="561" t="s">
        <v>638</v>
      </c>
    </row>
    <row r="19" spans="1:7" s="398" customFormat="1" ht="45" customHeight="1" x14ac:dyDescent="0.2">
      <c r="A19" s="548">
        <v>45978</v>
      </c>
      <c r="B19" s="629" t="s">
        <v>644</v>
      </c>
      <c r="C19" s="496" t="s">
        <v>460</v>
      </c>
      <c r="D19" s="562" t="s">
        <v>639</v>
      </c>
      <c r="E19" s="551">
        <v>106000</v>
      </c>
      <c r="F19" s="551">
        <v>106000</v>
      </c>
      <c r="G19" s="632" t="s">
        <v>643</v>
      </c>
    </row>
    <row r="20" spans="1:7" s="398" customFormat="1" ht="45" customHeight="1" x14ac:dyDescent="0.2">
      <c r="A20" s="548">
        <v>45982</v>
      </c>
      <c r="B20" s="629">
        <v>16194</v>
      </c>
      <c r="C20" s="496" t="s">
        <v>662</v>
      </c>
      <c r="D20" s="562" t="s">
        <v>519</v>
      </c>
      <c r="E20" s="296">
        <v>300</v>
      </c>
      <c r="F20" s="296">
        <v>32310.52</v>
      </c>
      <c r="G20" s="347" t="s">
        <v>665</v>
      </c>
    </row>
    <row r="21" spans="1:7" s="398" customFormat="1" ht="45" customHeight="1" x14ac:dyDescent="0.2">
      <c r="A21" s="548">
        <v>45982</v>
      </c>
      <c r="B21" s="629">
        <v>16194</v>
      </c>
      <c r="C21" s="496" t="s">
        <v>662</v>
      </c>
      <c r="D21" s="562" t="s">
        <v>661</v>
      </c>
      <c r="E21" s="551">
        <v>5000</v>
      </c>
      <c r="F21" s="551">
        <v>0</v>
      </c>
      <c r="G21" s="347" t="s">
        <v>665</v>
      </c>
    </row>
    <row r="22" spans="1:7" s="398" customFormat="1" ht="45" customHeight="1" x14ac:dyDescent="0.2">
      <c r="A22" s="548">
        <v>45982</v>
      </c>
      <c r="B22" s="629">
        <v>16194</v>
      </c>
      <c r="C22" s="496" t="s">
        <v>662</v>
      </c>
      <c r="D22" s="551" t="s">
        <v>653</v>
      </c>
      <c r="E22" s="551">
        <v>9423</v>
      </c>
      <c r="F22" s="551">
        <v>0</v>
      </c>
      <c r="G22" s="347" t="s">
        <v>665</v>
      </c>
    </row>
    <row r="23" spans="1:7" s="398" customFormat="1" ht="45" customHeight="1" x14ac:dyDescent="0.2">
      <c r="A23" s="548">
        <v>45982</v>
      </c>
      <c r="B23" s="629">
        <v>16194</v>
      </c>
      <c r="C23" s="496" t="s">
        <v>662</v>
      </c>
      <c r="D23" s="551" t="s">
        <v>518</v>
      </c>
      <c r="E23" s="562">
        <v>17587.52</v>
      </c>
      <c r="F23" s="551">
        <v>0</v>
      </c>
      <c r="G23" s="347" t="s">
        <v>665</v>
      </c>
    </row>
    <row r="24" spans="1:7" ht="45" customHeight="1" x14ac:dyDescent="0.2">
      <c r="A24" s="548">
        <v>45982</v>
      </c>
      <c r="B24" s="629">
        <v>16195</v>
      </c>
      <c r="C24" s="561" t="s">
        <v>663</v>
      </c>
      <c r="D24" s="296" t="s">
        <v>664</v>
      </c>
      <c r="E24" s="562">
        <v>8000000</v>
      </c>
      <c r="F24" s="562">
        <v>8000000</v>
      </c>
      <c r="G24" s="347" t="s">
        <v>666</v>
      </c>
    </row>
    <row r="25" spans="1:7" s="117" customFormat="1" ht="24.95" customHeight="1" x14ac:dyDescent="0.2">
      <c r="A25" s="548">
        <v>45991</v>
      </c>
      <c r="B25" s="563" t="s">
        <v>461</v>
      </c>
      <c r="C25" s="496" t="s">
        <v>587</v>
      </c>
      <c r="D25" s="550" t="s">
        <v>542</v>
      </c>
      <c r="E25" s="551">
        <v>13326.3</v>
      </c>
      <c r="F25" s="551">
        <v>13326.3</v>
      </c>
      <c r="G25" s="496" t="s">
        <v>722</v>
      </c>
    </row>
    <row r="26" spans="1:7" s="117" customFormat="1" ht="33" customHeight="1" thickBot="1" x14ac:dyDescent="0.3">
      <c r="A26" s="557"/>
      <c r="B26" s="96"/>
      <c r="C26" s="594" t="s">
        <v>512</v>
      </c>
      <c r="D26" s="595"/>
      <c r="E26" s="595">
        <f>SUM(E15:E25)</f>
        <v>8487383.620000001</v>
      </c>
      <c r="F26" s="596">
        <f>SUM(F15:F25)</f>
        <v>8487383.620000001</v>
      </c>
      <c r="G26" s="594" t="s">
        <v>512</v>
      </c>
    </row>
    <row r="27" spans="1:7" s="117" customFormat="1" ht="26.25" customHeight="1" thickTop="1" x14ac:dyDescent="0.2">
      <c r="A27" s="557"/>
      <c r="B27" s="96"/>
      <c r="C27" s="545"/>
      <c r="D27" s="558"/>
      <c r="E27" s="558"/>
      <c r="F27" s="448"/>
      <c r="G27" s="545"/>
    </row>
    <row r="28" spans="1:7" ht="26.25" customHeight="1" x14ac:dyDescent="0.2">
      <c r="D28" s="254"/>
    </row>
    <row r="29" spans="1:7" ht="26.25" customHeight="1" x14ac:dyDescent="0.25">
      <c r="A29" s="96"/>
      <c r="B29" s="96"/>
      <c r="C29" s="262" t="s">
        <v>7</v>
      </c>
      <c r="D29" s="486"/>
      <c r="F29" s="487"/>
      <c r="G29" s="260" t="s">
        <v>8</v>
      </c>
    </row>
    <row r="30" spans="1:7" ht="26.25" customHeight="1" x14ac:dyDescent="0.25">
      <c r="A30" s="96"/>
      <c r="B30" s="476"/>
      <c r="C30" s="261"/>
      <c r="D30" s="486"/>
      <c r="E30" s="439"/>
      <c r="F30" s="439"/>
      <c r="G30" s="260"/>
    </row>
    <row r="31" spans="1:7" ht="26.25" customHeight="1" x14ac:dyDescent="0.25">
      <c r="A31" s="96"/>
      <c r="B31" s="476"/>
      <c r="C31" s="261"/>
      <c r="D31" s="486"/>
      <c r="E31" s="439"/>
      <c r="F31" s="439"/>
      <c r="G31" s="260"/>
    </row>
    <row r="32" spans="1:7" ht="30.75" customHeight="1" x14ac:dyDescent="0.25">
      <c r="A32" s="476"/>
      <c r="B32" s="560"/>
      <c r="C32" s="262"/>
      <c r="D32" s="487"/>
      <c r="E32" s="19"/>
      <c r="F32" s="246"/>
      <c r="G32" s="247"/>
    </row>
    <row r="33" spans="1:7" ht="26.25" customHeight="1" thickBot="1" x14ac:dyDescent="0.3">
      <c r="A33" s="476"/>
      <c r="B33" s="96"/>
      <c r="C33" s="264" t="s">
        <v>329</v>
      </c>
      <c r="D33" s="437"/>
      <c r="E33" s="438"/>
      <c r="F33" s="436"/>
      <c r="G33" s="266" t="s">
        <v>442</v>
      </c>
    </row>
    <row r="34" spans="1:7" ht="26.25" customHeight="1" x14ac:dyDescent="0.25">
      <c r="A34" s="476"/>
      <c r="B34" s="96"/>
      <c r="C34" s="262" t="s">
        <v>330</v>
      </c>
      <c r="D34" s="117"/>
      <c r="E34" s="117"/>
      <c r="F34" s="117"/>
      <c r="G34" s="268" t="s">
        <v>428</v>
      </c>
    </row>
    <row r="35" spans="1:7" ht="26.25" customHeight="1" x14ac:dyDescent="0.2">
      <c r="D35" s="117"/>
      <c r="E35" s="117"/>
      <c r="F35" s="117"/>
    </row>
    <row r="36" spans="1:7" ht="26.25" customHeight="1" x14ac:dyDescent="0.2">
      <c r="D36" s="117"/>
      <c r="E36" s="117"/>
      <c r="F36" s="117"/>
    </row>
  </sheetData>
  <mergeCells count="8">
    <mergeCell ref="A11:G11"/>
    <mergeCell ref="A12:G12"/>
    <mergeCell ref="A10:G10"/>
    <mergeCell ref="A5:G5"/>
    <mergeCell ref="A6:G6"/>
    <mergeCell ref="A7:G7"/>
    <mergeCell ref="A8:G8"/>
    <mergeCell ref="A9:G9"/>
  </mergeCells>
  <conditionalFormatting sqref="B26:B27">
    <cfRule type="timePeriod" dxfId="0" priority="2" timePeriod="lastMonth">
      <formula>AND(MONTH(B26)=MONTH(EDATE(TODAY(),0-1)),YEAR(B26)=YEAR(EDATE(TODAY(),0-1)))</formula>
    </cfRule>
  </conditionalFormatting>
  <printOptions horizontalCentered="1" verticalCentered="1"/>
  <pageMargins left="0.64" right="0.4" top="0.68" bottom="0.3" header="0.28999999999999998" footer="0.12"/>
  <pageSetup scale="4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H133"/>
  <sheetViews>
    <sheetView showGridLines="0" topLeftCell="A119" zoomScale="62" zoomScaleNormal="62" zoomScalePageLayoutView="48" workbookViewId="0">
      <selection activeCell="H23" sqref="H23"/>
    </sheetView>
  </sheetViews>
  <sheetFormatPr baseColWidth="10" defaultColWidth="35.28515625" defaultRowHeight="40.5" customHeight="1" x14ac:dyDescent="0.2"/>
  <cols>
    <col min="1" max="1" width="18.5703125" style="22" customWidth="1"/>
    <col min="2" max="2" width="21.42578125" style="117" customWidth="1"/>
    <col min="3" max="3" width="63.85546875" style="572" customWidth="1"/>
    <col min="4" max="4" width="22.140625" style="576" customWidth="1"/>
    <col min="5" max="5" width="23.5703125" style="576" customWidth="1"/>
    <col min="6" max="6" width="24.140625" style="576" customWidth="1"/>
    <col min="7" max="7" width="69.28515625" style="565" customWidth="1"/>
    <col min="8" max="8" width="35.28515625" style="12"/>
    <col min="9" max="16384" width="35.28515625" style="15"/>
  </cols>
  <sheetData>
    <row r="1" spans="1:8" ht="33.75" customHeight="1" x14ac:dyDescent="0.2">
      <c r="B1" s="719"/>
      <c r="C1" s="568"/>
      <c r="D1" s="569"/>
      <c r="E1" s="12"/>
      <c r="F1" s="12"/>
    </row>
    <row r="2" spans="1:8" ht="38.25" customHeight="1" x14ac:dyDescent="0.2">
      <c r="B2" s="719"/>
      <c r="C2" s="568"/>
      <c r="D2" s="569"/>
      <c r="E2" s="12"/>
      <c r="F2" s="12"/>
    </row>
    <row r="3" spans="1:8" ht="28.5" customHeight="1" x14ac:dyDescent="0.2">
      <c r="B3" s="719"/>
      <c r="C3" s="568"/>
      <c r="D3" s="569"/>
      <c r="E3" s="12"/>
      <c r="F3" s="12"/>
    </row>
    <row r="4" spans="1:8" ht="25.5" customHeight="1" x14ac:dyDescent="0.2">
      <c r="A4" s="790" t="s">
        <v>9</v>
      </c>
      <c r="B4" s="790"/>
      <c r="C4" s="790"/>
      <c r="D4" s="790"/>
      <c r="E4" s="790"/>
      <c r="F4" s="790"/>
      <c r="G4" s="790"/>
    </row>
    <row r="5" spans="1:8" s="453" customFormat="1" ht="25.5" customHeight="1" x14ac:dyDescent="0.25">
      <c r="A5" s="766" t="s">
        <v>10</v>
      </c>
      <c r="B5" s="766"/>
      <c r="C5" s="766"/>
      <c r="D5" s="766"/>
      <c r="E5" s="766"/>
      <c r="F5" s="766"/>
      <c r="G5" s="766"/>
      <c r="H5" s="604"/>
    </row>
    <row r="6" spans="1:8" s="453" customFormat="1" ht="25.5" customHeight="1" x14ac:dyDescent="0.25">
      <c r="A6" s="766" t="s">
        <v>11</v>
      </c>
      <c r="B6" s="766"/>
      <c r="C6" s="766"/>
      <c r="D6" s="766"/>
      <c r="E6" s="766"/>
      <c r="F6" s="766"/>
      <c r="G6" s="766"/>
      <c r="H6" s="604"/>
    </row>
    <row r="7" spans="1:8" s="453" customFormat="1" ht="25.5" customHeight="1" x14ac:dyDescent="0.25">
      <c r="A7" s="766" t="s">
        <v>12</v>
      </c>
      <c r="B7" s="766"/>
      <c r="C7" s="766"/>
      <c r="D7" s="766"/>
      <c r="E7" s="766"/>
      <c r="F7" s="766"/>
      <c r="G7" s="766"/>
      <c r="H7" s="604"/>
    </row>
    <row r="8" spans="1:8" s="453" customFormat="1" ht="25.5" customHeight="1" x14ac:dyDescent="0.25">
      <c r="A8" s="766" t="s">
        <v>13</v>
      </c>
      <c r="B8" s="766"/>
      <c r="C8" s="766"/>
      <c r="D8" s="766"/>
      <c r="E8" s="766"/>
      <c r="F8" s="766"/>
      <c r="G8" s="766"/>
      <c r="H8" s="604"/>
    </row>
    <row r="9" spans="1:8" s="453" customFormat="1" ht="25.5" customHeight="1" x14ac:dyDescent="0.25">
      <c r="A9" s="766" t="s">
        <v>410</v>
      </c>
      <c r="B9" s="766"/>
      <c r="C9" s="766"/>
      <c r="D9" s="766"/>
      <c r="E9" s="766"/>
      <c r="F9" s="766"/>
      <c r="G9" s="766"/>
      <c r="H9" s="604"/>
    </row>
    <row r="10" spans="1:8" s="453" customFormat="1" ht="25.5" customHeight="1" x14ac:dyDescent="0.25">
      <c r="A10" s="766" t="s">
        <v>404</v>
      </c>
      <c r="B10" s="766"/>
      <c r="C10" s="766"/>
      <c r="D10" s="766"/>
      <c r="E10" s="766"/>
      <c r="F10" s="766"/>
      <c r="G10" s="766"/>
      <c r="H10" s="604"/>
    </row>
    <row r="11" spans="1:8" s="453" customFormat="1" ht="25.5" customHeight="1" x14ac:dyDescent="0.25">
      <c r="A11" s="759" t="s">
        <v>620</v>
      </c>
      <c r="B11" s="759"/>
      <c r="C11" s="759"/>
      <c r="D11" s="759"/>
      <c r="E11" s="759"/>
      <c r="F11" s="759"/>
      <c r="G11" s="759"/>
      <c r="H11" s="604"/>
    </row>
    <row r="12" spans="1:8" ht="29.25" customHeight="1" x14ac:dyDescent="0.2">
      <c r="A12" s="570"/>
      <c r="B12" s="720"/>
      <c r="C12" s="346"/>
      <c r="D12" s="571"/>
      <c r="E12" s="571"/>
      <c r="F12" s="572"/>
      <c r="G12" s="566"/>
    </row>
    <row r="13" spans="1:8" ht="29.25" customHeight="1" x14ac:dyDescent="0.2">
      <c r="A13" s="573"/>
      <c r="B13" s="721"/>
      <c r="C13" s="568"/>
      <c r="D13" s="568"/>
      <c r="E13" s="568"/>
      <c r="F13" s="568"/>
      <c r="G13" s="567"/>
    </row>
    <row r="14" spans="1:8" ht="40.5" customHeight="1" x14ac:dyDescent="0.25">
      <c r="A14" s="732" t="s">
        <v>389</v>
      </c>
      <c r="B14" s="733" t="s">
        <v>45</v>
      </c>
      <c r="C14" s="249" t="s">
        <v>451</v>
      </c>
      <c r="D14" s="250" t="s">
        <v>397</v>
      </c>
      <c r="E14" s="734" t="s">
        <v>388</v>
      </c>
      <c r="F14" s="734" t="s">
        <v>398</v>
      </c>
      <c r="G14" s="735" t="s">
        <v>3</v>
      </c>
    </row>
    <row r="15" spans="1:8" ht="48.75" customHeight="1" x14ac:dyDescent="0.25">
      <c r="A15" s="442"/>
      <c r="B15" s="722"/>
      <c r="C15" s="443" t="s">
        <v>735</v>
      </c>
      <c r="D15" s="444"/>
      <c r="E15" s="445"/>
      <c r="F15" s="446">
        <v>17660208.370000001</v>
      </c>
      <c r="G15" s="443" t="s">
        <v>946</v>
      </c>
    </row>
    <row r="16" spans="1:8" ht="24.95" customHeight="1" x14ac:dyDescent="0.2">
      <c r="A16" s="531">
        <v>45964</v>
      </c>
      <c r="B16" s="588" t="s">
        <v>947</v>
      </c>
      <c r="C16" s="225" t="s">
        <v>948</v>
      </c>
      <c r="D16" s="532">
        <v>2000</v>
      </c>
      <c r="E16" s="725">
        <v>0</v>
      </c>
      <c r="F16" s="574">
        <f>+F15+D16-E16</f>
        <v>17662208.370000001</v>
      </c>
      <c r="G16" s="726" t="s">
        <v>949</v>
      </c>
    </row>
    <row r="17" spans="1:7" ht="24.95" customHeight="1" x14ac:dyDescent="0.2">
      <c r="A17" s="531">
        <v>45964</v>
      </c>
      <c r="B17" s="588" t="s">
        <v>950</v>
      </c>
      <c r="C17" s="225" t="s">
        <v>951</v>
      </c>
      <c r="D17" s="532">
        <v>4000</v>
      </c>
      <c r="E17" s="725">
        <v>0</v>
      </c>
      <c r="F17" s="574">
        <f t="shared" ref="F17:F80" si="0">+F16+D17-E17</f>
        <v>17666208.370000001</v>
      </c>
      <c r="G17" s="727" t="s">
        <v>951</v>
      </c>
    </row>
    <row r="18" spans="1:7" ht="24.95" customHeight="1" x14ac:dyDescent="0.2">
      <c r="A18" s="531">
        <v>45964</v>
      </c>
      <c r="B18" s="588" t="s">
        <v>952</v>
      </c>
      <c r="C18" s="225" t="s">
        <v>953</v>
      </c>
      <c r="D18" s="532">
        <v>3000</v>
      </c>
      <c r="E18" s="725">
        <v>0</v>
      </c>
      <c r="F18" s="574">
        <f t="shared" si="0"/>
        <v>17669208.370000001</v>
      </c>
      <c r="G18" s="727" t="s">
        <v>953</v>
      </c>
    </row>
    <row r="19" spans="1:7" ht="24.95" customHeight="1" x14ac:dyDescent="0.2">
      <c r="A19" s="531">
        <v>45964</v>
      </c>
      <c r="B19" s="588" t="s">
        <v>954</v>
      </c>
      <c r="C19" s="225" t="s">
        <v>955</v>
      </c>
      <c r="D19" s="532">
        <v>3810</v>
      </c>
      <c r="E19" s="725">
        <v>0</v>
      </c>
      <c r="F19" s="574">
        <f t="shared" si="0"/>
        <v>17673018.370000001</v>
      </c>
      <c r="G19" s="726" t="s">
        <v>956</v>
      </c>
    </row>
    <row r="20" spans="1:7" ht="24.95" customHeight="1" x14ac:dyDescent="0.2">
      <c r="A20" s="531">
        <v>45965</v>
      </c>
      <c r="B20" s="588" t="s">
        <v>957</v>
      </c>
      <c r="C20" s="225" t="s">
        <v>958</v>
      </c>
      <c r="D20" s="532">
        <v>8000</v>
      </c>
      <c r="E20" s="725">
        <v>0</v>
      </c>
      <c r="F20" s="574">
        <f t="shared" si="0"/>
        <v>17681018.370000001</v>
      </c>
      <c r="G20" s="726" t="s">
        <v>958</v>
      </c>
    </row>
    <row r="21" spans="1:7" ht="24.95" customHeight="1" x14ac:dyDescent="0.2">
      <c r="A21" s="531">
        <v>45965</v>
      </c>
      <c r="B21" s="588" t="s">
        <v>959</v>
      </c>
      <c r="C21" s="225" t="s">
        <v>960</v>
      </c>
      <c r="D21" s="532">
        <v>5000</v>
      </c>
      <c r="E21" s="725">
        <v>0</v>
      </c>
      <c r="F21" s="574">
        <f t="shared" si="0"/>
        <v>17686018.370000001</v>
      </c>
      <c r="G21" s="726" t="s">
        <v>960</v>
      </c>
    </row>
    <row r="22" spans="1:7" ht="24.95" customHeight="1" x14ac:dyDescent="0.2">
      <c r="A22" s="531">
        <v>45965</v>
      </c>
      <c r="B22" s="588" t="s">
        <v>961</v>
      </c>
      <c r="C22" s="225" t="s">
        <v>962</v>
      </c>
      <c r="D22" s="532">
        <v>1000</v>
      </c>
      <c r="E22" s="725">
        <v>0</v>
      </c>
      <c r="F22" s="574">
        <f t="shared" si="0"/>
        <v>17687018.370000001</v>
      </c>
      <c r="G22" s="726" t="s">
        <v>963</v>
      </c>
    </row>
    <row r="23" spans="1:7" ht="24.95" customHeight="1" x14ac:dyDescent="0.2">
      <c r="A23" s="531">
        <v>45965</v>
      </c>
      <c r="B23" s="588" t="s">
        <v>964</v>
      </c>
      <c r="C23" s="225" t="s">
        <v>965</v>
      </c>
      <c r="D23" s="532">
        <v>2000</v>
      </c>
      <c r="E23" s="725">
        <v>0</v>
      </c>
      <c r="F23" s="574">
        <f t="shared" si="0"/>
        <v>17689018.370000001</v>
      </c>
      <c r="G23" s="726" t="s">
        <v>966</v>
      </c>
    </row>
    <row r="24" spans="1:7" ht="24.95" customHeight="1" x14ac:dyDescent="0.2">
      <c r="A24" s="531">
        <v>45965</v>
      </c>
      <c r="B24" s="588" t="s">
        <v>967</v>
      </c>
      <c r="C24" s="225" t="s">
        <v>968</v>
      </c>
      <c r="D24" s="532">
        <v>11000</v>
      </c>
      <c r="E24" s="725">
        <v>0</v>
      </c>
      <c r="F24" s="574">
        <f t="shared" si="0"/>
        <v>17700018.370000001</v>
      </c>
      <c r="G24" s="726" t="s">
        <v>969</v>
      </c>
    </row>
    <row r="25" spans="1:7" ht="32.25" customHeight="1" x14ac:dyDescent="0.2">
      <c r="A25" s="531">
        <v>45965</v>
      </c>
      <c r="B25" s="588" t="s">
        <v>970</v>
      </c>
      <c r="C25" s="225" t="s">
        <v>971</v>
      </c>
      <c r="D25" s="532">
        <v>5000</v>
      </c>
      <c r="E25" s="725">
        <v>0</v>
      </c>
      <c r="F25" s="574">
        <f t="shared" si="0"/>
        <v>17705018.370000001</v>
      </c>
      <c r="G25" s="726" t="s">
        <v>972</v>
      </c>
    </row>
    <row r="26" spans="1:7" ht="24.95" customHeight="1" x14ac:dyDescent="0.2">
      <c r="A26" s="531">
        <v>45965</v>
      </c>
      <c r="B26" s="588" t="s">
        <v>973</v>
      </c>
      <c r="C26" s="225" t="s">
        <v>504</v>
      </c>
      <c r="D26" s="532">
        <v>2500</v>
      </c>
      <c r="E26" s="725">
        <v>0</v>
      </c>
      <c r="F26" s="574">
        <f t="shared" si="0"/>
        <v>17707518.370000001</v>
      </c>
      <c r="G26" s="727" t="s">
        <v>504</v>
      </c>
    </row>
    <row r="27" spans="1:7" ht="24.95" customHeight="1" x14ac:dyDescent="0.2">
      <c r="A27" s="531">
        <v>45965</v>
      </c>
      <c r="B27" s="588" t="s">
        <v>974</v>
      </c>
      <c r="C27" s="225" t="s">
        <v>507</v>
      </c>
      <c r="D27" s="532">
        <v>3885</v>
      </c>
      <c r="E27" s="725">
        <v>0</v>
      </c>
      <c r="F27" s="574">
        <f t="shared" si="0"/>
        <v>17711403.370000001</v>
      </c>
      <c r="G27" s="726" t="s">
        <v>975</v>
      </c>
    </row>
    <row r="28" spans="1:7" ht="24.95" customHeight="1" x14ac:dyDescent="0.2">
      <c r="A28" s="531">
        <v>45965</v>
      </c>
      <c r="B28" s="588" t="s">
        <v>976</v>
      </c>
      <c r="C28" s="225" t="s">
        <v>977</v>
      </c>
      <c r="D28" s="532">
        <v>2000</v>
      </c>
      <c r="E28" s="725">
        <v>0</v>
      </c>
      <c r="F28" s="574">
        <f t="shared" si="0"/>
        <v>17713403.370000001</v>
      </c>
      <c r="G28" s="726" t="s">
        <v>978</v>
      </c>
    </row>
    <row r="29" spans="1:7" ht="24.95" customHeight="1" x14ac:dyDescent="0.2">
      <c r="A29" s="531">
        <v>45965</v>
      </c>
      <c r="B29" s="588" t="s">
        <v>979</v>
      </c>
      <c r="C29" s="225" t="s">
        <v>980</v>
      </c>
      <c r="D29" s="532">
        <v>15000</v>
      </c>
      <c r="E29" s="725">
        <v>0</v>
      </c>
      <c r="F29" s="574">
        <f t="shared" si="0"/>
        <v>17728403.370000001</v>
      </c>
      <c r="G29" s="726" t="s">
        <v>981</v>
      </c>
    </row>
    <row r="30" spans="1:7" ht="24.95" customHeight="1" x14ac:dyDescent="0.2">
      <c r="A30" s="531">
        <v>45965</v>
      </c>
      <c r="B30" s="588" t="s">
        <v>982</v>
      </c>
      <c r="C30" s="225" t="s">
        <v>580</v>
      </c>
      <c r="D30" s="532">
        <v>915</v>
      </c>
      <c r="E30" s="725">
        <v>0</v>
      </c>
      <c r="F30" s="574">
        <f t="shared" si="0"/>
        <v>17729318.370000001</v>
      </c>
      <c r="G30" s="726" t="s">
        <v>983</v>
      </c>
    </row>
    <row r="31" spans="1:7" ht="24.95" customHeight="1" x14ac:dyDescent="0.2">
      <c r="A31" s="531">
        <v>45965</v>
      </c>
      <c r="B31" s="588" t="s">
        <v>984</v>
      </c>
      <c r="C31" s="225" t="s">
        <v>985</v>
      </c>
      <c r="D31" s="532">
        <v>581520</v>
      </c>
      <c r="E31" s="725">
        <v>0</v>
      </c>
      <c r="F31" s="574">
        <f t="shared" si="0"/>
        <v>18310838.370000001</v>
      </c>
      <c r="G31" s="726" t="s">
        <v>986</v>
      </c>
    </row>
    <row r="32" spans="1:7" ht="24.95" customHeight="1" x14ac:dyDescent="0.2">
      <c r="A32" s="531">
        <v>45965</v>
      </c>
      <c r="B32" s="588" t="s">
        <v>987</v>
      </c>
      <c r="C32" s="225" t="s">
        <v>559</v>
      </c>
      <c r="D32" s="532">
        <v>566280</v>
      </c>
      <c r="E32" s="725">
        <v>0</v>
      </c>
      <c r="F32" s="574">
        <f t="shared" si="0"/>
        <v>18877118.370000001</v>
      </c>
      <c r="G32" s="726" t="s">
        <v>988</v>
      </c>
    </row>
    <row r="33" spans="1:7" ht="24.95" customHeight="1" x14ac:dyDescent="0.2">
      <c r="A33" s="531">
        <v>45966</v>
      </c>
      <c r="B33" s="588" t="s">
        <v>989</v>
      </c>
      <c r="C33" s="225" t="s">
        <v>583</v>
      </c>
      <c r="D33" s="532">
        <v>1000</v>
      </c>
      <c r="E33" s="725">
        <v>0</v>
      </c>
      <c r="F33" s="574">
        <f t="shared" si="0"/>
        <v>18878118.370000001</v>
      </c>
      <c r="G33" s="728" t="s">
        <v>990</v>
      </c>
    </row>
    <row r="34" spans="1:7" ht="24.95" customHeight="1" x14ac:dyDescent="0.2">
      <c r="A34" s="531">
        <v>45966</v>
      </c>
      <c r="B34" s="588" t="s">
        <v>991</v>
      </c>
      <c r="C34" s="225" t="s">
        <v>992</v>
      </c>
      <c r="D34" s="532">
        <v>1000</v>
      </c>
      <c r="E34" s="725">
        <v>0</v>
      </c>
      <c r="F34" s="574">
        <f t="shared" si="0"/>
        <v>18879118.370000001</v>
      </c>
      <c r="G34" s="728" t="s">
        <v>992</v>
      </c>
    </row>
    <row r="35" spans="1:7" ht="24.95" customHeight="1" x14ac:dyDescent="0.2">
      <c r="A35" s="531">
        <v>45966</v>
      </c>
      <c r="B35" s="588" t="s">
        <v>993</v>
      </c>
      <c r="C35" s="225" t="s">
        <v>504</v>
      </c>
      <c r="D35" s="532">
        <v>5000</v>
      </c>
      <c r="E35" s="725">
        <v>0</v>
      </c>
      <c r="F35" s="574">
        <f t="shared" si="0"/>
        <v>18884118.370000001</v>
      </c>
      <c r="G35" s="728" t="s">
        <v>504</v>
      </c>
    </row>
    <row r="36" spans="1:7" ht="24.95" customHeight="1" x14ac:dyDescent="0.2">
      <c r="A36" s="531">
        <v>45967</v>
      </c>
      <c r="B36" s="588" t="s">
        <v>994</v>
      </c>
      <c r="C36" s="225" t="s">
        <v>995</v>
      </c>
      <c r="D36" s="532">
        <v>20000</v>
      </c>
      <c r="E36" s="725">
        <v>0</v>
      </c>
      <c r="F36" s="574">
        <f t="shared" si="0"/>
        <v>18904118.370000001</v>
      </c>
      <c r="G36" s="726" t="s">
        <v>996</v>
      </c>
    </row>
    <row r="37" spans="1:7" ht="24.95" customHeight="1" x14ac:dyDescent="0.2">
      <c r="A37" s="531">
        <v>45967</v>
      </c>
      <c r="B37" s="588" t="s">
        <v>997</v>
      </c>
      <c r="C37" s="225" t="s">
        <v>504</v>
      </c>
      <c r="D37" s="532">
        <v>100</v>
      </c>
      <c r="E37" s="725">
        <v>0</v>
      </c>
      <c r="F37" s="574">
        <f t="shared" si="0"/>
        <v>18904218.370000001</v>
      </c>
      <c r="G37" s="728" t="s">
        <v>504</v>
      </c>
    </row>
    <row r="38" spans="1:7" ht="59.25" customHeight="1" x14ac:dyDescent="0.2">
      <c r="A38" s="531">
        <v>45968</v>
      </c>
      <c r="B38" s="588" t="s">
        <v>640</v>
      </c>
      <c r="C38" s="474" t="s">
        <v>637</v>
      </c>
      <c r="D38" s="725">
        <v>0</v>
      </c>
      <c r="E38" s="575">
        <v>190800</v>
      </c>
      <c r="F38" s="574">
        <f t="shared" si="0"/>
        <v>18713418.370000001</v>
      </c>
      <c r="G38" s="726" t="s">
        <v>642</v>
      </c>
    </row>
    <row r="39" spans="1:7" ht="60.75" customHeight="1" x14ac:dyDescent="0.2">
      <c r="A39" s="531">
        <v>45968</v>
      </c>
      <c r="B39" s="588" t="s">
        <v>641</v>
      </c>
      <c r="C39" s="225" t="s">
        <v>460</v>
      </c>
      <c r="D39" s="725">
        <v>0</v>
      </c>
      <c r="E39" s="532">
        <v>127200</v>
      </c>
      <c r="F39" s="574">
        <f t="shared" si="0"/>
        <v>18586218.370000001</v>
      </c>
      <c r="G39" s="726" t="s">
        <v>643</v>
      </c>
    </row>
    <row r="40" spans="1:7" ht="24.95" customHeight="1" x14ac:dyDescent="0.2">
      <c r="A40" s="531">
        <v>45968</v>
      </c>
      <c r="B40" s="588" t="s">
        <v>998</v>
      </c>
      <c r="C40" s="225" t="s">
        <v>559</v>
      </c>
      <c r="D40" s="532">
        <v>1000</v>
      </c>
      <c r="E40" s="725">
        <v>0</v>
      </c>
      <c r="F40" s="574">
        <f t="shared" si="0"/>
        <v>18587218.370000001</v>
      </c>
      <c r="G40" s="728" t="s">
        <v>999</v>
      </c>
    </row>
    <row r="41" spans="1:7" ht="24.95" customHeight="1" x14ac:dyDescent="0.2">
      <c r="A41" s="531">
        <v>45968</v>
      </c>
      <c r="B41" s="588" t="s">
        <v>1000</v>
      </c>
      <c r="C41" s="225" t="s">
        <v>1001</v>
      </c>
      <c r="D41" s="532">
        <v>2000</v>
      </c>
      <c r="E41" s="725">
        <v>0</v>
      </c>
      <c r="F41" s="574">
        <f t="shared" si="0"/>
        <v>18589218.370000001</v>
      </c>
      <c r="G41" s="728" t="s">
        <v>1002</v>
      </c>
    </row>
    <row r="42" spans="1:7" ht="24.95" customHeight="1" x14ac:dyDescent="0.2">
      <c r="A42" s="531">
        <v>45968</v>
      </c>
      <c r="B42" s="588" t="s">
        <v>1003</v>
      </c>
      <c r="C42" s="225" t="s">
        <v>1004</v>
      </c>
      <c r="D42" s="532">
        <v>5000</v>
      </c>
      <c r="E42" s="725">
        <v>0</v>
      </c>
      <c r="F42" s="574">
        <f t="shared" si="0"/>
        <v>18594218.370000001</v>
      </c>
      <c r="G42" s="728" t="s">
        <v>1005</v>
      </c>
    </row>
    <row r="43" spans="1:7" ht="24.95" customHeight="1" x14ac:dyDescent="0.2">
      <c r="A43" s="531">
        <v>45968</v>
      </c>
      <c r="B43" s="588" t="s">
        <v>1006</v>
      </c>
      <c r="C43" s="225" t="s">
        <v>504</v>
      </c>
      <c r="D43" s="532">
        <v>150000</v>
      </c>
      <c r="E43" s="725">
        <v>0</v>
      </c>
      <c r="F43" s="574">
        <f t="shared" si="0"/>
        <v>18744218.370000001</v>
      </c>
      <c r="G43" s="728" t="s">
        <v>504</v>
      </c>
    </row>
    <row r="44" spans="1:7" ht="24.95" customHeight="1" x14ac:dyDescent="0.2">
      <c r="A44" s="531">
        <v>45968</v>
      </c>
      <c r="B44" s="588" t="s">
        <v>1007</v>
      </c>
      <c r="C44" s="225" t="s">
        <v>1008</v>
      </c>
      <c r="D44" s="532">
        <v>3000</v>
      </c>
      <c r="E44" s="725">
        <v>0</v>
      </c>
      <c r="F44" s="574">
        <f t="shared" si="0"/>
        <v>18747218.370000001</v>
      </c>
      <c r="G44" s="728" t="s">
        <v>1009</v>
      </c>
    </row>
    <row r="45" spans="1:7" ht="24.95" customHeight="1" x14ac:dyDescent="0.2">
      <c r="A45" s="531">
        <v>45972</v>
      </c>
      <c r="B45" s="588" t="s">
        <v>1010</v>
      </c>
      <c r="C45" s="225" t="s">
        <v>504</v>
      </c>
      <c r="D45" s="532">
        <v>3925</v>
      </c>
      <c r="E45" s="725">
        <v>0</v>
      </c>
      <c r="F45" s="574">
        <f t="shared" si="0"/>
        <v>18751143.370000001</v>
      </c>
      <c r="G45" s="728" t="s">
        <v>504</v>
      </c>
    </row>
    <row r="46" spans="1:7" ht="24.95" customHeight="1" x14ac:dyDescent="0.2">
      <c r="A46" s="531">
        <v>45972</v>
      </c>
      <c r="B46" s="588" t="s">
        <v>1011</v>
      </c>
      <c r="C46" s="225" t="s">
        <v>1012</v>
      </c>
      <c r="D46" s="532">
        <v>1000</v>
      </c>
      <c r="E46" s="725">
        <v>0</v>
      </c>
      <c r="F46" s="574">
        <f t="shared" si="0"/>
        <v>18752143.370000001</v>
      </c>
      <c r="G46" s="728" t="s">
        <v>1013</v>
      </c>
    </row>
    <row r="47" spans="1:7" ht="24.95" customHeight="1" x14ac:dyDescent="0.2">
      <c r="A47" s="531">
        <v>45972</v>
      </c>
      <c r="B47" s="588" t="s">
        <v>1014</v>
      </c>
      <c r="C47" s="225" t="s">
        <v>1015</v>
      </c>
      <c r="D47" s="532">
        <v>10000</v>
      </c>
      <c r="E47" s="725">
        <v>0</v>
      </c>
      <c r="F47" s="574">
        <f t="shared" si="0"/>
        <v>18762143.370000001</v>
      </c>
      <c r="G47" s="728" t="s">
        <v>1016</v>
      </c>
    </row>
    <row r="48" spans="1:7" ht="24.95" customHeight="1" x14ac:dyDescent="0.2">
      <c r="A48" s="531">
        <v>45972</v>
      </c>
      <c r="B48" s="588" t="s">
        <v>1017</v>
      </c>
      <c r="C48" s="225" t="s">
        <v>504</v>
      </c>
      <c r="D48" s="532">
        <v>10000</v>
      </c>
      <c r="E48" s="725">
        <v>0</v>
      </c>
      <c r="F48" s="574">
        <f t="shared" si="0"/>
        <v>18772143.370000001</v>
      </c>
      <c r="G48" s="728" t="s">
        <v>504</v>
      </c>
    </row>
    <row r="49" spans="1:7" ht="24.95" customHeight="1" x14ac:dyDescent="0.2">
      <c r="A49" s="531">
        <v>45972</v>
      </c>
      <c r="B49" s="588" t="s">
        <v>1018</v>
      </c>
      <c r="C49" s="225" t="s">
        <v>1019</v>
      </c>
      <c r="D49" s="532">
        <v>10000</v>
      </c>
      <c r="E49" s="725">
        <v>0</v>
      </c>
      <c r="F49" s="574">
        <f t="shared" si="0"/>
        <v>18782143.370000001</v>
      </c>
      <c r="G49" s="728" t="s">
        <v>1020</v>
      </c>
    </row>
    <row r="50" spans="1:7" ht="24.95" customHeight="1" x14ac:dyDescent="0.2">
      <c r="A50" s="531">
        <v>45972</v>
      </c>
      <c r="B50" s="588" t="s">
        <v>1021</v>
      </c>
      <c r="C50" s="225" t="s">
        <v>1022</v>
      </c>
      <c r="D50" s="532">
        <v>12000</v>
      </c>
      <c r="E50" s="725">
        <v>0</v>
      </c>
      <c r="F50" s="574">
        <f t="shared" si="0"/>
        <v>18794143.370000001</v>
      </c>
      <c r="G50" s="728" t="s">
        <v>1023</v>
      </c>
    </row>
    <row r="51" spans="1:7" ht="51" customHeight="1" x14ac:dyDescent="0.2">
      <c r="A51" s="531">
        <v>45973</v>
      </c>
      <c r="B51" s="588" t="s">
        <v>636</v>
      </c>
      <c r="C51" s="474" t="s">
        <v>637</v>
      </c>
      <c r="D51" s="725">
        <v>0</v>
      </c>
      <c r="E51" s="532">
        <v>16396.8</v>
      </c>
      <c r="F51" s="574">
        <f t="shared" si="0"/>
        <v>18777746.57</v>
      </c>
      <c r="G51" s="726" t="s">
        <v>638</v>
      </c>
    </row>
    <row r="52" spans="1:7" ht="48" customHeight="1" x14ac:dyDescent="0.2">
      <c r="A52" s="531">
        <v>45973</v>
      </c>
      <c r="B52" s="588" t="s">
        <v>1024</v>
      </c>
      <c r="C52" s="225" t="s">
        <v>460</v>
      </c>
      <c r="D52" s="725">
        <v>0</v>
      </c>
      <c r="E52" s="532">
        <v>1350</v>
      </c>
      <c r="F52" s="574">
        <f t="shared" si="0"/>
        <v>18776396.57</v>
      </c>
      <c r="G52" s="726" t="s">
        <v>635</v>
      </c>
    </row>
    <row r="53" spans="1:7" ht="24.95" customHeight="1" x14ac:dyDescent="0.2">
      <c r="A53" s="531">
        <v>45973</v>
      </c>
      <c r="B53" s="588" t="s">
        <v>1025</v>
      </c>
      <c r="C53" s="225" t="s">
        <v>1026</v>
      </c>
      <c r="D53" s="532">
        <v>1000</v>
      </c>
      <c r="E53" s="725">
        <v>0</v>
      </c>
      <c r="F53" s="574">
        <f t="shared" si="0"/>
        <v>18777396.57</v>
      </c>
      <c r="G53" s="726" t="s">
        <v>1027</v>
      </c>
    </row>
    <row r="54" spans="1:7" ht="24.95" customHeight="1" x14ac:dyDescent="0.2">
      <c r="A54" s="531">
        <v>45973</v>
      </c>
      <c r="B54" s="588" t="s">
        <v>1028</v>
      </c>
      <c r="C54" s="225" t="s">
        <v>1029</v>
      </c>
      <c r="D54" s="532">
        <v>1529495</v>
      </c>
      <c r="E54" s="725">
        <v>0</v>
      </c>
      <c r="F54" s="574">
        <f t="shared" si="0"/>
        <v>20306891.57</v>
      </c>
      <c r="G54" s="726" t="s">
        <v>1030</v>
      </c>
    </row>
    <row r="55" spans="1:7" ht="24.95" customHeight="1" x14ac:dyDescent="0.2">
      <c r="A55" s="531">
        <v>45973</v>
      </c>
      <c r="B55" s="588" t="s">
        <v>1031</v>
      </c>
      <c r="C55" s="225" t="s">
        <v>1032</v>
      </c>
      <c r="D55" s="532">
        <v>2000</v>
      </c>
      <c r="E55" s="725">
        <v>0</v>
      </c>
      <c r="F55" s="574">
        <f t="shared" si="0"/>
        <v>20308891.57</v>
      </c>
      <c r="G55" s="728" t="s">
        <v>1032</v>
      </c>
    </row>
    <row r="56" spans="1:7" ht="24.95" customHeight="1" x14ac:dyDescent="0.2">
      <c r="A56" s="531">
        <v>45973</v>
      </c>
      <c r="B56" s="588" t="s">
        <v>1033</v>
      </c>
      <c r="C56" s="225" t="s">
        <v>510</v>
      </c>
      <c r="D56" s="532">
        <v>30000</v>
      </c>
      <c r="E56" s="725">
        <v>0</v>
      </c>
      <c r="F56" s="574">
        <f t="shared" si="0"/>
        <v>20338891.57</v>
      </c>
      <c r="G56" s="726" t="s">
        <v>511</v>
      </c>
    </row>
    <row r="57" spans="1:7" ht="24.95" customHeight="1" x14ac:dyDescent="0.2">
      <c r="A57" s="531">
        <v>45973</v>
      </c>
      <c r="B57" s="588" t="s">
        <v>1034</v>
      </c>
      <c r="C57" s="225" t="s">
        <v>504</v>
      </c>
      <c r="D57" s="532">
        <v>2250</v>
      </c>
      <c r="E57" s="725">
        <v>0</v>
      </c>
      <c r="F57" s="574">
        <f t="shared" si="0"/>
        <v>20341141.57</v>
      </c>
      <c r="G57" s="728" t="s">
        <v>504</v>
      </c>
    </row>
    <row r="58" spans="1:7" ht="24.95" customHeight="1" x14ac:dyDescent="0.2">
      <c r="A58" s="531">
        <v>45973</v>
      </c>
      <c r="B58" s="588" t="s">
        <v>1035</v>
      </c>
      <c r="C58" s="225" t="s">
        <v>1036</v>
      </c>
      <c r="D58" s="532">
        <v>3000</v>
      </c>
      <c r="E58" s="725">
        <v>0</v>
      </c>
      <c r="F58" s="574">
        <f t="shared" si="0"/>
        <v>20344141.57</v>
      </c>
      <c r="G58" s="726" t="s">
        <v>1037</v>
      </c>
    </row>
    <row r="59" spans="1:7" ht="24.95" customHeight="1" x14ac:dyDescent="0.2">
      <c r="A59" s="531">
        <v>45973</v>
      </c>
      <c r="B59" s="588" t="s">
        <v>1038</v>
      </c>
      <c r="C59" s="225" t="s">
        <v>1039</v>
      </c>
      <c r="D59" s="532">
        <v>10000</v>
      </c>
      <c r="E59" s="725">
        <v>0</v>
      </c>
      <c r="F59" s="574">
        <f t="shared" si="0"/>
        <v>20354141.57</v>
      </c>
      <c r="G59" s="726" t="s">
        <v>1040</v>
      </c>
    </row>
    <row r="60" spans="1:7" ht="24.95" customHeight="1" x14ac:dyDescent="0.2">
      <c r="A60" s="531">
        <v>45974</v>
      </c>
      <c r="B60" s="588" t="s">
        <v>1041</v>
      </c>
      <c r="C60" s="225" t="s">
        <v>1042</v>
      </c>
      <c r="D60" s="532">
        <v>1000</v>
      </c>
      <c r="E60" s="725">
        <v>0</v>
      </c>
      <c r="F60" s="574">
        <f t="shared" si="0"/>
        <v>20355141.57</v>
      </c>
      <c r="G60" s="727" t="s">
        <v>1042</v>
      </c>
    </row>
    <row r="61" spans="1:7" ht="24.95" customHeight="1" x14ac:dyDescent="0.2">
      <c r="A61" s="531">
        <v>45974</v>
      </c>
      <c r="B61" s="588" t="s">
        <v>1043</v>
      </c>
      <c r="C61" s="225" t="s">
        <v>1044</v>
      </c>
      <c r="D61" s="532">
        <v>1000</v>
      </c>
      <c r="E61" s="725">
        <v>0</v>
      </c>
      <c r="F61" s="574">
        <f t="shared" si="0"/>
        <v>20356141.57</v>
      </c>
      <c r="G61" s="726" t="s">
        <v>1045</v>
      </c>
    </row>
    <row r="62" spans="1:7" ht="24.95" customHeight="1" x14ac:dyDescent="0.2">
      <c r="A62" s="531">
        <v>45974</v>
      </c>
      <c r="B62" s="588" t="s">
        <v>1046</v>
      </c>
      <c r="C62" s="225" t="s">
        <v>1047</v>
      </c>
      <c r="D62" s="532">
        <v>445</v>
      </c>
      <c r="E62" s="725">
        <v>0</v>
      </c>
      <c r="F62" s="574">
        <f t="shared" si="0"/>
        <v>20356586.57</v>
      </c>
      <c r="G62" s="726" t="s">
        <v>1048</v>
      </c>
    </row>
    <row r="63" spans="1:7" ht="24.95" customHeight="1" x14ac:dyDescent="0.2">
      <c r="A63" s="531">
        <v>45974</v>
      </c>
      <c r="B63" s="588" t="s">
        <v>1049</v>
      </c>
      <c r="C63" s="225" t="s">
        <v>1050</v>
      </c>
      <c r="D63" s="532">
        <v>1000</v>
      </c>
      <c r="E63" s="725">
        <v>0</v>
      </c>
      <c r="F63" s="574">
        <f t="shared" si="0"/>
        <v>20357586.57</v>
      </c>
      <c r="G63" s="727" t="s">
        <v>1050</v>
      </c>
    </row>
    <row r="64" spans="1:7" ht="24.95" customHeight="1" x14ac:dyDescent="0.2">
      <c r="A64" s="531">
        <v>45974</v>
      </c>
      <c r="B64" s="588" t="s">
        <v>1051</v>
      </c>
      <c r="C64" s="225" t="s">
        <v>508</v>
      </c>
      <c r="D64" s="532">
        <v>1610</v>
      </c>
      <c r="E64" s="725">
        <v>0</v>
      </c>
      <c r="F64" s="574">
        <f t="shared" si="0"/>
        <v>20359196.57</v>
      </c>
      <c r="G64" s="726" t="s">
        <v>1052</v>
      </c>
    </row>
    <row r="65" spans="1:7" ht="24.95" customHeight="1" x14ac:dyDescent="0.2">
      <c r="A65" s="531">
        <v>45974</v>
      </c>
      <c r="B65" s="588" t="s">
        <v>1053</v>
      </c>
      <c r="C65" s="225" t="s">
        <v>508</v>
      </c>
      <c r="D65" s="532">
        <v>395</v>
      </c>
      <c r="E65" s="725">
        <v>0</v>
      </c>
      <c r="F65" s="574">
        <f t="shared" si="0"/>
        <v>20359591.57</v>
      </c>
      <c r="G65" s="726" t="s">
        <v>581</v>
      </c>
    </row>
    <row r="66" spans="1:7" ht="24.95" customHeight="1" x14ac:dyDescent="0.2">
      <c r="A66" s="531">
        <v>45974</v>
      </c>
      <c r="B66" s="588" t="s">
        <v>1054</v>
      </c>
      <c r="C66" s="225" t="s">
        <v>508</v>
      </c>
      <c r="D66" s="532">
        <v>4195</v>
      </c>
      <c r="E66" s="725">
        <v>0</v>
      </c>
      <c r="F66" s="574">
        <f t="shared" si="0"/>
        <v>20363786.57</v>
      </c>
      <c r="G66" s="726" t="s">
        <v>582</v>
      </c>
    </row>
    <row r="67" spans="1:7" ht="24.95" customHeight="1" x14ac:dyDescent="0.2">
      <c r="A67" s="531">
        <v>45974</v>
      </c>
      <c r="B67" s="588" t="s">
        <v>1055</v>
      </c>
      <c r="C67" s="225" t="s">
        <v>1056</v>
      </c>
      <c r="D67" s="532">
        <v>2000</v>
      </c>
      <c r="E67" s="725">
        <v>0</v>
      </c>
      <c r="F67" s="574">
        <f t="shared" si="0"/>
        <v>20365786.57</v>
      </c>
      <c r="G67" s="726" t="s">
        <v>1057</v>
      </c>
    </row>
    <row r="68" spans="1:7" ht="24.95" customHeight="1" x14ac:dyDescent="0.2">
      <c r="A68" s="531">
        <v>45974</v>
      </c>
      <c r="B68" s="588" t="s">
        <v>1058</v>
      </c>
      <c r="C68" s="225" t="s">
        <v>1059</v>
      </c>
      <c r="D68" s="532">
        <v>2000</v>
      </c>
      <c r="E68" s="725">
        <v>0</v>
      </c>
      <c r="F68" s="574">
        <f t="shared" si="0"/>
        <v>20367786.57</v>
      </c>
      <c r="G68" s="726" t="s">
        <v>1060</v>
      </c>
    </row>
    <row r="69" spans="1:7" ht="24.95" customHeight="1" x14ac:dyDescent="0.2">
      <c r="A69" s="531">
        <v>45975</v>
      </c>
      <c r="B69" s="588" t="s">
        <v>1061</v>
      </c>
      <c r="C69" s="474" t="s">
        <v>1062</v>
      </c>
      <c r="D69" s="532">
        <v>5000</v>
      </c>
      <c r="E69" s="725">
        <v>0</v>
      </c>
      <c r="F69" s="574">
        <f t="shared" si="0"/>
        <v>20372786.57</v>
      </c>
      <c r="G69" s="726" t="s">
        <v>1063</v>
      </c>
    </row>
    <row r="70" spans="1:7" ht="29.25" customHeight="1" x14ac:dyDescent="0.2">
      <c r="A70" s="531">
        <v>45975</v>
      </c>
      <c r="B70" s="588" t="s">
        <v>1064</v>
      </c>
      <c r="C70" s="474" t="s">
        <v>1065</v>
      </c>
      <c r="D70" s="532">
        <v>1000</v>
      </c>
      <c r="E70" s="725">
        <v>0</v>
      </c>
      <c r="F70" s="574">
        <f t="shared" si="0"/>
        <v>20373786.57</v>
      </c>
      <c r="G70" s="726" t="s">
        <v>1066</v>
      </c>
    </row>
    <row r="71" spans="1:7" ht="36.75" customHeight="1" x14ac:dyDescent="0.2">
      <c r="A71" s="531">
        <v>45978</v>
      </c>
      <c r="B71" s="588" t="s">
        <v>644</v>
      </c>
      <c r="C71" s="225" t="s">
        <v>460</v>
      </c>
      <c r="D71" s="532"/>
      <c r="E71" s="532">
        <v>106000</v>
      </c>
      <c r="F71" s="574">
        <f t="shared" si="0"/>
        <v>20267786.57</v>
      </c>
      <c r="G71" s="726" t="s">
        <v>643</v>
      </c>
    </row>
    <row r="72" spans="1:7" ht="24.95" customHeight="1" x14ac:dyDescent="0.2">
      <c r="A72" s="531">
        <v>45978</v>
      </c>
      <c r="B72" s="588" t="s">
        <v>1067</v>
      </c>
      <c r="C72" s="225" t="s">
        <v>1068</v>
      </c>
      <c r="D72" s="532">
        <v>1000</v>
      </c>
      <c r="E72" s="725">
        <v>0</v>
      </c>
      <c r="F72" s="574">
        <f t="shared" si="0"/>
        <v>20268786.57</v>
      </c>
      <c r="G72" s="728" t="s">
        <v>1068</v>
      </c>
    </row>
    <row r="73" spans="1:7" ht="24.95" customHeight="1" x14ac:dyDescent="0.2">
      <c r="A73" s="531">
        <v>45978</v>
      </c>
      <c r="B73" s="588" t="s">
        <v>1069</v>
      </c>
      <c r="C73" s="225" t="s">
        <v>504</v>
      </c>
      <c r="D73" s="532">
        <v>1000</v>
      </c>
      <c r="E73" s="725">
        <v>0</v>
      </c>
      <c r="F73" s="574">
        <f t="shared" si="0"/>
        <v>20269786.57</v>
      </c>
      <c r="G73" s="728" t="s">
        <v>504</v>
      </c>
    </row>
    <row r="74" spans="1:7" ht="24.95" customHeight="1" x14ac:dyDescent="0.2">
      <c r="A74" s="531">
        <v>45978</v>
      </c>
      <c r="B74" s="588" t="s">
        <v>1070</v>
      </c>
      <c r="C74" s="225" t="s">
        <v>504</v>
      </c>
      <c r="D74" s="532">
        <v>1350</v>
      </c>
      <c r="E74" s="725">
        <v>0</v>
      </c>
      <c r="F74" s="574">
        <f t="shared" si="0"/>
        <v>20271136.57</v>
      </c>
      <c r="G74" s="728" t="s">
        <v>504</v>
      </c>
    </row>
    <row r="75" spans="1:7" ht="24.95" customHeight="1" x14ac:dyDescent="0.2">
      <c r="A75" s="531">
        <v>45978</v>
      </c>
      <c r="B75" s="588" t="s">
        <v>1071</v>
      </c>
      <c r="C75" s="225" t="s">
        <v>504</v>
      </c>
      <c r="D75" s="532">
        <v>1250</v>
      </c>
      <c r="E75" s="725">
        <v>0</v>
      </c>
      <c r="F75" s="574">
        <f t="shared" si="0"/>
        <v>20272386.57</v>
      </c>
      <c r="G75" s="728" t="s">
        <v>504</v>
      </c>
    </row>
    <row r="76" spans="1:7" ht="24.95" customHeight="1" x14ac:dyDescent="0.2">
      <c r="A76" s="531">
        <v>45978</v>
      </c>
      <c r="B76" s="588" t="s">
        <v>1072</v>
      </c>
      <c r="C76" s="225" t="s">
        <v>1073</v>
      </c>
      <c r="D76" s="532">
        <v>2900</v>
      </c>
      <c r="E76" s="725">
        <v>0</v>
      </c>
      <c r="F76" s="574">
        <f t="shared" si="0"/>
        <v>20275286.57</v>
      </c>
      <c r="G76" s="728" t="s">
        <v>1073</v>
      </c>
    </row>
    <row r="77" spans="1:7" ht="24.95" customHeight="1" x14ac:dyDescent="0.2">
      <c r="A77" s="531">
        <v>45979</v>
      </c>
      <c r="B77" s="588" t="s">
        <v>1074</v>
      </c>
      <c r="C77" s="225" t="s">
        <v>1075</v>
      </c>
      <c r="D77" s="532">
        <v>1000</v>
      </c>
      <c r="E77" s="725">
        <v>0</v>
      </c>
      <c r="F77" s="574">
        <f t="shared" si="0"/>
        <v>20276286.57</v>
      </c>
      <c r="G77" s="728" t="s">
        <v>1076</v>
      </c>
    </row>
    <row r="78" spans="1:7" ht="24.95" customHeight="1" x14ac:dyDescent="0.2">
      <c r="A78" s="531">
        <v>45979</v>
      </c>
      <c r="B78" s="588" t="s">
        <v>1077</v>
      </c>
      <c r="C78" s="225" t="s">
        <v>1078</v>
      </c>
      <c r="D78" s="532">
        <v>1000</v>
      </c>
      <c r="E78" s="725">
        <v>0</v>
      </c>
      <c r="F78" s="574">
        <f t="shared" si="0"/>
        <v>20277286.57</v>
      </c>
      <c r="G78" s="728" t="s">
        <v>1079</v>
      </c>
    </row>
    <row r="79" spans="1:7" ht="24.95" customHeight="1" x14ac:dyDescent="0.2">
      <c r="A79" s="531">
        <v>45979</v>
      </c>
      <c r="B79" s="588" t="s">
        <v>1080</v>
      </c>
      <c r="C79" s="225" t="s">
        <v>1081</v>
      </c>
      <c r="D79" s="532">
        <v>1000</v>
      </c>
      <c r="E79" s="725">
        <v>0</v>
      </c>
      <c r="F79" s="574">
        <f t="shared" si="0"/>
        <v>20278286.57</v>
      </c>
      <c r="G79" s="728" t="s">
        <v>1081</v>
      </c>
    </row>
    <row r="80" spans="1:7" ht="24.95" customHeight="1" x14ac:dyDescent="0.2">
      <c r="A80" s="531">
        <v>45979</v>
      </c>
      <c r="B80" s="588" t="s">
        <v>1082</v>
      </c>
      <c r="C80" s="225" t="s">
        <v>504</v>
      </c>
      <c r="D80" s="532">
        <v>3750</v>
      </c>
      <c r="E80" s="725">
        <v>0</v>
      </c>
      <c r="F80" s="574">
        <f t="shared" si="0"/>
        <v>20282036.57</v>
      </c>
      <c r="G80" s="728" t="s">
        <v>504</v>
      </c>
    </row>
    <row r="81" spans="1:7" ht="24.95" customHeight="1" x14ac:dyDescent="0.2">
      <c r="A81" s="531">
        <v>45979</v>
      </c>
      <c r="B81" s="588" t="s">
        <v>1083</v>
      </c>
      <c r="C81" s="225" t="s">
        <v>510</v>
      </c>
      <c r="D81" s="532">
        <v>10000</v>
      </c>
      <c r="E81" s="725">
        <v>0</v>
      </c>
      <c r="F81" s="574">
        <f t="shared" ref="F81:F123" si="1">+F80+D81-E81</f>
        <v>20292036.57</v>
      </c>
      <c r="G81" s="728" t="s">
        <v>511</v>
      </c>
    </row>
    <row r="82" spans="1:7" ht="24.95" customHeight="1" x14ac:dyDescent="0.2">
      <c r="A82" s="531">
        <v>45979</v>
      </c>
      <c r="B82" s="588" t="s">
        <v>1084</v>
      </c>
      <c r="C82" s="225" t="s">
        <v>504</v>
      </c>
      <c r="D82" s="532">
        <v>20000</v>
      </c>
      <c r="E82" s="725">
        <v>0</v>
      </c>
      <c r="F82" s="574">
        <f t="shared" si="1"/>
        <v>20312036.57</v>
      </c>
      <c r="G82" s="728" t="s">
        <v>504</v>
      </c>
    </row>
    <row r="83" spans="1:7" ht="24.95" customHeight="1" x14ac:dyDescent="0.2">
      <c r="A83" s="531">
        <v>45980</v>
      </c>
      <c r="B83" s="588" t="s">
        <v>1085</v>
      </c>
      <c r="C83" s="225" t="s">
        <v>1086</v>
      </c>
      <c r="D83" s="532">
        <v>4000</v>
      </c>
      <c r="E83" s="725">
        <v>0</v>
      </c>
      <c r="F83" s="574">
        <f t="shared" si="1"/>
        <v>20316036.57</v>
      </c>
      <c r="G83" s="728" t="s">
        <v>1086</v>
      </c>
    </row>
    <row r="84" spans="1:7" ht="24.95" customHeight="1" x14ac:dyDescent="0.2">
      <c r="A84" s="531">
        <v>45980</v>
      </c>
      <c r="B84" s="588" t="s">
        <v>1087</v>
      </c>
      <c r="C84" s="225" t="s">
        <v>1088</v>
      </c>
      <c r="D84" s="532">
        <v>1000</v>
      </c>
      <c r="E84" s="725">
        <v>0</v>
      </c>
      <c r="F84" s="574">
        <f t="shared" si="1"/>
        <v>20317036.57</v>
      </c>
      <c r="G84" s="728" t="s">
        <v>575</v>
      </c>
    </row>
    <row r="85" spans="1:7" ht="24.95" customHeight="1" x14ac:dyDescent="0.2">
      <c r="A85" s="531">
        <v>45980</v>
      </c>
      <c r="B85" s="588" t="s">
        <v>1089</v>
      </c>
      <c r="C85" s="225" t="s">
        <v>559</v>
      </c>
      <c r="D85" s="532">
        <v>8000</v>
      </c>
      <c r="E85" s="725">
        <v>0</v>
      </c>
      <c r="F85" s="574">
        <f t="shared" si="1"/>
        <v>20325036.57</v>
      </c>
      <c r="G85" s="728" t="s">
        <v>1090</v>
      </c>
    </row>
    <row r="86" spans="1:7" ht="24.95" customHeight="1" x14ac:dyDescent="0.2">
      <c r="A86" s="531">
        <v>45980</v>
      </c>
      <c r="B86" s="588" t="s">
        <v>1091</v>
      </c>
      <c r="C86" s="225" t="s">
        <v>1092</v>
      </c>
      <c r="D86" s="532">
        <v>3000</v>
      </c>
      <c r="E86" s="725">
        <v>0</v>
      </c>
      <c r="F86" s="574">
        <f t="shared" si="1"/>
        <v>20328036.57</v>
      </c>
      <c r="G86" s="728" t="s">
        <v>1092</v>
      </c>
    </row>
    <row r="87" spans="1:7" ht="24.95" customHeight="1" x14ac:dyDescent="0.2">
      <c r="A87" s="531">
        <v>45980</v>
      </c>
      <c r="B87" s="588" t="s">
        <v>1093</v>
      </c>
      <c r="C87" s="225" t="s">
        <v>1094</v>
      </c>
      <c r="D87" s="532">
        <v>5000</v>
      </c>
      <c r="E87" s="725">
        <v>0</v>
      </c>
      <c r="F87" s="574">
        <f t="shared" si="1"/>
        <v>20333036.57</v>
      </c>
      <c r="G87" s="728" t="s">
        <v>1095</v>
      </c>
    </row>
    <row r="88" spans="1:7" ht="24.95" customHeight="1" x14ac:dyDescent="0.2">
      <c r="A88" s="531">
        <v>45981</v>
      </c>
      <c r="B88" s="588" t="s">
        <v>1096</v>
      </c>
      <c r="C88" s="225" t="s">
        <v>1097</v>
      </c>
      <c r="D88" s="532">
        <v>3000</v>
      </c>
      <c r="E88" s="725">
        <v>0</v>
      </c>
      <c r="F88" s="574">
        <f t="shared" si="1"/>
        <v>20336036.57</v>
      </c>
      <c r="G88" s="727" t="s">
        <v>1097</v>
      </c>
    </row>
    <row r="89" spans="1:7" ht="24.95" customHeight="1" x14ac:dyDescent="0.2">
      <c r="A89" s="531">
        <v>45981</v>
      </c>
      <c r="B89" s="588" t="s">
        <v>1098</v>
      </c>
      <c r="C89" s="225" t="s">
        <v>1099</v>
      </c>
      <c r="D89" s="532">
        <v>1000</v>
      </c>
      <c r="E89" s="725">
        <v>0</v>
      </c>
      <c r="F89" s="574">
        <f t="shared" si="1"/>
        <v>20337036.57</v>
      </c>
      <c r="G89" s="728" t="s">
        <v>1100</v>
      </c>
    </row>
    <row r="90" spans="1:7" ht="24.95" customHeight="1" x14ac:dyDescent="0.2">
      <c r="A90" s="531">
        <v>45981</v>
      </c>
      <c r="B90" s="588" t="s">
        <v>1101</v>
      </c>
      <c r="C90" s="225" t="s">
        <v>1102</v>
      </c>
      <c r="D90" s="532">
        <v>1000</v>
      </c>
      <c r="E90" s="725">
        <v>0</v>
      </c>
      <c r="F90" s="574">
        <f t="shared" si="1"/>
        <v>20338036.57</v>
      </c>
      <c r="G90" s="728" t="s">
        <v>575</v>
      </c>
    </row>
    <row r="91" spans="1:7" ht="63.75" customHeight="1" x14ac:dyDescent="0.2">
      <c r="A91" s="531">
        <v>45982</v>
      </c>
      <c r="B91" s="588">
        <v>16194</v>
      </c>
      <c r="C91" s="588" t="s">
        <v>521</v>
      </c>
      <c r="D91" s="725">
        <v>0</v>
      </c>
      <c r="E91" s="575">
        <v>32310.52</v>
      </c>
      <c r="F91" s="574">
        <f t="shared" si="1"/>
        <v>20305726.050000001</v>
      </c>
      <c r="G91" s="726" t="s">
        <v>665</v>
      </c>
    </row>
    <row r="92" spans="1:7" ht="82.5" customHeight="1" x14ac:dyDescent="0.2">
      <c r="A92" s="729">
        <v>45982</v>
      </c>
      <c r="B92" s="588">
        <v>16195</v>
      </c>
      <c r="C92" s="588" t="s">
        <v>1103</v>
      </c>
      <c r="D92" s="725">
        <v>0</v>
      </c>
      <c r="E92" s="575">
        <v>8000000</v>
      </c>
      <c r="F92" s="574">
        <f t="shared" si="1"/>
        <v>12305726.050000001</v>
      </c>
      <c r="G92" s="726" t="s">
        <v>666</v>
      </c>
    </row>
    <row r="93" spans="1:7" ht="24.95" customHeight="1" x14ac:dyDescent="0.2">
      <c r="A93" s="729">
        <v>45982</v>
      </c>
      <c r="B93" s="588" t="s">
        <v>1104</v>
      </c>
      <c r="C93" s="588" t="s">
        <v>1105</v>
      </c>
      <c r="D93" s="575">
        <v>2000</v>
      </c>
      <c r="E93" s="725">
        <v>0</v>
      </c>
      <c r="F93" s="574">
        <f t="shared" si="1"/>
        <v>12307726.050000001</v>
      </c>
      <c r="G93" s="726" t="s">
        <v>584</v>
      </c>
    </row>
    <row r="94" spans="1:7" ht="24.95" customHeight="1" x14ac:dyDescent="0.2">
      <c r="A94" s="729">
        <v>45982</v>
      </c>
      <c r="B94" s="588" t="s">
        <v>1106</v>
      </c>
      <c r="C94" s="588" t="s">
        <v>508</v>
      </c>
      <c r="D94" s="575">
        <v>1385</v>
      </c>
      <c r="E94" s="725">
        <v>0</v>
      </c>
      <c r="F94" s="574">
        <f t="shared" si="1"/>
        <v>12309111.050000001</v>
      </c>
      <c r="G94" s="726" t="s">
        <v>585</v>
      </c>
    </row>
    <row r="95" spans="1:7" ht="24.95" customHeight="1" x14ac:dyDescent="0.2">
      <c r="A95" s="729">
        <v>45982</v>
      </c>
      <c r="B95" s="588" t="s">
        <v>1107</v>
      </c>
      <c r="C95" s="588" t="s">
        <v>1108</v>
      </c>
      <c r="D95" s="575">
        <v>1000</v>
      </c>
      <c r="E95" s="725">
        <v>0</v>
      </c>
      <c r="F95" s="574">
        <f t="shared" si="1"/>
        <v>12310111.050000001</v>
      </c>
      <c r="G95" s="726" t="s">
        <v>1109</v>
      </c>
    </row>
    <row r="96" spans="1:7" ht="24.95" customHeight="1" x14ac:dyDescent="0.2">
      <c r="A96" s="729">
        <v>45985</v>
      </c>
      <c r="B96" s="588" t="s">
        <v>1110</v>
      </c>
      <c r="C96" s="588" t="s">
        <v>1111</v>
      </c>
      <c r="D96" s="575">
        <v>1000</v>
      </c>
      <c r="E96" s="725">
        <v>0</v>
      </c>
      <c r="F96" s="574">
        <f t="shared" si="1"/>
        <v>12311111.050000001</v>
      </c>
      <c r="G96" s="533" t="s">
        <v>1111</v>
      </c>
    </row>
    <row r="97" spans="1:7" ht="24.95" customHeight="1" x14ac:dyDescent="0.2">
      <c r="A97" s="729">
        <v>45985</v>
      </c>
      <c r="B97" s="588" t="s">
        <v>1112</v>
      </c>
      <c r="C97" s="588" t="s">
        <v>504</v>
      </c>
      <c r="D97" s="575">
        <v>1225</v>
      </c>
      <c r="E97" s="725">
        <v>0</v>
      </c>
      <c r="F97" s="574">
        <f t="shared" si="1"/>
        <v>12312336.050000001</v>
      </c>
      <c r="G97" s="533" t="s">
        <v>504</v>
      </c>
    </row>
    <row r="98" spans="1:7" ht="24.95" customHeight="1" x14ac:dyDescent="0.2">
      <c r="A98" s="729">
        <v>45985</v>
      </c>
      <c r="B98" s="588" t="s">
        <v>1113</v>
      </c>
      <c r="C98" s="588" t="s">
        <v>509</v>
      </c>
      <c r="D98" s="575">
        <v>1200</v>
      </c>
      <c r="E98" s="725">
        <v>0</v>
      </c>
      <c r="F98" s="574">
        <f t="shared" si="1"/>
        <v>12313536.050000001</v>
      </c>
      <c r="G98" s="726" t="s">
        <v>1114</v>
      </c>
    </row>
    <row r="99" spans="1:7" ht="24.95" customHeight="1" x14ac:dyDescent="0.2">
      <c r="A99" s="729">
        <v>45985</v>
      </c>
      <c r="B99" s="588" t="s">
        <v>1115</v>
      </c>
      <c r="C99" s="588" t="s">
        <v>1116</v>
      </c>
      <c r="D99" s="575">
        <v>1000</v>
      </c>
      <c r="E99" s="725">
        <v>0</v>
      </c>
      <c r="F99" s="574">
        <f t="shared" si="1"/>
        <v>12314536.050000001</v>
      </c>
      <c r="G99" s="533" t="s">
        <v>1116</v>
      </c>
    </row>
    <row r="100" spans="1:7" ht="24.95" customHeight="1" x14ac:dyDescent="0.2">
      <c r="A100" s="729">
        <v>45985</v>
      </c>
      <c r="B100" s="588" t="s">
        <v>1117</v>
      </c>
      <c r="C100" s="588" t="s">
        <v>1118</v>
      </c>
      <c r="D100" s="575">
        <v>4000</v>
      </c>
      <c r="E100" s="725">
        <v>0</v>
      </c>
      <c r="F100" s="574">
        <f t="shared" si="1"/>
        <v>12318536.050000001</v>
      </c>
      <c r="G100" s="726" t="s">
        <v>1119</v>
      </c>
    </row>
    <row r="101" spans="1:7" ht="24.95" customHeight="1" x14ac:dyDescent="0.2">
      <c r="A101" s="729">
        <v>45985</v>
      </c>
      <c r="B101" s="588" t="s">
        <v>1120</v>
      </c>
      <c r="C101" s="588" t="s">
        <v>1121</v>
      </c>
      <c r="D101" s="575">
        <v>3000</v>
      </c>
      <c r="E101" s="725">
        <v>0</v>
      </c>
      <c r="F101" s="574">
        <f t="shared" si="1"/>
        <v>12321536.050000001</v>
      </c>
      <c r="G101" s="726" t="s">
        <v>1122</v>
      </c>
    </row>
    <row r="102" spans="1:7" ht="34.5" customHeight="1" x14ac:dyDescent="0.2">
      <c r="A102" s="729">
        <v>45985</v>
      </c>
      <c r="B102" s="588" t="s">
        <v>943</v>
      </c>
      <c r="C102" s="588" t="s">
        <v>1123</v>
      </c>
      <c r="D102" s="575">
        <v>3000</v>
      </c>
      <c r="E102" s="725">
        <v>0</v>
      </c>
      <c r="F102" s="574">
        <f t="shared" si="1"/>
        <v>12324536.050000001</v>
      </c>
      <c r="G102" s="726" t="s">
        <v>1124</v>
      </c>
    </row>
    <row r="103" spans="1:7" ht="24.95" customHeight="1" x14ac:dyDescent="0.2">
      <c r="A103" s="729">
        <v>45985</v>
      </c>
      <c r="B103" s="588" t="s">
        <v>1125</v>
      </c>
      <c r="C103" s="588" t="s">
        <v>1126</v>
      </c>
      <c r="D103" s="575">
        <v>1000</v>
      </c>
      <c r="E103" s="725">
        <v>0</v>
      </c>
      <c r="F103" s="574">
        <f t="shared" si="1"/>
        <v>12325536.050000001</v>
      </c>
      <c r="G103" s="726" t="s">
        <v>1127</v>
      </c>
    </row>
    <row r="104" spans="1:7" ht="24.95" customHeight="1" x14ac:dyDescent="0.2">
      <c r="A104" s="729">
        <v>45985</v>
      </c>
      <c r="B104" s="588" t="s">
        <v>1128</v>
      </c>
      <c r="C104" s="588" t="s">
        <v>1129</v>
      </c>
      <c r="D104" s="575">
        <v>3000</v>
      </c>
      <c r="E104" s="725">
        <v>0</v>
      </c>
      <c r="F104" s="574">
        <f t="shared" si="1"/>
        <v>12328536.050000001</v>
      </c>
      <c r="G104" s="726" t="s">
        <v>1079</v>
      </c>
    </row>
    <row r="105" spans="1:7" ht="24.95" customHeight="1" x14ac:dyDescent="0.2">
      <c r="A105" s="729">
        <v>45986</v>
      </c>
      <c r="B105" s="588" t="s">
        <v>1130</v>
      </c>
      <c r="C105" s="588" t="s">
        <v>580</v>
      </c>
      <c r="D105" s="575">
        <v>775</v>
      </c>
      <c r="E105" s="725">
        <v>0</v>
      </c>
      <c r="F105" s="574">
        <f t="shared" si="1"/>
        <v>12329311.050000001</v>
      </c>
      <c r="G105" s="726" t="s">
        <v>1131</v>
      </c>
    </row>
    <row r="106" spans="1:7" ht="24.95" customHeight="1" x14ac:dyDescent="0.2">
      <c r="A106" s="729">
        <v>45986</v>
      </c>
      <c r="B106" s="588" t="s">
        <v>1132</v>
      </c>
      <c r="C106" s="588" t="s">
        <v>559</v>
      </c>
      <c r="D106" s="575">
        <v>1000</v>
      </c>
      <c r="E106" s="725">
        <v>0</v>
      </c>
      <c r="F106" s="574">
        <f t="shared" si="1"/>
        <v>12330311.050000001</v>
      </c>
      <c r="G106" s="726" t="s">
        <v>1133</v>
      </c>
    </row>
    <row r="107" spans="1:7" ht="24.95" customHeight="1" x14ac:dyDescent="0.2">
      <c r="A107" s="729">
        <v>45986</v>
      </c>
      <c r="B107" s="588" t="s">
        <v>1134</v>
      </c>
      <c r="C107" s="588" t="s">
        <v>1135</v>
      </c>
      <c r="D107" s="575">
        <v>15000</v>
      </c>
      <c r="E107" s="725">
        <v>0</v>
      </c>
      <c r="F107" s="574">
        <f t="shared" si="1"/>
        <v>12345311.050000001</v>
      </c>
      <c r="G107" s="726" t="s">
        <v>586</v>
      </c>
    </row>
    <row r="108" spans="1:7" ht="24.95" customHeight="1" x14ac:dyDescent="0.2">
      <c r="A108" s="729">
        <v>45986</v>
      </c>
      <c r="B108" s="588" t="s">
        <v>1136</v>
      </c>
      <c r="C108" s="588" t="s">
        <v>504</v>
      </c>
      <c r="D108" s="575">
        <v>3150</v>
      </c>
      <c r="E108" s="725">
        <v>0</v>
      </c>
      <c r="F108" s="574">
        <f t="shared" si="1"/>
        <v>12348461.050000001</v>
      </c>
      <c r="G108" s="726" t="s">
        <v>504</v>
      </c>
    </row>
    <row r="109" spans="1:7" ht="24.95" customHeight="1" x14ac:dyDescent="0.2">
      <c r="A109" s="729">
        <v>45987</v>
      </c>
      <c r="B109" s="588" t="s">
        <v>1137</v>
      </c>
      <c r="C109" s="588" t="s">
        <v>1138</v>
      </c>
      <c r="D109" s="575">
        <v>1000</v>
      </c>
      <c r="E109" s="725">
        <v>0</v>
      </c>
      <c r="F109" s="574">
        <f t="shared" si="1"/>
        <v>12349461.050000001</v>
      </c>
      <c r="G109" s="726" t="s">
        <v>1138</v>
      </c>
    </row>
    <row r="110" spans="1:7" ht="24.95" customHeight="1" x14ac:dyDescent="0.2">
      <c r="A110" s="729">
        <v>45987</v>
      </c>
      <c r="B110" s="588" t="s">
        <v>1139</v>
      </c>
      <c r="C110" s="588" t="s">
        <v>504</v>
      </c>
      <c r="D110" s="575">
        <v>300</v>
      </c>
      <c r="E110" s="725">
        <v>0</v>
      </c>
      <c r="F110" s="574">
        <f t="shared" si="1"/>
        <v>12349761.050000001</v>
      </c>
      <c r="G110" s="628" t="s">
        <v>504</v>
      </c>
    </row>
    <row r="111" spans="1:7" ht="24.95" customHeight="1" x14ac:dyDescent="0.2">
      <c r="A111" s="729">
        <v>45987</v>
      </c>
      <c r="B111" s="588" t="s">
        <v>1140</v>
      </c>
      <c r="C111" s="588" t="s">
        <v>1141</v>
      </c>
      <c r="D111" s="575">
        <v>1000</v>
      </c>
      <c r="E111" s="725">
        <v>0</v>
      </c>
      <c r="F111" s="574">
        <f t="shared" si="1"/>
        <v>12350761.050000001</v>
      </c>
      <c r="G111" s="726" t="s">
        <v>1142</v>
      </c>
    </row>
    <row r="112" spans="1:7" ht="24.95" customHeight="1" x14ac:dyDescent="0.2">
      <c r="A112" s="729">
        <v>45987</v>
      </c>
      <c r="B112" s="588" t="s">
        <v>1143</v>
      </c>
      <c r="C112" s="588" t="s">
        <v>1144</v>
      </c>
      <c r="D112" s="575">
        <v>2000</v>
      </c>
      <c r="E112" s="725">
        <v>0</v>
      </c>
      <c r="F112" s="574">
        <f t="shared" si="1"/>
        <v>12352761.050000001</v>
      </c>
      <c r="G112" s="726" t="s">
        <v>575</v>
      </c>
    </row>
    <row r="113" spans="1:7" ht="24.95" customHeight="1" x14ac:dyDescent="0.2">
      <c r="A113" s="729">
        <v>45988</v>
      </c>
      <c r="B113" s="588" t="s">
        <v>1145</v>
      </c>
      <c r="C113" s="588" t="s">
        <v>1146</v>
      </c>
      <c r="D113" s="575">
        <v>4000</v>
      </c>
      <c r="E113" s="725">
        <v>0</v>
      </c>
      <c r="F113" s="574">
        <f t="shared" si="1"/>
        <v>12356761.050000001</v>
      </c>
      <c r="G113" s="475" t="s">
        <v>575</v>
      </c>
    </row>
    <row r="114" spans="1:7" ht="24.95" customHeight="1" x14ac:dyDescent="0.2">
      <c r="A114" s="729">
        <v>45988</v>
      </c>
      <c r="B114" s="588" t="s">
        <v>1147</v>
      </c>
      <c r="C114" s="588" t="s">
        <v>1148</v>
      </c>
      <c r="D114" s="575">
        <v>5000</v>
      </c>
      <c r="E114" s="725">
        <v>0</v>
      </c>
      <c r="F114" s="574">
        <f t="shared" si="1"/>
        <v>12361761.050000001</v>
      </c>
      <c r="G114" s="533" t="s">
        <v>1148</v>
      </c>
    </row>
    <row r="115" spans="1:7" ht="24.95" customHeight="1" x14ac:dyDescent="0.2">
      <c r="A115" s="729">
        <v>45988</v>
      </c>
      <c r="B115" s="588" t="s">
        <v>1149</v>
      </c>
      <c r="C115" s="588" t="s">
        <v>1150</v>
      </c>
      <c r="D115" s="575">
        <v>1000</v>
      </c>
      <c r="E115" s="725">
        <v>0</v>
      </c>
      <c r="F115" s="574">
        <f t="shared" si="1"/>
        <v>12362761.050000001</v>
      </c>
      <c r="G115" s="475" t="s">
        <v>1151</v>
      </c>
    </row>
    <row r="116" spans="1:7" ht="24.95" customHeight="1" x14ac:dyDescent="0.2">
      <c r="A116" s="729">
        <v>45988</v>
      </c>
      <c r="B116" s="588" t="s">
        <v>1152</v>
      </c>
      <c r="C116" s="588" t="s">
        <v>1153</v>
      </c>
      <c r="D116" s="575">
        <v>2000</v>
      </c>
      <c r="E116" s="725">
        <v>0</v>
      </c>
      <c r="F116" s="574">
        <f t="shared" si="1"/>
        <v>12364761.050000001</v>
      </c>
      <c r="G116" s="475" t="s">
        <v>1154</v>
      </c>
    </row>
    <row r="117" spans="1:7" ht="24.95" customHeight="1" x14ac:dyDescent="0.2">
      <c r="A117" s="729">
        <v>45988</v>
      </c>
      <c r="B117" s="588" t="s">
        <v>1155</v>
      </c>
      <c r="C117" s="588" t="s">
        <v>510</v>
      </c>
      <c r="D117" s="575">
        <v>5000</v>
      </c>
      <c r="E117" s="725">
        <v>0</v>
      </c>
      <c r="F117" s="574">
        <f t="shared" si="1"/>
        <v>12369761.050000001</v>
      </c>
      <c r="G117" s="475" t="s">
        <v>511</v>
      </c>
    </row>
    <row r="118" spans="1:7" ht="24.95" customHeight="1" x14ac:dyDescent="0.2">
      <c r="A118" s="729">
        <v>45988</v>
      </c>
      <c r="B118" s="588" t="s">
        <v>1156</v>
      </c>
      <c r="C118" s="588" t="s">
        <v>955</v>
      </c>
      <c r="D118" s="575">
        <v>5835</v>
      </c>
      <c r="E118" s="725">
        <v>0</v>
      </c>
      <c r="F118" s="574">
        <f t="shared" si="1"/>
        <v>12375596.050000001</v>
      </c>
      <c r="G118" s="475" t="s">
        <v>1157</v>
      </c>
    </row>
    <row r="119" spans="1:7" ht="32.25" customHeight="1" x14ac:dyDescent="0.2">
      <c r="A119" s="729">
        <v>45988</v>
      </c>
      <c r="B119" s="588" t="s">
        <v>1158</v>
      </c>
      <c r="C119" s="588" t="s">
        <v>1073</v>
      </c>
      <c r="D119" s="575">
        <v>600</v>
      </c>
      <c r="E119" s="725">
        <v>0</v>
      </c>
      <c r="F119" s="574">
        <f t="shared" si="1"/>
        <v>12376196.050000001</v>
      </c>
      <c r="G119" s="475" t="s">
        <v>1159</v>
      </c>
    </row>
    <row r="120" spans="1:7" ht="24.95" customHeight="1" x14ac:dyDescent="0.2">
      <c r="A120" s="729">
        <v>45988</v>
      </c>
      <c r="B120" s="588" t="s">
        <v>1160</v>
      </c>
      <c r="C120" s="588" t="s">
        <v>504</v>
      </c>
      <c r="D120" s="575">
        <v>1250</v>
      </c>
      <c r="E120" s="725">
        <v>0</v>
      </c>
      <c r="F120" s="574">
        <f t="shared" si="1"/>
        <v>12377446.050000001</v>
      </c>
      <c r="G120" s="475" t="s">
        <v>504</v>
      </c>
    </row>
    <row r="121" spans="1:7" ht="24.95" customHeight="1" x14ac:dyDescent="0.2">
      <c r="A121" s="730">
        <v>45989</v>
      </c>
      <c r="B121" s="627" t="s">
        <v>1161</v>
      </c>
      <c r="C121" s="561" t="s">
        <v>1162</v>
      </c>
      <c r="D121" s="631">
        <v>40000</v>
      </c>
      <c r="E121" s="725">
        <v>0</v>
      </c>
      <c r="F121" s="574">
        <f t="shared" si="1"/>
        <v>12417446.050000001</v>
      </c>
      <c r="G121" s="731" t="s">
        <v>575</v>
      </c>
    </row>
    <row r="122" spans="1:7" ht="24.95" customHeight="1" x14ac:dyDescent="0.2">
      <c r="A122" s="730">
        <v>45989</v>
      </c>
      <c r="B122" s="627" t="s">
        <v>1163</v>
      </c>
      <c r="C122" s="627" t="s">
        <v>504</v>
      </c>
      <c r="D122" s="631">
        <v>3450</v>
      </c>
      <c r="E122" s="725">
        <v>0</v>
      </c>
      <c r="F122" s="574">
        <f t="shared" si="1"/>
        <v>12420896.050000001</v>
      </c>
      <c r="G122" s="731" t="s">
        <v>504</v>
      </c>
    </row>
    <row r="123" spans="1:7" ht="24.95" customHeight="1" x14ac:dyDescent="0.2">
      <c r="A123" s="531">
        <v>45991</v>
      </c>
      <c r="B123" s="588" t="s">
        <v>461</v>
      </c>
      <c r="C123" s="225" t="s">
        <v>490</v>
      </c>
      <c r="D123" s="534">
        <v>0</v>
      </c>
      <c r="E123" s="532">
        <v>13326.3</v>
      </c>
      <c r="F123" s="574">
        <f t="shared" si="1"/>
        <v>12407569.75</v>
      </c>
      <c r="G123" s="727" t="s">
        <v>490</v>
      </c>
    </row>
    <row r="124" spans="1:7" ht="42" customHeight="1" x14ac:dyDescent="0.25">
      <c r="A124" s="624">
        <v>45991</v>
      </c>
      <c r="B124" s="723" t="s">
        <v>473</v>
      </c>
      <c r="C124" s="447" t="s">
        <v>945</v>
      </c>
      <c r="D124" s="736" t="s">
        <v>506</v>
      </c>
      <c r="E124" s="736" t="s">
        <v>506</v>
      </c>
      <c r="F124" s="737">
        <f>+F123</f>
        <v>12407569.75</v>
      </c>
      <c r="G124" s="447" t="s">
        <v>1164</v>
      </c>
    </row>
    <row r="125" spans="1:7" ht="28.5" customHeight="1" thickBot="1" x14ac:dyDescent="0.3">
      <c r="A125"/>
      <c r="C125" s="605" t="s">
        <v>492</v>
      </c>
      <c r="D125" s="539">
        <f>SUM(D16:D124)</f>
        <v>3234745</v>
      </c>
      <c r="E125" s="623">
        <f>SUM(E16:E124)</f>
        <v>8487383.620000001</v>
      </c>
      <c r="F125" s="564"/>
      <c r="G125"/>
    </row>
    <row r="126" spans="1:7" ht="28.5" customHeight="1" thickTop="1" x14ac:dyDescent="0.2">
      <c r="A126"/>
      <c r="C126"/>
      <c r="D126" s="564"/>
      <c r="E126" s="564"/>
      <c r="F126" s="564"/>
      <c r="G126"/>
    </row>
    <row r="127" spans="1:7" ht="28.5" customHeight="1" x14ac:dyDescent="0.2">
      <c r="A127" s="589"/>
      <c r="B127" s="94"/>
      <c r="C127" s="13" t="s">
        <v>7</v>
      </c>
      <c r="D127" s="25"/>
      <c r="E127" s="535"/>
      <c r="F127" s="25"/>
      <c r="G127" s="577" t="s">
        <v>8</v>
      </c>
    </row>
    <row r="128" spans="1:7" ht="28.5" customHeight="1" x14ac:dyDescent="0.25">
      <c r="A128" s="589"/>
      <c r="B128" s="724"/>
      <c r="C128" s="23"/>
      <c r="D128" s="430"/>
      <c r="E128" s="535"/>
      <c r="F128" s="25"/>
      <c r="G128" s="578"/>
    </row>
    <row r="129" spans="1:7" ht="30.75" customHeight="1" x14ac:dyDescent="0.25">
      <c r="A129" s="589"/>
      <c r="B129" s="724"/>
      <c r="C129" s="23"/>
      <c r="D129" s="430"/>
      <c r="E129" s="535"/>
      <c r="F129" s="25"/>
      <c r="G129" s="578"/>
    </row>
    <row r="130" spans="1:7" ht="30.75" customHeight="1" x14ac:dyDescent="0.25">
      <c r="A130" s="590"/>
      <c r="B130" s="724"/>
      <c r="C130" s="579"/>
      <c r="D130" s="429"/>
      <c r="E130" s="580"/>
      <c r="F130" s="25"/>
      <c r="G130" s="581"/>
    </row>
    <row r="131" spans="1:7" ht="30.75" customHeight="1" x14ac:dyDescent="0.25">
      <c r="A131" s="590"/>
      <c r="B131" s="724"/>
      <c r="C131" s="10" t="s">
        <v>329</v>
      </c>
      <c r="D131" s="429"/>
      <c r="E131" s="580"/>
      <c r="F131" s="25"/>
      <c r="G131" s="582" t="s">
        <v>442</v>
      </c>
    </row>
    <row r="132" spans="1:7" ht="30.75" customHeight="1" x14ac:dyDescent="0.25">
      <c r="A132" s="590"/>
      <c r="B132" s="487"/>
      <c r="C132" s="13" t="s">
        <v>330</v>
      </c>
      <c r="D132" s="12"/>
      <c r="E132" s="583"/>
      <c r="F132" s="25"/>
      <c r="G132" s="584" t="s">
        <v>428</v>
      </c>
    </row>
    <row r="133" spans="1:7" ht="30.75" customHeight="1" x14ac:dyDescent="0.25">
      <c r="A133" s="589"/>
      <c r="B133" s="437"/>
      <c r="C133" s="585"/>
      <c r="D133" s="323"/>
      <c r="E133" s="586"/>
      <c r="F133" s="25"/>
      <c r="G133" s="587"/>
    </row>
  </sheetData>
  <sortState xmlns:xlrd2="http://schemas.microsoft.com/office/spreadsheetml/2017/richdata2" ref="A15:G30">
    <sortCondition ref="A15:A30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6" type="noConversion"/>
  <printOptions horizontalCentered="1"/>
  <pageMargins left="0.42" right="0.39" top="0.6" bottom="0.55000000000000004" header="0.3" footer="0.3"/>
  <pageSetup scale="50" orientation="landscape" r:id="rId1"/>
  <headerFooter differentOddEven="1" differentFirst="1" alignWithMargins="0">
    <oddHeader>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92D050"/>
  </sheetPr>
  <dimension ref="A2:G44"/>
  <sheetViews>
    <sheetView topLeftCell="A17" zoomScaleNormal="100" zoomScalePageLayoutView="66" workbookViewId="0">
      <selection activeCell="L10" sqref="L10"/>
    </sheetView>
  </sheetViews>
  <sheetFormatPr baseColWidth="10" defaultColWidth="9.140625" defaultRowHeight="20.25" customHeight="1" x14ac:dyDescent="0.2"/>
  <cols>
    <col min="1" max="1" width="20.42578125" style="432" customWidth="1"/>
    <col min="2" max="2" width="15.7109375" style="335" customWidth="1"/>
    <col min="3" max="3" width="13.42578125" style="335" customWidth="1"/>
    <col min="4" max="4" width="13" style="335" customWidth="1"/>
    <col min="5" max="5" width="9.28515625" style="335" customWidth="1"/>
    <col min="6" max="6" width="9.5703125" style="335" customWidth="1"/>
    <col min="7" max="7" width="22" style="431" customWidth="1"/>
    <col min="8" max="16384" width="9.140625" style="335"/>
  </cols>
  <sheetData>
    <row r="2" spans="1:7" ht="24" customHeight="1" x14ac:dyDescent="0.2">
      <c r="A2"/>
      <c r="B2"/>
      <c r="C2"/>
      <c r="D2"/>
      <c r="E2"/>
      <c r="F2"/>
      <c r="G2"/>
    </row>
    <row r="3" spans="1:7" ht="24" customHeight="1" x14ac:dyDescent="0.2">
      <c r="A3"/>
      <c r="B3"/>
      <c r="C3"/>
      <c r="D3"/>
      <c r="E3"/>
      <c r="F3"/>
      <c r="G3"/>
    </row>
    <row r="4" spans="1:7" ht="24" customHeight="1" x14ac:dyDescent="0.2">
      <c r="A4"/>
      <c r="B4"/>
      <c r="C4"/>
      <c r="D4"/>
      <c r="E4"/>
      <c r="F4"/>
      <c r="G4"/>
    </row>
    <row r="5" spans="1:7" ht="20.25" customHeight="1" x14ac:dyDescent="0.2">
      <c r="A5"/>
      <c r="B5"/>
      <c r="C5"/>
      <c r="D5" s="501" t="s">
        <v>524</v>
      </c>
      <c r="E5"/>
      <c r="F5"/>
      <c r="G5"/>
    </row>
    <row r="6" spans="1:7" ht="20.25" customHeight="1" x14ac:dyDescent="0.2">
      <c r="A6"/>
      <c r="B6"/>
      <c r="C6"/>
      <c r="D6" s="502" t="s">
        <v>10</v>
      </c>
      <c r="E6"/>
      <c r="F6"/>
      <c r="G6"/>
    </row>
    <row r="7" spans="1:7" ht="20.25" customHeight="1" x14ac:dyDescent="0.25">
      <c r="A7" s="792" t="s">
        <v>686</v>
      </c>
      <c r="B7" s="792"/>
      <c r="C7" s="792"/>
      <c r="D7" s="792"/>
      <c r="E7" s="792"/>
      <c r="F7" s="792"/>
      <c r="G7" s="792"/>
    </row>
    <row r="8" spans="1:7" ht="20.25" customHeight="1" x14ac:dyDescent="0.25">
      <c r="A8" s="793" t="s">
        <v>687</v>
      </c>
      <c r="B8" s="793"/>
      <c r="C8" s="793"/>
      <c r="D8" s="793"/>
      <c r="E8" s="793"/>
      <c r="F8" s="793"/>
      <c r="G8" s="793"/>
    </row>
    <row r="9" spans="1:7" ht="20.25" customHeight="1" x14ac:dyDescent="0.25">
      <c r="A9" s="794" t="s">
        <v>688</v>
      </c>
      <c r="B9" s="794"/>
      <c r="C9" s="794"/>
      <c r="D9" s="794"/>
      <c r="E9" s="794"/>
      <c r="F9" s="794"/>
      <c r="G9" s="794"/>
    </row>
    <row r="10" spans="1:7" ht="20.25" customHeight="1" x14ac:dyDescent="0.25">
      <c r="A10" s="791" t="s">
        <v>689</v>
      </c>
      <c r="B10" s="791"/>
      <c r="C10" s="791"/>
      <c r="D10" s="791"/>
      <c r="E10" s="791"/>
      <c r="F10" s="791"/>
      <c r="G10" s="791"/>
    </row>
    <row r="11" spans="1:7" ht="20.25" customHeight="1" x14ac:dyDescent="0.25">
      <c r="A11" s="791" t="s">
        <v>690</v>
      </c>
      <c r="B11" s="791"/>
      <c r="C11" s="791"/>
      <c r="D11" s="791"/>
      <c r="E11" s="791"/>
      <c r="F11" s="791"/>
      <c r="G11" s="791"/>
    </row>
    <row r="12" spans="1:7" ht="20.25" customHeight="1" x14ac:dyDescent="0.25">
      <c r="A12" s="791" t="s">
        <v>691</v>
      </c>
      <c r="B12" s="791"/>
      <c r="C12" s="791"/>
      <c r="D12" s="791"/>
      <c r="E12" s="791"/>
      <c r="F12" s="791"/>
      <c r="G12" s="791"/>
    </row>
    <row r="13" spans="1:7" ht="20.25" customHeight="1" x14ac:dyDescent="0.25">
      <c r="A13" s="243"/>
      <c r="B13" s="243"/>
      <c r="C13" s="243"/>
      <c r="D13" s="243"/>
      <c r="E13" s="243"/>
      <c r="F13" s="243"/>
      <c r="G13" s="243"/>
    </row>
    <row r="14" spans="1:7" ht="20.25" customHeight="1" x14ac:dyDescent="0.25">
      <c r="A14" s="243"/>
      <c r="B14" s="243"/>
      <c r="C14" s="243"/>
      <c r="D14" s="243"/>
      <c r="E14" s="243"/>
      <c r="F14" s="243"/>
      <c r="G14" s="243"/>
    </row>
    <row r="15" spans="1:7" ht="20.25" customHeight="1" x14ac:dyDescent="0.25">
      <c r="A15" s="504" t="s">
        <v>694</v>
      </c>
      <c r="B15" s="505"/>
      <c r="C15" s="505"/>
      <c r="D15" s="505"/>
      <c r="E15" s="506"/>
      <c r="F15" s="507"/>
      <c r="G15" s="508">
        <v>1951651.25</v>
      </c>
    </row>
    <row r="16" spans="1:7" ht="20.25" customHeight="1" x14ac:dyDescent="0.2">
      <c r="A16" s="505"/>
      <c r="B16" s="505"/>
      <c r="C16" s="505"/>
      <c r="D16" s="505"/>
      <c r="E16" s="507"/>
      <c r="F16" s="507"/>
      <c r="G16" s="507"/>
    </row>
    <row r="17" spans="1:7" ht="20.25" customHeight="1" x14ac:dyDescent="0.2">
      <c r="A17" s="47" t="s">
        <v>525</v>
      </c>
      <c r="B17" s="505"/>
      <c r="C17" s="505"/>
      <c r="D17" s="505"/>
      <c r="E17" s="507"/>
      <c r="F17" s="507"/>
      <c r="G17" s="509">
        <v>0</v>
      </c>
    </row>
    <row r="18" spans="1:7" ht="20.25" customHeight="1" x14ac:dyDescent="0.2">
      <c r="A18" s="505"/>
      <c r="B18" s="505"/>
      <c r="C18" s="505"/>
      <c r="D18" s="505"/>
      <c r="E18" s="507"/>
      <c r="F18" s="507"/>
      <c r="G18" s="507"/>
    </row>
    <row r="19" spans="1:7" ht="20.25" customHeight="1" x14ac:dyDescent="0.2">
      <c r="A19" s="505"/>
      <c r="B19" s="505"/>
      <c r="C19" s="505"/>
      <c r="D19" s="505"/>
      <c r="E19" s="507"/>
      <c r="F19" s="507" t="s">
        <v>43</v>
      </c>
      <c r="G19" s="507"/>
    </row>
    <row r="20" spans="1:7" ht="20.25" customHeight="1" thickBot="1" x14ac:dyDescent="0.25">
      <c r="A20" s="504" t="s">
        <v>692</v>
      </c>
      <c r="B20" s="505"/>
      <c r="C20" s="505"/>
      <c r="D20" s="505"/>
      <c r="E20" s="507"/>
      <c r="F20" s="507"/>
      <c r="G20" s="510">
        <f>SUM(G15:G19)</f>
        <v>1951651.25</v>
      </c>
    </row>
    <row r="21" spans="1:7" ht="20.25" customHeight="1" thickTop="1" x14ac:dyDescent="0.2">
      <c r="A21" s="505"/>
      <c r="B21" s="505"/>
      <c r="C21" s="505"/>
      <c r="D21" s="505"/>
      <c r="E21" s="507"/>
      <c r="F21" s="507"/>
      <c r="G21" s="507"/>
    </row>
    <row r="22" spans="1:7" ht="20.25" customHeight="1" x14ac:dyDescent="0.2">
      <c r="A22" s="505"/>
      <c r="B22" s="505"/>
      <c r="C22" s="505"/>
      <c r="D22" s="505"/>
      <c r="E22" s="507"/>
      <c r="F22" s="507"/>
      <c r="G22" s="507"/>
    </row>
    <row r="23" spans="1:7" ht="20.25" customHeight="1" x14ac:dyDescent="0.2">
      <c r="A23" s="47" t="s">
        <v>685</v>
      </c>
      <c r="B23" s="47"/>
      <c r="C23" s="47"/>
      <c r="D23" s="47"/>
      <c r="E23" s="511"/>
      <c r="F23" s="512"/>
      <c r="G23" s="513">
        <v>214841.32</v>
      </c>
    </row>
    <row r="24" spans="1:7" ht="20.25" customHeight="1" x14ac:dyDescent="0.25">
      <c r="A24" s="47" t="s">
        <v>526</v>
      </c>
      <c r="B24" s="47"/>
      <c r="C24" s="47"/>
      <c r="D24" s="514"/>
      <c r="E24" s="512"/>
      <c r="F24" s="512"/>
      <c r="G24" s="515">
        <v>1906784.73</v>
      </c>
    </row>
    <row r="25" spans="1:7" ht="20.25" customHeight="1" x14ac:dyDescent="0.25">
      <c r="A25" s="47" t="s">
        <v>527</v>
      </c>
      <c r="B25" s="47"/>
      <c r="C25" s="47"/>
      <c r="D25" s="514"/>
      <c r="E25" s="512"/>
      <c r="F25" s="512"/>
      <c r="G25" s="516">
        <f>+G24</f>
        <v>1906784.73</v>
      </c>
    </row>
    <row r="26" spans="1:7" ht="20.25" customHeight="1" x14ac:dyDescent="0.25">
      <c r="A26" s="47"/>
      <c r="B26" s="47"/>
      <c r="C26" s="47"/>
      <c r="D26" s="514"/>
      <c r="E26" s="512"/>
      <c r="F26" s="512"/>
      <c r="G26" s="517"/>
    </row>
    <row r="27" spans="1:7" ht="20.25" customHeight="1" x14ac:dyDescent="0.25">
      <c r="A27" s="47" t="s">
        <v>528</v>
      </c>
      <c r="B27" s="47"/>
      <c r="C27" s="47"/>
      <c r="D27" s="514"/>
      <c r="E27" s="512"/>
      <c r="F27" s="512"/>
      <c r="G27" s="516">
        <f>G23+G24</f>
        <v>2121626.0499999998</v>
      </c>
    </row>
    <row r="28" spans="1:7" ht="20.25" customHeight="1" x14ac:dyDescent="0.25">
      <c r="A28" s="47"/>
      <c r="B28" s="47"/>
      <c r="C28" s="47"/>
      <c r="D28" s="514"/>
      <c r="E28" s="512"/>
      <c r="F28" s="512"/>
      <c r="G28" s="516"/>
    </row>
    <row r="29" spans="1:7" ht="20.25" customHeight="1" x14ac:dyDescent="0.25">
      <c r="A29" s="47" t="s">
        <v>529</v>
      </c>
      <c r="B29" s="47"/>
      <c r="C29" s="47"/>
      <c r="D29" s="514"/>
      <c r="E29" s="512"/>
      <c r="F29" s="512"/>
      <c r="G29" s="518"/>
    </row>
    <row r="30" spans="1:7" ht="20.25" customHeight="1" x14ac:dyDescent="0.25">
      <c r="A30" s="47" t="s">
        <v>530</v>
      </c>
      <c r="B30" s="47"/>
      <c r="C30" s="47"/>
      <c r="D30" s="514"/>
      <c r="E30" s="512"/>
      <c r="F30" s="512"/>
      <c r="G30" s="509">
        <v>169799.8</v>
      </c>
    </row>
    <row r="31" spans="1:7" ht="20.25" customHeight="1" x14ac:dyDescent="0.25">
      <c r="A31" s="47" t="s">
        <v>531</v>
      </c>
      <c r="B31" s="47"/>
      <c r="C31" s="47"/>
      <c r="D31" s="514"/>
      <c r="E31" s="512"/>
      <c r="F31" s="512"/>
      <c r="G31" s="519">
        <v>175</v>
      </c>
    </row>
    <row r="32" spans="1:7" ht="20.25" customHeight="1" x14ac:dyDescent="0.25">
      <c r="A32" s="47" t="s">
        <v>532</v>
      </c>
      <c r="B32" s="47"/>
      <c r="C32" s="47"/>
      <c r="D32" s="514"/>
      <c r="E32" s="512"/>
      <c r="F32" s="512"/>
      <c r="G32" s="516">
        <f>+G30+G31</f>
        <v>169974.8</v>
      </c>
    </row>
    <row r="33" spans="1:7" ht="20.25" customHeight="1" x14ac:dyDescent="0.2">
      <c r="A33" s="504"/>
      <c r="B33" s="504"/>
      <c r="C33" s="504"/>
      <c r="D33" s="504"/>
      <c r="E33" s="507"/>
      <c r="F33" s="507"/>
      <c r="G33" s="509"/>
    </row>
    <row r="34" spans="1:7" ht="20.25" customHeight="1" thickBot="1" x14ac:dyDescent="0.25">
      <c r="A34" s="504" t="s">
        <v>693</v>
      </c>
      <c r="B34" s="504"/>
      <c r="C34" s="504"/>
      <c r="D34" s="504"/>
      <c r="E34" s="507"/>
      <c r="F34" s="507"/>
      <c r="G34" s="521">
        <f>G27-G32</f>
        <v>1951651.2499999998</v>
      </c>
    </row>
    <row r="35" spans="1:7" ht="20.25" customHeight="1" thickTop="1" x14ac:dyDescent="0.2">
      <c r="A35" s="504"/>
      <c r="B35" s="504"/>
      <c r="C35" s="504"/>
      <c r="D35" s="504"/>
      <c r="E35" s="507"/>
      <c r="F35" s="507"/>
      <c r="G35" s="520"/>
    </row>
    <row r="36" spans="1:7" ht="20.25" customHeight="1" x14ac:dyDescent="0.2">
      <c r="A36" s="507"/>
      <c r="B36" s="507"/>
      <c r="C36" s="507"/>
      <c r="D36" s="507"/>
      <c r="E36" s="507"/>
      <c r="F36" s="507"/>
      <c r="G36" s="520"/>
    </row>
    <row r="37" spans="1:7" ht="20.25" customHeight="1" x14ac:dyDescent="0.2">
      <c r="A37" s="507"/>
      <c r="B37" s="507"/>
      <c r="C37" s="507"/>
      <c r="D37" s="507"/>
      <c r="E37" s="507"/>
      <c r="F37" s="507"/>
      <c r="G37" s="507"/>
    </row>
    <row r="38" spans="1:7" ht="20.25" customHeight="1" x14ac:dyDescent="0.2">
      <c r="A38" s="507"/>
      <c r="B38" s="507"/>
      <c r="C38" s="507"/>
      <c r="D38" s="507"/>
      <c r="E38" s="507"/>
      <c r="F38" s="507"/>
      <c r="G38" s="507"/>
    </row>
    <row r="39" spans="1:7" ht="20.25" customHeight="1" x14ac:dyDescent="0.35">
      <c r="A39" s="795" t="s">
        <v>533</v>
      </c>
      <c r="B39" s="795"/>
      <c r="C39" s="795"/>
      <c r="D39" s="523" t="s">
        <v>534</v>
      </c>
      <c r="E39" s="523"/>
      <c r="F39" s="795" t="s">
        <v>535</v>
      </c>
      <c r="G39" s="795"/>
    </row>
    <row r="40" spans="1:7" ht="20.25" customHeight="1" x14ac:dyDescent="0.2">
      <c r="A40" s="796" t="s">
        <v>536</v>
      </c>
      <c r="B40" s="796"/>
      <c r="C40" s="796"/>
      <c r="D40" s="522" t="s">
        <v>537</v>
      </c>
      <c r="E40" s="522"/>
      <c r="F40" s="796" t="s">
        <v>538</v>
      </c>
      <c r="G40" s="796"/>
    </row>
    <row r="41" spans="1:7" ht="20.25" customHeight="1" x14ac:dyDescent="0.2">
      <c r="A41"/>
      <c r="B41"/>
      <c r="C41"/>
      <c r="D41"/>
      <c r="E41"/>
      <c r="F41"/>
      <c r="G41"/>
    </row>
    <row r="42" spans="1:7" ht="20.25" customHeight="1" x14ac:dyDescent="0.2">
      <c r="A42"/>
      <c r="B42"/>
      <c r="C42"/>
      <c r="D42"/>
      <c r="E42"/>
      <c r="F42"/>
      <c r="G42"/>
    </row>
    <row r="43" spans="1:7" ht="20.25" customHeight="1" x14ac:dyDescent="0.2">
      <c r="A43"/>
      <c r="B43"/>
      <c r="C43"/>
      <c r="D43"/>
      <c r="E43"/>
      <c r="F43"/>
      <c r="G43"/>
    </row>
    <row r="44" spans="1:7" ht="20.25" customHeight="1" x14ac:dyDescent="0.35">
      <c r="A44"/>
      <c r="B44"/>
      <c r="C44" s="797" t="s">
        <v>539</v>
      </c>
      <c r="D44" s="797"/>
      <c r="E44" s="797"/>
      <c r="F44" s="797"/>
      <c r="G44"/>
    </row>
  </sheetData>
  <mergeCells count="11">
    <mergeCell ref="A39:C39"/>
    <mergeCell ref="F39:G39"/>
    <mergeCell ref="A40:C40"/>
    <mergeCell ref="F40:G40"/>
    <mergeCell ref="C44:F44"/>
    <mergeCell ref="A12:G12"/>
    <mergeCell ref="A7:G7"/>
    <mergeCell ref="A8:G8"/>
    <mergeCell ref="A9:G9"/>
    <mergeCell ref="A10:G10"/>
    <mergeCell ref="A11:G11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43" r:id="rId4">
          <objectPr defaultSize="0" autoPict="0" r:id="rId5">
            <anchor moveWithCells="1" sizeWithCells="1">
              <from>
                <xdr:col>3</xdr:col>
                <xdr:colOff>114300</xdr:colOff>
                <xdr:row>1</xdr:row>
                <xdr:rowOff>0</xdr:rowOff>
              </from>
              <to>
                <xdr:col>4</xdr:col>
                <xdr:colOff>19050</xdr:colOff>
                <xdr:row>4</xdr:row>
                <xdr:rowOff>66675</xdr:rowOff>
              </to>
            </anchor>
          </objectPr>
        </oleObject>
      </mc:Choice>
      <mc:Fallback>
        <oleObject progId="Word.Picture.8" shapeId="10243" r:id="rId4"/>
      </mc:Fallback>
    </mc:AlternateContent>
    <mc:AlternateContent xmlns:mc="http://schemas.openxmlformats.org/markup-compatibility/2006">
      <mc:Choice Requires="x14">
        <oleObject progId="Word.Picture.8" shapeId="10244" r:id="rId6">
          <objectPr defaultSize="0" autoPict="0" r:id="rId5">
            <anchor moveWithCells="1" sizeWithCells="1">
              <from>
                <xdr:col>2</xdr:col>
                <xdr:colOff>828675</xdr:colOff>
                <xdr:row>1</xdr:row>
                <xdr:rowOff>47625</xdr:rowOff>
              </from>
              <to>
                <xdr:col>3</xdr:col>
                <xdr:colOff>857250</xdr:colOff>
                <xdr:row>3</xdr:row>
                <xdr:rowOff>57150</xdr:rowOff>
              </to>
            </anchor>
          </objectPr>
        </oleObject>
      </mc:Choice>
      <mc:Fallback>
        <oleObject progId="Word.Picture.8" shapeId="1024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4</vt:i4>
      </vt:variant>
    </vt:vector>
  </HeadingPairs>
  <TitlesOfParts>
    <vt:vector size="19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 Y DISPON.</vt:lpstr>
      <vt:lpstr>EGRESOS  MEG. 2025</vt:lpstr>
      <vt:lpstr>RES. CODIF. F. REP. ANT.FIN</vt:lpstr>
      <vt:lpstr>DESEM. COD. F. Rep. AF</vt:lpstr>
      <vt:lpstr>LIBRO BCO. CTA. F .REPON.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2025-12-09T15:04:19Z</cp:lastPrinted>
  <dcterms:created xsi:type="dcterms:W3CDTF">2007-03-20T14:00:55Z</dcterms:created>
  <dcterms:modified xsi:type="dcterms:W3CDTF">2025-12-15T15:24:20Z</dcterms:modified>
</cp:coreProperties>
</file>