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2 diciembre\Financiero\"/>
    </mc:Choice>
  </mc:AlternateContent>
  <xr:revisionPtr revIDLastSave="0" documentId="8_{F4BF7E98-F977-4E99-BC45-162739903854}" xr6:coauthVersionLast="47" xr6:coauthVersionMax="47" xr10:uidLastSave="{00000000-0000-0000-0000-000000000000}"/>
  <bookViews>
    <workbookView xWindow="-120" yWindow="-120" windowWidth="38640" windowHeight="21240" xr2:uid="{1E24582E-B8A2-40B1-B30E-B21AF1225319}"/>
  </bookViews>
  <sheets>
    <sheet name=" BALANCEGRAL 1222" sheetId="1" r:id="rId1"/>
  </sheets>
  <definedNames>
    <definedName name="_xlnm.Print_Area" localSheetId="0">' BALANCEGRAL 1222'!$A$1:$E$81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B19" i="1"/>
  <c r="D19" i="1"/>
  <c r="D56" i="1" s="1"/>
  <c r="E19" i="1"/>
  <c r="E22" i="1"/>
  <c r="E23" i="1"/>
  <c r="B24" i="1"/>
  <c r="E24" i="1" s="1"/>
  <c r="D24" i="1"/>
  <c r="B25" i="1"/>
  <c r="B54" i="1" s="1"/>
  <c r="D25" i="1"/>
  <c r="D54" i="1" s="1"/>
  <c r="E25" i="1"/>
  <c r="B26" i="1"/>
  <c r="D26" i="1"/>
  <c r="E26" i="1"/>
  <c r="B27" i="1"/>
  <c r="E27" i="1" s="1"/>
  <c r="D27" i="1"/>
  <c r="B28" i="1"/>
  <c r="D28" i="1"/>
  <c r="E28" i="1"/>
  <c r="B29" i="1"/>
  <c r="D29" i="1"/>
  <c r="E29" i="1"/>
  <c r="B30" i="1"/>
  <c r="D30" i="1"/>
  <c r="E30" i="1"/>
  <c r="B31" i="1"/>
  <c r="E31" i="1"/>
  <c r="E32" i="1"/>
  <c r="E33" i="1"/>
  <c r="B34" i="1"/>
  <c r="E34" i="1" s="1"/>
  <c r="D34" i="1"/>
  <c r="E35" i="1"/>
  <c r="B36" i="1"/>
  <c r="E36" i="1" s="1"/>
  <c r="D36" i="1"/>
  <c r="B37" i="1"/>
  <c r="E37" i="1" s="1"/>
  <c r="D37" i="1"/>
  <c r="B38" i="1"/>
  <c r="D38" i="1"/>
  <c r="E38" i="1"/>
  <c r="E39" i="1"/>
  <c r="B40" i="1"/>
  <c r="E40" i="1" s="1"/>
  <c r="D40" i="1"/>
  <c r="D41" i="1"/>
  <c r="E41" i="1"/>
  <c r="B42" i="1"/>
  <c r="E42" i="1"/>
  <c r="B43" i="1"/>
  <c r="E43" i="1" s="1"/>
  <c r="D43" i="1"/>
  <c r="B44" i="1"/>
  <c r="D44" i="1"/>
  <c r="E44" i="1"/>
  <c r="B45" i="1"/>
  <c r="D45" i="1"/>
  <c r="E45" i="1"/>
  <c r="B46" i="1"/>
  <c r="D46" i="1"/>
  <c r="E46" i="1"/>
  <c r="B47" i="1"/>
  <c r="D47" i="1"/>
  <c r="E47" i="1"/>
  <c r="B48" i="1"/>
  <c r="E48" i="1" s="1"/>
  <c r="D48" i="1"/>
  <c r="B49" i="1"/>
  <c r="E49" i="1" s="1"/>
  <c r="D49" i="1"/>
  <c r="B50" i="1"/>
  <c r="E50" i="1" s="1"/>
  <c r="D50" i="1"/>
  <c r="B51" i="1"/>
  <c r="E51" i="1"/>
  <c r="B52" i="1"/>
  <c r="E52" i="1"/>
  <c r="E53" i="1"/>
  <c r="B66" i="1"/>
  <c r="D66" i="1"/>
  <c r="B72" i="1"/>
  <c r="D72" i="1"/>
  <c r="D74" i="1" s="1"/>
  <c r="B74" i="1"/>
  <c r="E54" i="1" l="1"/>
  <c r="B56" i="1"/>
</calcChain>
</file>

<file path=xl/sharedStrings.xml><?xml version="1.0" encoding="utf-8"?>
<sst xmlns="http://schemas.openxmlformats.org/spreadsheetml/2006/main" count="61" uniqueCount="61">
  <si>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</si>
  <si>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</si>
  <si>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</si>
  <si>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</si>
  <si>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</si>
  <si>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</si>
  <si>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</si>
  <si>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</si>
  <si>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</si>
  <si>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</si>
  <si>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</si>
  <si>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</si>
  <si>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</si>
  <si>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</si>
  <si>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>TOTAL DE ACTIVOS</t>
  </si>
  <si>
    <t>TOTAL DE ACTIVOS FIJOS</t>
  </si>
  <si>
    <t>DEPRECIACION DEL PERIODO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</si>
  <si>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</si>
  <si>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</si>
  <si>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</si>
  <si>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</si>
  <si>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</si>
  <si>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</si>
  <si>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</si>
  <si>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</si>
  <si>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</si>
  <si>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</si>
  <si>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</si>
  <si>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</si>
  <si>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</si>
  <si>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</si>
  <si>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</si>
  <si>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</si>
  <si>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</si>
  <si>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</si>
  <si>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</si>
  <si>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</si>
  <si>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</si>
  <si>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</si>
  <si>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</si>
  <si>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</si>
  <si>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</si>
  <si>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</si>
  <si>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</si>
  <si>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</si>
  <si>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</si>
  <si>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</si>
  <si>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</si>
  <si>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</si>
  <si>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</si>
  <si>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</si>
  <si>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</si>
  <si>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</si>
  <si>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Diferencia</t>
  </si>
  <si>
    <t>VALORES EN RD$</t>
  </si>
  <si>
    <t xml:space="preserve">AL 31 DE DICIEMBRE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</si>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</sst>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2"/>
    <xf numFmtId="0" fontId="2" fillId="0" borderId="0" xfId="2" applyFont="1"/>
    <xf numFmtId="43" fontId="2" fillId="0" borderId="0" xfId="1" applyFont="1" applyBorder="1"/>
    <xf numFmtId="43" fontId="2" fillId="0" borderId="0" xfId="1" applyFont="1" applyFill="1" applyBorder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43" fontId="3" fillId="0" borderId="0" xfId="3" applyFont="1" applyFill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43" fontId="2" fillId="0" borderId="0" xfId="2" applyNumberFormat="1" applyFont="1"/>
    <xf numFmtId="43" fontId="2" fillId="0" borderId="0" xfId="3" applyFont="1" applyBorder="1"/>
    <xf numFmtId="43" fontId="3" fillId="0" borderId="0" xfId="3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43" fontId="3" fillId="0" borderId="0" xfId="3" applyFont="1" applyBorder="1"/>
    <xf numFmtId="0" fontId="3" fillId="0" borderId="0" xfId="0" applyFont="1" applyAlignment="1">
      <alignment horizontal="left" wrapText="1"/>
    </xf>
    <xf numFmtId="43" fontId="3" fillId="4" borderId="1" xfId="2" applyNumberFormat="1" applyFont="1" applyFill="1" applyBorder="1"/>
    <xf numFmtId="4" fontId="5" fillId="0" borderId="0" xfId="2" applyNumberFormat="1" applyFont="1"/>
    <xf numFmtId="43" fontId="3" fillId="4" borderId="1" xfId="3" applyFont="1" applyFill="1" applyBorder="1"/>
    <xf numFmtId="0" fontId="3" fillId="4" borderId="0" xfId="0" applyFont="1" applyFill="1"/>
    <xf numFmtId="0" fontId="2" fillId="3" borderId="0" xfId="2" applyFont="1" applyFill="1"/>
    <xf numFmtId="43" fontId="2" fillId="3" borderId="0" xfId="2" applyNumberFormat="1" applyFont="1" applyFill="1"/>
    <xf numFmtId="43" fontId="2" fillId="0" borderId="2" xfId="0" applyNumberFormat="1" applyFont="1" applyBorder="1"/>
    <xf numFmtId="43" fontId="2" fillId="0" borderId="2" xfId="2" applyNumberFormat="1" applyFont="1" applyBorder="1"/>
    <xf numFmtId="4" fontId="3" fillId="0" borderId="0" xfId="2" applyNumberFormat="1" applyFont="1"/>
    <xf numFmtId="43" fontId="2" fillId="0" borderId="2" xfId="3" applyFont="1" applyBorder="1"/>
    <xf numFmtId="0" fontId="2" fillId="0" borderId="2" xfId="2" applyFont="1" applyBorder="1"/>
    <xf numFmtId="4" fontId="5" fillId="0" borderId="0" xfId="0" applyNumberFormat="1" applyFont="1"/>
    <xf numFmtId="4" fontId="2" fillId="0" borderId="0" xfId="2" applyNumberFormat="1" applyFont="1"/>
    <xf numFmtId="43" fontId="3" fillId="0" borderId="0" xfId="2" applyNumberFormat="1" applyFont="1"/>
    <xf numFmtId="4" fontId="2" fillId="0" borderId="2" xfId="2" applyNumberFormat="1" applyFont="1" applyBorder="1"/>
    <xf numFmtId="4" fontId="5" fillId="0" borderId="2" xfId="0" applyNumberFormat="1" applyFont="1" applyBorder="1"/>
    <xf numFmtId="4" fontId="5" fillId="0" borderId="2" xfId="2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/>
    <xf numFmtId="4" fontId="5" fillId="3" borderId="0" xfId="2" applyNumberFormat="1" applyFont="1" applyFill="1"/>
    <xf numFmtId="4" fontId="6" fillId="0" borderId="0" xfId="2" applyNumberFormat="1" applyFont="1"/>
    <xf numFmtId="43" fontId="7" fillId="2" borderId="0" xfId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43" fontId="7" fillId="3" borderId="0" xfId="1" applyFont="1" applyFill="1" applyBorder="1" applyAlignment="1">
      <alignment vertical="center"/>
    </xf>
    <xf numFmtId="0" fontId="8" fillId="3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0" applyFont="1"/>
    <xf numFmtId="0" fontId="1" fillId="0" borderId="0" xfId="2" applyAlignment="1">
      <alignment horizontal="center" vertical="center"/>
    </xf>
    <xf numFmtId="4" fontId="3" fillId="0" borderId="0" xfId="0" applyNumberFormat="1" applyFont="1"/>
    <xf numFmtId="43" fontId="2" fillId="0" borderId="0" xfId="1" applyFont="1"/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43" fontId="4" fillId="0" borderId="0" xfId="3" applyFont="1"/>
  </cellXfs>
  <cellStyles count="4">
    <cellStyle name="Millares" xfId="1" builtinId="3"/>
    <cellStyle name="Millares 2 2 2" xfId="3" xr:uid="{32AAFCF9-6A8E-4C20-AEE0-6E43B31DCB08}"/>
    <cellStyle name="Normal" xfId="0" builtinId="0"/>
    <cellStyle name="Normal 2" xfId="2" xr:uid="{4A745277-136D-4BFC-8EF2-330D47453D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3676652</xdr:colOff>
      <xdr:row>1</xdr:row>
      <xdr:rowOff>114301</xdr:rowOff>
    </xdr:from>
    <xdr:to>
      <xdr:col>1</xdr:col>
      <xdr:colOff>238125</xdr:colOff>
      <xdr:row>5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4C9BEC-D898-40C2-9EFB-CF13E5027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2" y="276226"/>
          <a:ext cx="238123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133350</xdr:colOff>
      <xdr:row>1</xdr:row>
      <xdr:rowOff>133350</xdr:rowOff>
    </xdr:from>
    <xdr:ext cx="1019175" cy="723900"/>
    <xdr:pic>
      <xdr:nvPicPr>
        <xdr:cNvPr id="3" name="2 Imagen">
          <a:extLst>
            <a:ext uri="{FF2B5EF4-FFF2-40B4-BE49-F238E27FC236}">
              <a16:creationId xmlns:a16="http://schemas.microsoft.com/office/drawing/2014/main" id="{653EAF7A-2F77-45F5-A7EB-3A88E4CE3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19350" y="295275"/>
          <a:ext cx="1019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904875</xdr:colOff>
      <xdr:row>1</xdr:row>
      <xdr:rowOff>57150</xdr:rowOff>
    </xdr:from>
    <xdr:ext cx="1381126" cy="904874"/>
    <xdr:pic>
      <xdr:nvPicPr>
        <xdr:cNvPr id="4" name="Imagen 3">
          <a:extLst>
            <a:ext uri="{FF2B5EF4-FFF2-40B4-BE49-F238E27FC236}">
              <a16:creationId xmlns:a16="http://schemas.microsoft.com/office/drawing/2014/main" id="{0620E426-086D-4D5D-AA98-0521CDC1A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219075"/>
          <a:ext cx="1381126" cy="904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0DD5-853E-425D-AC32-476B0EADF92A}">
  <sheetPr>
    <tabColor rgb="FFFF0000"/>
  </sheetPr>
  <dimension ref="A5:H95"/>
  <sheetViews>
    <sheetView tabSelected="1" showWhiteSpace="0" topLeftCell="A6" zoomScaleNormal="100" workbookViewId="0">
      <selection activeCell="N10" sqref="N10"/>
    </sheetView>
  </sheetViews>
  <sheetFormatPr baseColWidth="10" defaultColWidth="11.42578125" defaultRowHeight="12.75" x14ac:dyDescent="0.2"/>
  <cols>
    <col min="1" max="1" width="67" style="1" customWidth="1"/>
    <col min="2" max="2" width="23.5703125" style="1" customWidth="1"/>
    <col min="3" max="3" width="4.28515625" style="1" customWidth="1"/>
    <col min="4" max="4" width="19" style="1" customWidth="1"/>
    <col min="5" max="5" width="25.42578125" style="1" customWidth="1"/>
    <col min="6" max="6" width="11.42578125" style="1"/>
    <col min="7" max="7" width="19" style="1" customWidth="1"/>
    <col min="8" max="219" width="11.42578125" style="1"/>
    <col min="220" max="220" width="67.85546875" style="1" customWidth="1"/>
    <col min="221" max="221" width="21.28515625" style="1" customWidth="1"/>
    <col min="222" max="222" width="19.28515625" style="1" customWidth="1"/>
    <col min="223" max="475" width="11.42578125" style="1"/>
    <col min="476" max="476" width="67.85546875" style="1" customWidth="1"/>
    <col min="477" max="477" width="21.28515625" style="1" customWidth="1"/>
    <col min="478" max="478" width="19.28515625" style="1" customWidth="1"/>
    <col min="479" max="731" width="11.42578125" style="1"/>
    <col min="732" max="732" width="67.85546875" style="1" customWidth="1"/>
    <col min="733" max="733" width="21.28515625" style="1" customWidth="1"/>
    <col min="734" max="734" width="19.28515625" style="1" customWidth="1"/>
    <col min="735" max="987" width="11.42578125" style="1"/>
    <col min="988" max="988" width="67.85546875" style="1" customWidth="1"/>
    <col min="989" max="989" width="21.28515625" style="1" customWidth="1"/>
    <col min="990" max="990" width="19.28515625" style="1" customWidth="1"/>
    <col min="991" max="1243" width="11.42578125" style="1"/>
    <col min="1244" max="1244" width="67.85546875" style="1" customWidth="1"/>
    <col min="1245" max="1245" width="21.28515625" style="1" customWidth="1"/>
    <col min="1246" max="1246" width="19.28515625" style="1" customWidth="1"/>
    <col min="1247" max="1499" width="11.42578125" style="1"/>
    <col min="1500" max="1500" width="67.85546875" style="1" customWidth="1"/>
    <col min="1501" max="1501" width="21.28515625" style="1" customWidth="1"/>
    <col min="1502" max="1502" width="19.28515625" style="1" customWidth="1"/>
    <col min="1503" max="1755" width="11.42578125" style="1"/>
    <col min="1756" max="1756" width="67.85546875" style="1" customWidth="1"/>
    <col min="1757" max="1757" width="21.28515625" style="1" customWidth="1"/>
    <col min="1758" max="1758" width="19.28515625" style="1" customWidth="1"/>
    <col min="1759" max="2011" width="11.42578125" style="1"/>
    <col min="2012" max="2012" width="67.85546875" style="1" customWidth="1"/>
    <col min="2013" max="2013" width="21.28515625" style="1" customWidth="1"/>
    <col min="2014" max="2014" width="19.28515625" style="1" customWidth="1"/>
    <col min="2015" max="2267" width="11.42578125" style="1"/>
    <col min="2268" max="2268" width="67.85546875" style="1" customWidth="1"/>
    <col min="2269" max="2269" width="21.28515625" style="1" customWidth="1"/>
    <col min="2270" max="2270" width="19.28515625" style="1" customWidth="1"/>
    <col min="2271" max="2523" width="11.42578125" style="1"/>
    <col min="2524" max="2524" width="67.85546875" style="1" customWidth="1"/>
    <col min="2525" max="2525" width="21.28515625" style="1" customWidth="1"/>
    <col min="2526" max="2526" width="19.28515625" style="1" customWidth="1"/>
    <col min="2527" max="2779" width="11.42578125" style="1"/>
    <col min="2780" max="2780" width="67.85546875" style="1" customWidth="1"/>
    <col min="2781" max="2781" width="21.28515625" style="1" customWidth="1"/>
    <col min="2782" max="2782" width="19.28515625" style="1" customWidth="1"/>
    <col min="2783" max="3035" width="11.42578125" style="1"/>
    <col min="3036" max="3036" width="67.85546875" style="1" customWidth="1"/>
    <col min="3037" max="3037" width="21.28515625" style="1" customWidth="1"/>
    <col min="3038" max="3038" width="19.28515625" style="1" customWidth="1"/>
    <col min="3039" max="3291" width="11.42578125" style="1"/>
    <col min="3292" max="3292" width="67.85546875" style="1" customWidth="1"/>
    <col min="3293" max="3293" width="21.28515625" style="1" customWidth="1"/>
    <col min="3294" max="3294" width="19.28515625" style="1" customWidth="1"/>
    <col min="3295" max="3547" width="11.42578125" style="1"/>
    <col min="3548" max="3548" width="67.85546875" style="1" customWidth="1"/>
    <col min="3549" max="3549" width="21.28515625" style="1" customWidth="1"/>
    <col min="3550" max="3550" width="19.28515625" style="1" customWidth="1"/>
    <col min="3551" max="3803" width="11.42578125" style="1"/>
    <col min="3804" max="3804" width="67.85546875" style="1" customWidth="1"/>
    <col min="3805" max="3805" width="21.28515625" style="1" customWidth="1"/>
    <col min="3806" max="3806" width="19.28515625" style="1" customWidth="1"/>
    <col min="3807" max="4059" width="11.42578125" style="1"/>
    <col min="4060" max="4060" width="67.85546875" style="1" customWidth="1"/>
    <col min="4061" max="4061" width="21.28515625" style="1" customWidth="1"/>
    <col min="4062" max="4062" width="19.28515625" style="1" customWidth="1"/>
    <col min="4063" max="4315" width="11.42578125" style="1"/>
    <col min="4316" max="4316" width="67.85546875" style="1" customWidth="1"/>
    <col min="4317" max="4317" width="21.28515625" style="1" customWidth="1"/>
    <col min="4318" max="4318" width="19.28515625" style="1" customWidth="1"/>
    <col min="4319" max="4571" width="11.42578125" style="1"/>
    <col min="4572" max="4572" width="67.85546875" style="1" customWidth="1"/>
    <col min="4573" max="4573" width="21.28515625" style="1" customWidth="1"/>
    <col min="4574" max="4574" width="19.28515625" style="1" customWidth="1"/>
    <col min="4575" max="4827" width="11.42578125" style="1"/>
    <col min="4828" max="4828" width="67.85546875" style="1" customWidth="1"/>
    <col min="4829" max="4829" width="21.28515625" style="1" customWidth="1"/>
    <col min="4830" max="4830" width="19.28515625" style="1" customWidth="1"/>
    <col min="4831" max="5083" width="11.42578125" style="1"/>
    <col min="5084" max="5084" width="67.85546875" style="1" customWidth="1"/>
    <col min="5085" max="5085" width="21.28515625" style="1" customWidth="1"/>
    <col min="5086" max="5086" width="19.28515625" style="1" customWidth="1"/>
    <col min="5087" max="5339" width="11.42578125" style="1"/>
    <col min="5340" max="5340" width="67.85546875" style="1" customWidth="1"/>
    <col min="5341" max="5341" width="21.28515625" style="1" customWidth="1"/>
    <col min="5342" max="5342" width="19.28515625" style="1" customWidth="1"/>
    <col min="5343" max="5595" width="11.42578125" style="1"/>
    <col min="5596" max="5596" width="67.85546875" style="1" customWidth="1"/>
    <col min="5597" max="5597" width="21.28515625" style="1" customWidth="1"/>
    <col min="5598" max="5598" width="19.28515625" style="1" customWidth="1"/>
    <col min="5599" max="5851" width="11.42578125" style="1"/>
    <col min="5852" max="5852" width="67.85546875" style="1" customWidth="1"/>
    <col min="5853" max="5853" width="21.28515625" style="1" customWidth="1"/>
    <col min="5854" max="5854" width="19.28515625" style="1" customWidth="1"/>
    <col min="5855" max="6107" width="11.42578125" style="1"/>
    <col min="6108" max="6108" width="67.85546875" style="1" customWidth="1"/>
    <col min="6109" max="6109" width="21.28515625" style="1" customWidth="1"/>
    <col min="6110" max="6110" width="19.28515625" style="1" customWidth="1"/>
    <col min="6111" max="6363" width="11.42578125" style="1"/>
    <col min="6364" max="6364" width="67.85546875" style="1" customWidth="1"/>
    <col min="6365" max="6365" width="21.28515625" style="1" customWidth="1"/>
    <col min="6366" max="6366" width="19.28515625" style="1" customWidth="1"/>
    <col min="6367" max="6619" width="11.42578125" style="1"/>
    <col min="6620" max="6620" width="67.85546875" style="1" customWidth="1"/>
    <col min="6621" max="6621" width="21.28515625" style="1" customWidth="1"/>
    <col min="6622" max="6622" width="19.28515625" style="1" customWidth="1"/>
    <col min="6623" max="6875" width="11.42578125" style="1"/>
    <col min="6876" max="6876" width="67.85546875" style="1" customWidth="1"/>
    <col min="6877" max="6877" width="21.28515625" style="1" customWidth="1"/>
    <col min="6878" max="6878" width="19.28515625" style="1" customWidth="1"/>
    <col min="6879" max="7131" width="11.42578125" style="1"/>
    <col min="7132" max="7132" width="67.85546875" style="1" customWidth="1"/>
    <col min="7133" max="7133" width="21.28515625" style="1" customWidth="1"/>
    <col min="7134" max="7134" width="19.28515625" style="1" customWidth="1"/>
    <col min="7135" max="7387" width="11.42578125" style="1"/>
    <col min="7388" max="7388" width="67.85546875" style="1" customWidth="1"/>
    <col min="7389" max="7389" width="21.28515625" style="1" customWidth="1"/>
    <col min="7390" max="7390" width="19.28515625" style="1" customWidth="1"/>
    <col min="7391" max="7643" width="11.42578125" style="1"/>
    <col min="7644" max="7644" width="67.85546875" style="1" customWidth="1"/>
    <col min="7645" max="7645" width="21.28515625" style="1" customWidth="1"/>
    <col min="7646" max="7646" width="19.28515625" style="1" customWidth="1"/>
    <col min="7647" max="7899" width="11.42578125" style="1"/>
    <col min="7900" max="7900" width="67.85546875" style="1" customWidth="1"/>
    <col min="7901" max="7901" width="21.28515625" style="1" customWidth="1"/>
    <col min="7902" max="7902" width="19.28515625" style="1" customWidth="1"/>
    <col min="7903" max="8155" width="11.42578125" style="1"/>
    <col min="8156" max="8156" width="67.85546875" style="1" customWidth="1"/>
    <col min="8157" max="8157" width="21.28515625" style="1" customWidth="1"/>
    <col min="8158" max="8158" width="19.28515625" style="1" customWidth="1"/>
    <col min="8159" max="8411" width="11.42578125" style="1"/>
    <col min="8412" max="8412" width="67.85546875" style="1" customWidth="1"/>
    <col min="8413" max="8413" width="21.28515625" style="1" customWidth="1"/>
    <col min="8414" max="8414" width="19.28515625" style="1" customWidth="1"/>
    <col min="8415" max="8667" width="11.42578125" style="1"/>
    <col min="8668" max="8668" width="67.85546875" style="1" customWidth="1"/>
    <col min="8669" max="8669" width="21.28515625" style="1" customWidth="1"/>
    <col min="8670" max="8670" width="19.28515625" style="1" customWidth="1"/>
    <col min="8671" max="8923" width="11.42578125" style="1"/>
    <col min="8924" max="8924" width="67.85546875" style="1" customWidth="1"/>
    <col min="8925" max="8925" width="21.28515625" style="1" customWidth="1"/>
    <col min="8926" max="8926" width="19.28515625" style="1" customWidth="1"/>
    <col min="8927" max="9179" width="11.42578125" style="1"/>
    <col min="9180" max="9180" width="67.85546875" style="1" customWidth="1"/>
    <col min="9181" max="9181" width="21.28515625" style="1" customWidth="1"/>
    <col min="9182" max="9182" width="19.28515625" style="1" customWidth="1"/>
    <col min="9183" max="9435" width="11.42578125" style="1"/>
    <col min="9436" max="9436" width="67.85546875" style="1" customWidth="1"/>
    <col min="9437" max="9437" width="21.28515625" style="1" customWidth="1"/>
    <col min="9438" max="9438" width="19.28515625" style="1" customWidth="1"/>
    <col min="9439" max="9691" width="11.42578125" style="1"/>
    <col min="9692" max="9692" width="67.85546875" style="1" customWidth="1"/>
    <col min="9693" max="9693" width="21.28515625" style="1" customWidth="1"/>
    <col min="9694" max="9694" width="19.28515625" style="1" customWidth="1"/>
    <col min="9695" max="9947" width="11.42578125" style="1"/>
    <col min="9948" max="9948" width="67.85546875" style="1" customWidth="1"/>
    <col min="9949" max="9949" width="21.28515625" style="1" customWidth="1"/>
    <col min="9950" max="9950" width="19.28515625" style="1" customWidth="1"/>
    <col min="9951" max="10203" width="11.42578125" style="1"/>
    <col min="10204" max="10204" width="67.85546875" style="1" customWidth="1"/>
    <col min="10205" max="10205" width="21.28515625" style="1" customWidth="1"/>
    <col min="10206" max="10206" width="19.28515625" style="1" customWidth="1"/>
    <col min="10207" max="10459" width="11.42578125" style="1"/>
    <col min="10460" max="10460" width="67.85546875" style="1" customWidth="1"/>
    <col min="10461" max="10461" width="21.28515625" style="1" customWidth="1"/>
    <col min="10462" max="10462" width="19.28515625" style="1" customWidth="1"/>
    <col min="10463" max="10715" width="11.42578125" style="1"/>
    <col min="10716" max="10716" width="67.85546875" style="1" customWidth="1"/>
    <col min="10717" max="10717" width="21.28515625" style="1" customWidth="1"/>
    <col min="10718" max="10718" width="19.28515625" style="1" customWidth="1"/>
    <col min="10719" max="10971" width="11.42578125" style="1"/>
    <col min="10972" max="10972" width="67.85546875" style="1" customWidth="1"/>
    <col min="10973" max="10973" width="21.28515625" style="1" customWidth="1"/>
    <col min="10974" max="10974" width="19.28515625" style="1" customWidth="1"/>
    <col min="10975" max="11227" width="11.42578125" style="1"/>
    <col min="11228" max="11228" width="67.85546875" style="1" customWidth="1"/>
    <col min="11229" max="11229" width="21.28515625" style="1" customWidth="1"/>
    <col min="11230" max="11230" width="19.28515625" style="1" customWidth="1"/>
    <col min="11231" max="11483" width="11.42578125" style="1"/>
    <col min="11484" max="11484" width="67.85546875" style="1" customWidth="1"/>
    <col min="11485" max="11485" width="21.28515625" style="1" customWidth="1"/>
    <col min="11486" max="11486" width="19.28515625" style="1" customWidth="1"/>
    <col min="11487" max="11739" width="11.42578125" style="1"/>
    <col min="11740" max="11740" width="67.85546875" style="1" customWidth="1"/>
    <col min="11741" max="11741" width="21.28515625" style="1" customWidth="1"/>
    <col min="11742" max="11742" width="19.28515625" style="1" customWidth="1"/>
    <col min="11743" max="11995" width="11.42578125" style="1"/>
    <col min="11996" max="11996" width="67.85546875" style="1" customWidth="1"/>
    <col min="11997" max="11997" width="21.28515625" style="1" customWidth="1"/>
    <col min="11998" max="11998" width="19.28515625" style="1" customWidth="1"/>
    <col min="11999" max="12251" width="11.42578125" style="1"/>
    <col min="12252" max="12252" width="67.85546875" style="1" customWidth="1"/>
    <col min="12253" max="12253" width="21.28515625" style="1" customWidth="1"/>
    <col min="12254" max="12254" width="19.28515625" style="1" customWidth="1"/>
    <col min="12255" max="12507" width="11.42578125" style="1"/>
    <col min="12508" max="12508" width="67.85546875" style="1" customWidth="1"/>
    <col min="12509" max="12509" width="21.28515625" style="1" customWidth="1"/>
    <col min="12510" max="12510" width="19.28515625" style="1" customWidth="1"/>
    <col min="12511" max="12763" width="11.42578125" style="1"/>
    <col min="12764" max="12764" width="67.85546875" style="1" customWidth="1"/>
    <col min="12765" max="12765" width="21.28515625" style="1" customWidth="1"/>
    <col min="12766" max="12766" width="19.28515625" style="1" customWidth="1"/>
    <col min="12767" max="13019" width="11.42578125" style="1"/>
    <col min="13020" max="13020" width="67.85546875" style="1" customWidth="1"/>
    <col min="13021" max="13021" width="21.28515625" style="1" customWidth="1"/>
    <col min="13022" max="13022" width="19.28515625" style="1" customWidth="1"/>
    <col min="13023" max="13275" width="11.42578125" style="1"/>
    <col min="13276" max="13276" width="67.85546875" style="1" customWidth="1"/>
    <col min="13277" max="13277" width="21.28515625" style="1" customWidth="1"/>
    <col min="13278" max="13278" width="19.28515625" style="1" customWidth="1"/>
    <col min="13279" max="13531" width="11.42578125" style="1"/>
    <col min="13532" max="13532" width="67.85546875" style="1" customWidth="1"/>
    <col min="13533" max="13533" width="21.28515625" style="1" customWidth="1"/>
    <col min="13534" max="13534" width="19.28515625" style="1" customWidth="1"/>
    <col min="13535" max="13787" width="11.42578125" style="1"/>
    <col min="13788" max="13788" width="67.85546875" style="1" customWidth="1"/>
    <col min="13789" max="13789" width="21.28515625" style="1" customWidth="1"/>
    <col min="13790" max="13790" width="19.28515625" style="1" customWidth="1"/>
    <col min="13791" max="14043" width="11.42578125" style="1"/>
    <col min="14044" max="14044" width="67.85546875" style="1" customWidth="1"/>
    <col min="14045" max="14045" width="21.28515625" style="1" customWidth="1"/>
    <col min="14046" max="14046" width="19.28515625" style="1" customWidth="1"/>
    <col min="14047" max="14299" width="11.42578125" style="1"/>
    <col min="14300" max="14300" width="67.85546875" style="1" customWidth="1"/>
    <col min="14301" max="14301" width="21.28515625" style="1" customWidth="1"/>
    <col min="14302" max="14302" width="19.28515625" style="1" customWidth="1"/>
    <col min="14303" max="14555" width="11.42578125" style="1"/>
    <col min="14556" max="14556" width="67.85546875" style="1" customWidth="1"/>
    <col min="14557" max="14557" width="21.28515625" style="1" customWidth="1"/>
    <col min="14558" max="14558" width="19.28515625" style="1" customWidth="1"/>
    <col min="14559" max="14811" width="11.42578125" style="1"/>
    <col min="14812" max="14812" width="67.85546875" style="1" customWidth="1"/>
    <col min="14813" max="14813" width="21.28515625" style="1" customWidth="1"/>
    <col min="14814" max="14814" width="19.28515625" style="1" customWidth="1"/>
    <col min="14815" max="15067" width="11.42578125" style="1"/>
    <col min="15068" max="15068" width="67.85546875" style="1" customWidth="1"/>
    <col min="15069" max="15069" width="21.28515625" style="1" customWidth="1"/>
    <col min="15070" max="15070" width="19.28515625" style="1" customWidth="1"/>
    <col min="15071" max="15323" width="11.42578125" style="1"/>
    <col min="15324" max="15324" width="67.85546875" style="1" customWidth="1"/>
    <col min="15325" max="15325" width="21.28515625" style="1" customWidth="1"/>
    <col min="15326" max="15326" width="19.28515625" style="1" customWidth="1"/>
    <col min="15327" max="15579" width="11.42578125" style="1"/>
    <col min="15580" max="15580" width="67.85546875" style="1" customWidth="1"/>
    <col min="15581" max="15581" width="21.28515625" style="1" customWidth="1"/>
    <col min="15582" max="15582" width="19.28515625" style="1" customWidth="1"/>
    <col min="15583" max="15835" width="11.42578125" style="1"/>
    <col min="15836" max="15836" width="67.85546875" style="1" customWidth="1"/>
    <col min="15837" max="15837" width="21.28515625" style="1" customWidth="1"/>
    <col min="15838" max="15838" width="19.28515625" style="1" customWidth="1"/>
    <col min="15839" max="16091" width="11.42578125" style="1"/>
    <col min="16092" max="16092" width="67.85546875" style="1" customWidth="1"/>
    <col min="16093" max="16093" width="21.28515625" style="1" customWidth="1"/>
    <col min="16094" max="16094" width="19.28515625" style="1" customWidth="1"/>
    <col min="16095" max="16384" width="11.42578125" style="1"/>
  </cols>
  <sheetData>
    <row r="5" spans="1:7" s="2" customFormat="1" ht="15" x14ac:dyDescent="0.25">
      <c r="A5" s="7"/>
      <c r="B5" s="65"/>
      <c r="C5" s="65"/>
      <c r="D5" s="7"/>
    </row>
    <row r="6" spans="1:7" s="2" customFormat="1" ht="15" x14ac:dyDescent="0.25">
      <c r="A6" s="7"/>
      <c r="B6" s="65"/>
      <c r="C6" s="65"/>
      <c r="D6" s="7"/>
    </row>
    <row r="7" spans="1:7" s="2" customFormat="1" x14ac:dyDescent="0.2">
      <c r="A7" s="64" t="s">
        <v>60</v>
      </c>
      <c r="B7" s="64"/>
      <c r="C7" s="64"/>
      <c r="D7" s="64"/>
    </row>
    <row r="8" spans="1:7" s="2" customFormat="1" ht="21" x14ac:dyDescent="0.35">
      <c r="A8" s="63" t="s">
        <v>59</v>
      </c>
      <c r="B8" s="63"/>
      <c r="C8" s="63"/>
      <c r="D8" s="63"/>
      <c r="E8" s="5"/>
    </row>
    <row r="9" spans="1:7" s="2" customFormat="1" ht="17.25" x14ac:dyDescent="0.3">
      <c r="A9" s="62" t="s">
        <v>58</v>
      </c>
      <c r="B9" s="62"/>
      <c r="C9" s="62"/>
      <c r="D9" s="62"/>
      <c r="E9" s="5"/>
    </row>
    <row r="10" spans="1:7" s="2" customFormat="1" ht="17.25" x14ac:dyDescent="0.3">
      <c r="A10" s="61" t="s">
        <v>57</v>
      </c>
      <c r="B10" s="61"/>
      <c r="C10" s="61"/>
      <c r="D10" s="61"/>
      <c r="E10" s="5"/>
    </row>
    <row r="11" spans="1:7" s="2" customFormat="1" ht="15" x14ac:dyDescent="0.25">
      <c r="A11" s="60" t="s">
        <v>56</v>
      </c>
      <c r="B11" s="60"/>
      <c r="C11" s="60"/>
      <c r="D11" s="60"/>
      <c r="E11" s="5"/>
    </row>
    <row r="12" spans="1:7" s="2" customFormat="1" x14ac:dyDescent="0.2">
      <c r="A12" s="59" t="s">
        <v>55</v>
      </c>
      <c r="B12" s="59"/>
      <c r="C12" s="59"/>
      <c r="D12" s="59"/>
      <c r="E12" s="5"/>
    </row>
    <row r="13" spans="1:7" s="2" customFormat="1" x14ac:dyDescent="0.2">
      <c r="A13" s="59" t="s">
        <v>54</v>
      </c>
      <c r="B13" s="59"/>
      <c r="C13" s="59"/>
      <c r="D13" s="59"/>
      <c r="E13" s="5"/>
      <c r="G13" s="53"/>
    </row>
    <row r="14" spans="1:7" s="2" customFormat="1" x14ac:dyDescent="0.2">
      <c r="A14" s="5"/>
      <c r="B14" s="5"/>
      <c r="C14" s="5"/>
      <c r="D14" s="5"/>
      <c r="G14" s="53"/>
    </row>
    <row r="15" spans="1:7" s="2" customFormat="1" ht="15" x14ac:dyDescent="0.25">
      <c r="A15" s="5"/>
      <c r="B15" s="58">
        <v>2022</v>
      </c>
      <c r="C15" s="5"/>
      <c r="D15" s="58">
        <v>2021</v>
      </c>
      <c r="E15" s="57" t="s">
        <v>53</v>
      </c>
      <c r="G15" s="53"/>
    </row>
    <row r="16" spans="1:7" s="2" customFormat="1" x14ac:dyDescent="0.2">
      <c r="A16" s="56" t="s">
        <v>52</v>
      </c>
      <c r="B16" s="55"/>
      <c r="C16" s="54"/>
      <c r="D16" s="54"/>
      <c r="G16" s="53"/>
    </row>
    <row r="17" spans="1:8" s="2" customFormat="1" x14ac:dyDescent="0.2">
      <c r="A17" s="14" t="s">
        <v>51</v>
      </c>
      <c r="B17" s="16"/>
      <c r="C17" s="16"/>
    </row>
    <row r="18" spans="1:8" s="2" customFormat="1" ht="13.5" thickBot="1" x14ac:dyDescent="0.25">
      <c r="A18" s="13" t="s">
        <v>50</v>
      </c>
      <c r="B18" s="31">
        <v>29492946.27</v>
      </c>
      <c r="C18" s="16"/>
      <c r="D18" s="31">
        <v>20528910.280000001</v>
      </c>
      <c r="E18" s="29">
        <f>B18-D18</f>
        <v>8964035.9899999984</v>
      </c>
      <c r="G18" s="15"/>
    </row>
    <row r="19" spans="1:8" s="2" customFormat="1" ht="19.5" customHeight="1" x14ac:dyDescent="0.2">
      <c r="A19" s="14" t="s">
        <v>49</v>
      </c>
      <c r="B19" s="35">
        <f>SUM(B18)</f>
        <v>29492946.27</v>
      </c>
      <c r="C19" s="16"/>
      <c r="D19" s="52">
        <f>SUM(D18)</f>
        <v>20528910.280000001</v>
      </c>
      <c r="E19" s="35">
        <f>SUM(E18)</f>
        <v>8964035.9899999984</v>
      </c>
    </row>
    <row r="20" spans="1:8" s="2" customFormat="1" x14ac:dyDescent="0.2">
      <c r="A20" s="14"/>
      <c r="C20" s="16"/>
      <c r="D20" s="16"/>
      <c r="F20" s="51"/>
    </row>
    <row r="21" spans="1:8" s="2" customFormat="1" x14ac:dyDescent="0.2">
      <c r="A21" s="14" t="s">
        <v>48</v>
      </c>
      <c r="C21" s="16"/>
      <c r="D21" s="16"/>
      <c r="F21" s="49"/>
    </row>
    <row r="22" spans="1:8" s="2" customFormat="1" x14ac:dyDescent="0.2">
      <c r="A22" s="50" t="s">
        <v>47</v>
      </c>
      <c r="B22" s="23">
        <v>16219800</v>
      </c>
      <c r="C22" s="23"/>
      <c r="D22" s="33">
        <v>16219800</v>
      </c>
      <c r="E22" s="34">
        <f>B22-D22</f>
        <v>0</v>
      </c>
      <c r="F22" s="49"/>
    </row>
    <row r="23" spans="1:8" s="2" customFormat="1" x14ac:dyDescent="0.2">
      <c r="A23" s="50" t="s">
        <v>46</v>
      </c>
      <c r="B23" s="23">
        <v>66407615</v>
      </c>
      <c r="C23" s="23"/>
      <c r="D23" s="33">
        <v>66407615</v>
      </c>
      <c r="E23" s="34">
        <f>B23-D23</f>
        <v>0</v>
      </c>
      <c r="F23" s="49"/>
    </row>
    <row r="24" spans="1:8" s="2" customFormat="1" x14ac:dyDescent="0.2">
      <c r="A24" s="40" t="s">
        <v>45</v>
      </c>
      <c r="B24" s="23">
        <f>9636.88+365692.6+167827.7+8768.58+153400+25016+224200+31200+60480.05</f>
        <v>1046221.8099999999</v>
      </c>
      <c r="C24" s="23"/>
      <c r="D24" s="33">
        <f>9636.88+365692.6+167827.7+8768.58+153400+25016+224200+31200+60480.05</f>
        <v>1046221.8099999999</v>
      </c>
      <c r="E24" s="34">
        <f>B24-D24</f>
        <v>0</v>
      </c>
      <c r="F24" s="48"/>
      <c r="G24" s="47"/>
      <c r="H24" s="43"/>
    </row>
    <row r="25" spans="1:8" s="26" customFormat="1" x14ac:dyDescent="0.2">
      <c r="A25" s="40" t="s">
        <v>44</v>
      </c>
      <c r="B25" s="41">
        <f>1747160.8-45599.92+45599.92+108998.96</f>
        <v>1856159.76</v>
      </c>
      <c r="C25" s="41"/>
      <c r="D25" s="33">
        <f>695053.07+6964.83+263882.01+47486.74+73774.15</f>
        <v>1087160.7999999998</v>
      </c>
      <c r="E25" s="34">
        <f>B25-D25</f>
        <v>768998.9600000002</v>
      </c>
      <c r="G25" s="46"/>
      <c r="H25" s="45"/>
    </row>
    <row r="26" spans="1:8" s="2" customFormat="1" x14ac:dyDescent="0.2">
      <c r="A26" s="40" t="s">
        <v>43</v>
      </c>
      <c r="B26" s="23">
        <f>94774.629286978+92869.79+46964+13200+6600</f>
        <v>254408.41928697799</v>
      </c>
      <c r="C26" s="23"/>
      <c r="D26" s="33">
        <f>94774.629286978+92869.79+46964+13200+6600</f>
        <v>254408.41928697799</v>
      </c>
      <c r="E26" s="34">
        <f>B26-D26</f>
        <v>0</v>
      </c>
      <c r="G26" s="44"/>
      <c r="H26" s="43"/>
    </row>
    <row r="27" spans="1:8" s="2" customFormat="1" x14ac:dyDescent="0.2">
      <c r="A27" s="40" t="s">
        <v>42</v>
      </c>
      <c r="B27" s="23">
        <f>1813476.88+411973.27+38698.1+48970+32096+30691.8+9912+67809.52+41691+123815.79+286264.4+15222+686633.74+8496+69230.03+110398.43+291514.28+30444+119180+26912.4+487938.43+53722.28+550644.25+14999.99+334703.15+241020</f>
        <v>5946457.7400000012</v>
      </c>
      <c r="C27" s="23"/>
      <c r="D27" s="33">
        <f>1813476.88+411973.27+38698.1+48970+32096+30691.8+9912+67809.52+41691+123815.79+286264.4+15222+686633.74+8496+69230.03+110398.43+291514.28+30444+119180+26912.4+487938.43+53722.28</f>
        <v>4805090.3500000006</v>
      </c>
      <c r="E27" s="34">
        <f>B27-D27</f>
        <v>1141367.3900000006</v>
      </c>
      <c r="G27" s="44"/>
      <c r="H27" s="43"/>
    </row>
    <row r="28" spans="1:8" s="2" customFormat="1" x14ac:dyDescent="0.2">
      <c r="A28" s="40" t="s">
        <v>41</v>
      </c>
      <c r="B28" s="42">
        <f>13166421.52+28892100+1495000+31349170.98+10051461.99+1237363.34+808060</f>
        <v>86999577.829999998</v>
      </c>
      <c r="C28" s="23"/>
      <c r="D28" s="33">
        <f>13166421.52+28892100+1495000+31349170.98+10051461.99</f>
        <v>84954154.489999995</v>
      </c>
      <c r="E28" s="34">
        <f>B28-D28</f>
        <v>2045423.3400000036</v>
      </c>
    </row>
    <row r="29" spans="1:8" s="2" customFormat="1" x14ac:dyDescent="0.2">
      <c r="A29" s="40" t="s">
        <v>40</v>
      </c>
      <c r="B29" s="23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9" s="23"/>
      <c r="D29" s="33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E29" s="34">
        <f>B29-D29</f>
        <v>0</v>
      </c>
    </row>
    <row r="30" spans="1:8" s="2" customFormat="1" x14ac:dyDescent="0.2">
      <c r="A30" s="40" t="s">
        <v>39</v>
      </c>
      <c r="B30" s="23">
        <f>177610.92+58531.3+68499+18172+21240+106578.8</f>
        <v>450632.02</v>
      </c>
      <c r="C30" s="23"/>
      <c r="D30" s="33">
        <f>177610.92+58531.3+68499+18172+21240+106578.8</f>
        <v>450632.02</v>
      </c>
      <c r="E30" s="34">
        <f>B30-D30</f>
        <v>0</v>
      </c>
    </row>
    <row r="31" spans="1:8" s="2" customFormat="1" x14ac:dyDescent="0.2">
      <c r="A31" s="40" t="s">
        <v>38</v>
      </c>
      <c r="B31" s="23">
        <f>128447.16+49796</f>
        <v>178243.16</v>
      </c>
      <c r="C31" s="23"/>
      <c r="D31" s="33">
        <v>128447.16</v>
      </c>
      <c r="E31" s="34">
        <f>B31-D31</f>
        <v>49796</v>
      </c>
    </row>
    <row r="32" spans="1:8" s="2" customFormat="1" x14ac:dyDescent="0.2">
      <c r="A32" s="40" t="s">
        <v>37</v>
      </c>
      <c r="B32" s="23">
        <v>9354.7999999999993</v>
      </c>
      <c r="C32" s="23"/>
      <c r="D32" s="33">
        <v>9354.7999999999993</v>
      </c>
      <c r="E32" s="34">
        <f>B32-D32</f>
        <v>0</v>
      </c>
    </row>
    <row r="33" spans="1:5" s="2" customFormat="1" x14ac:dyDescent="0.2">
      <c r="A33" s="40" t="s">
        <v>36</v>
      </c>
      <c r="B33" s="23">
        <v>27885.25</v>
      </c>
      <c r="C33" s="23"/>
      <c r="D33" s="33">
        <v>27885.25</v>
      </c>
      <c r="E33" s="34">
        <f>B33-D33</f>
        <v>0</v>
      </c>
    </row>
    <row r="34" spans="1:5" s="2" customFormat="1" x14ac:dyDescent="0.2">
      <c r="A34" s="40" t="s">
        <v>35</v>
      </c>
      <c r="B34" s="23">
        <f>232481.02+9600+55648.8+19195+13522+17110+33706.7+11859+54675.38+42550.8</f>
        <v>490348.7</v>
      </c>
      <c r="C34" s="23"/>
      <c r="D34" s="33">
        <f>232481.02+9600+55648.8+19195+13522+17110+33706.7+11859+54675.38</f>
        <v>447797.9</v>
      </c>
      <c r="E34" s="34">
        <f>B34-D34</f>
        <v>42550.799999999988</v>
      </c>
    </row>
    <row r="35" spans="1:5" s="2" customFormat="1" x14ac:dyDescent="0.2">
      <c r="A35" s="40" t="s">
        <v>34</v>
      </c>
      <c r="B35" s="23">
        <v>4050.02</v>
      </c>
      <c r="C35" s="23"/>
      <c r="D35" s="33">
        <v>4050.02</v>
      </c>
      <c r="E35" s="34">
        <f>B35-D35</f>
        <v>0</v>
      </c>
    </row>
    <row r="36" spans="1:5" s="2" customFormat="1" x14ac:dyDescent="0.2">
      <c r="A36" s="40" t="s">
        <v>33</v>
      </c>
      <c r="B36" s="23">
        <f>3277.48+500000+16992+343380+130036+56399.88+257777.49+260072</f>
        <v>1567934.8499999999</v>
      </c>
      <c r="C36" s="23"/>
      <c r="D36" s="33">
        <f>3277.48+500000+16992+343380+130036+56399.88+257777.49+260072</f>
        <v>1567934.8499999999</v>
      </c>
      <c r="E36" s="34">
        <f>B36-D36</f>
        <v>0</v>
      </c>
    </row>
    <row r="37" spans="1:5" s="2" customFormat="1" x14ac:dyDescent="0.2">
      <c r="A37" s="40" t="s">
        <v>32</v>
      </c>
      <c r="B37" s="23">
        <f>64972.82+392356+291600.42+825801.76</f>
        <v>1574731</v>
      </c>
      <c r="C37" s="23"/>
      <c r="D37" s="33">
        <f>64972.82+392356+291600.42</f>
        <v>748929.24</v>
      </c>
      <c r="E37" s="34">
        <f>B37-D37</f>
        <v>825801.76</v>
      </c>
    </row>
    <row r="38" spans="1:5" s="2" customFormat="1" x14ac:dyDescent="0.2">
      <c r="A38" s="40" t="s">
        <v>31</v>
      </c>
      <c r="B38" s="23">
        <f>5+190850.82+3221.4+14067.8+58121.79+175478.69+1051050+12154+9440+22000+261783+1784721.6+30433.38+28208.25</f>
        <v>3641535.73</v>
      </c>
      <c r="C38" s="23"/>
      <c r="D38" s="33">
        <f>5+190850.82+3221.4+14067.8+58121.79+175478.69+1051050+12154+9440+22000+261783+1784721.6+30433.38+28208.25</f>
        <v>3641535.73</v>
      </c>
      <c r="E38" s="34">
        <f>B38-D38</f>
        <v>0</v>
      </c>
    </row>
    <row r="39" spans="1:5" s="2" customFormat="1" x14ac:dyDescent="0.2">
      <c r="A39" s="40" t="s">
        <v>30</v>
      </c>
      <c r="B39" s="23">
        <v>46400</v>
      </c>
      <c r="C39" s="23"/>
      <c r="D39" s="33">
        <v>46400</v>
      </c>
      <c r="E39" s="34">
        <f>B39-D39</f>
        <v>0</v>
      </c>
    </row>
    <row r="40" spans="1:5" s="2" customFormat="1" x14ac:dyDescent="0.2">
      <c r="A40" s="40" t="s">
        <v>29</v>
      </c>
      <c r="B40" s="23">
        <f>931067.2+117370+13000+40719.44+9280.7+99509.4+361886.02+28308.2+251340+18644+2295+58410+18691.82+50386+176676.68+56876+216360.01+16380.02+2700+112000.01+299912.78+4823.84+79366.8+24201.8+131363.5+15551+96090.28</f>
        <v>3233210.4999999986</v>
      </c>
      <c r="C40" s="23"/>
      <c r="D40" s="33">
        <f>931067.2+117370+13000+40719.44+9280.7+99509.4+361886.02+28308.2+251340+18644+2295+58410+18691.82+50386+176676.68+56876+216360.01+16380.02+2700+112000.01+299912.78+4823.84+79366.8+24201.8</f>
        <v>2990205.7199999988</v>
      </c>
      <c r="E40" s="34">
        <f>B40-D40</f>
        <v>243004.7799999998</v>
      </c>
    </row>
    <row r="41" spans="1:5" s="26" customFormat="1" x14ac:dyDescent="0.2">
      <c r="A41" s="40" t="s">
        <v>28</v>
      </c>
      <c r="B41" s="41">
        <v>635796.38</v>
      </c>
      <c r="C41" s="41"/>
      <c r="D41" s="33">
        <f>133014.5+25576.17+209440+57388.23+167720.48</f>
        <v>593139.38</v>
      </c>
      <c r="E41" s="34">
        <f>B41-D41</f>
        <v>42657</v>
      </c>
    </row>
    <row r="42" spans="1:5" s="26" customFormat="1" x14ac:dyDescent="0.2">
      <c r="A42" s="40" t="s">
        <v>27</v>
      </c>
      <c r="B42" s="41">
        <f>57972.28+14747.59</f>
        <v>72719.87</v>
      </c>
      <c r="C42" s="41"/>
      <c r="D42" s="33">
        <v>12372.36</v>
      </c>
      <c r="E42" s="34">
        <f>B42-D42</f>
        <v>60347.509999999995</v>
      </c>
    </row>
    <row r="43" spans="1:5" s="2" customFormat="1" x14ac:dyDescent="0.2">
      <c r="A43" s="40" t="s">
        <v>26</v>
      </c>
      <c r="B43" s="23">
        <f>26518.05+1816358.7+4350.01+218300+215940+46256</f>
        <v>2327722.7599999998</v>
      </c>
      <c r="C43" s="23"/>
      <c r="D43" s="33">
        <f>26518.05+1816358.7+4350.01+218300+215940+46256</f>
        <v>2327722.7599999998</v>
      </c>
      <c r="E43" s="34">
        <f>B43-D43</f>
        <v>0</v>
      </c>
    </row>
    <row r="44" spans="1:5" s="2" customFormat="1" x14ac:dyDescent="0.2">
      <c r="A44" s="40" t="s">
        <v>25</v>
      </c>
      <c r="B44" s="23">
        <f>5758846.76+3732710.8+7380.12+138168.84+373157.3+148830.1+332784.16+142589.05+417663.36+39500+282987+188434.2+698088+67862.1</f>
        <v>12329001.789999997</v>
      </c>
      <c r="C44" s="23"/>
      <c r="D44" s="33">
        <f>5758846.76+3732710.8+7380.12+138168.84+373157.3+148830.1+332784.16+142589.05+417663.36+39500+282987+188434.2+698088</f>
        <v>12261139.689999998</v>
      </c>
      <c r="E44" s="34">
        <f>B44-D44</f>
        <v>67862.099999999627</v>
      </c>
    </row>
    <row r="45" spans="1:5" s="2" customFormat="1" x14ac:dyDescent="0.2">
      <c r="A45" s="40" t="s">
        <v>24</v>
      </c>
      <c r="B45" s="23">
        <f>332512.42+25000+195000</f>
        <v>552512.41999999993</v>
      </c>
      <c r="C45" s="23"/>
      <c r="D45" s="33">
        <f>332512.42+25000+195000</f>
        <v>552512.41999999993</v>
      </c>
      <c r="E45" s="34">
        <f>B45-D45</f>
        <v>0</v>
      </c>
    </row>
    <row r="46" spans="1:5" s="2" customFormat="1" x14ac:dyDescent="0.2">
      <c r="A46" s="40" t="s">
        <v>23</v>
      </c>
      <c r="B46" s="23">
        <f>243439.76+415939.98</f>
        <v>659379.74</v>
      </c>
      <c r="C46" s="23"/>
      <c r="D46" s="33">
        <f>243439.76+415939.98</f>
        <v>659379.74</v>
      </c>
      <c r="E46" s="34">
        <f>B46-D46</f>
        <v>0</v>
      </c>
    </row>
    <row r="47" spans="1:5" s="2" customFormat="1" x14ac:dyDescent="0.2">
      <c r="A47" s="40" t="s">
        <v>22</v>
      </c>
      <c r="B47" s="23">
        <f>43070+176616.86+8308.37</f>
        <v>227995.22999999998</v>
      </c>
      <c r="C47" s="23"/>
      <c r="D47" s="33">
        <f>43070+176616.86</f>
        <v>219686.86</v>
      </c>
      <c r="E47" s="34">
        <f>B47-D47</f>
        <v>8308.3699999999953</v>
      </c>
    </row>
    <row r="48" spans="1:5" s="2" customFormat="1" x14ac:dyDescent="0.2">
      <c r="A48" s="40" t="s">
        <v>21</v>
      </c>
      <c r="B48" s="23">
        <f>1610592.4+1386000+595000+605000</f>
        <v>4196592.4000000004</v>
      </c>
      <c r="C48" s="23"/>
      <c r="D48" s="33">
        <f>1610592.4+1386000+595000+605000</f>
        <v>4196592.4000000004</v>
      </c>
      <c r="E48" s="34">
        <f>B48-D48</f>
        <v>0</v>
      </c>
    </row>
    <row r="49" spans="1:5" s="2" customFormat="1" x14ac:dyDescent="0.2">
      <c r="A49" s="40" t="s">
        <v>20</v>
      </c>
      <c r="B49" s="23">
        <f>143682.7+143682.7+41915.04+1070112.64</f>
        <v>1399393.0799999998</v>
      </c>
      <c r="C49" s="23"/>
      <c r="D49" s="33">
        <f>143682.7+143682.7+41915.04+1070112.64</f>
        <v>1399393.0799999998</v>
      </c>
      <c r="E49" s="34">
        <f>B49-D49</f>
        <v>0</v>
      </c>
    </row>
    <row r="50" spans="1:5" s="2" customFormat="1" x14ac:dyDescent="0.2">
      <c r="A50" s="40" t="s">
        <v>19</v>
      </c>
      <c r="B50" s="23">
        <f>85561.58+120029.6+292256.5+244575.06+110259.2+66622.8+103840+89928.94+57414.8+163982.75+262799.98+146442.43+26404+1270811.01+140191.08+702188.5+319166.4+959676.62+116392.95</f>
        <v>5278544.2</v>
      </c>
      <c r="C50" s="23"/>
      <c r="D50" s="33">
        <f>85561.58+120029.6+292256.5+244575.06+110259.2+66622.8+103840+89928.94+57414.8+163982.75+262799.98+146442.43+26404+1270811.01</f>
        <v>3040928.65</v>
      </c>
      <c r="E50" s="34">
        <f>B50-D50</f>
        <v>2237615.5500000003</v>
      </c>
    </row>
    <row r="51" spans="1:5" s="2" customFormat="1" x14ac:dyDescent="0.2">
      <c r="A51" s="39" t="s">
        <v>18</v>
      </c>
      <c r="B51" s="23">
        <f>390273.2+545260.3+83780+318600</f>
        <v>1337913.5</v>
      </c>
      <c r="C51" s="23"/>
      <c r="D51" s="33">
        <v>390273.2</v>
      </c>
      <c r="E51" s="34">
        <f>B51-D51</f>
        <v>947640.3</v>
      </c>
    </row>
    <row r="52" spans="1:5" s="2" customFormat="1" x14ac:dyDescent="0.2">
      <c r="A52" s="2" t="s">
        <v>17</v>
      </c>
      <c r="B52" s="23">
        <f>113280+16551.36+599440</f>
        <v>729271.36</v>
      </c>
      <c r="C52" s="23"/>
      <c r="D52" s="33">
        <v>0</v>
      </c>
      <c r="E52" s="34">
        <f>B52-D52</f>
        <v>729271.36</v>
      </c>
    </row>
    <row r="53" spans="1:5" s="2" customFormat="1" ht="13.5" thickBot="1" x14ac:dyDescent="0.25">
      <c r="A53" s="2" t="s">
        <v>16</v>
      </c>
      <c r="B53" s="38">
        <v>-22906050.149999999</v>
      </c>
      <c r="C53" s="38"/>
      <c r="D53" s="37">
        <v>0</v>
      </c>
      <c r="E53" s="36">
        <f>B53-D53</f>
        <v>-22906050.149999999</v>
      </c>
    </row>
    <row r="54" spans="1:5" s="2" customFormat="1" x14ac:dyDescent="0.2">
      <c r="A54" s="14" t="s">
        <v>15</v>
      </c>
      <c r="B54" s="30">
        <f>SUM(B22:B53)</f>
        <v>202789018.98928696</v>
      </c>
      <c r="C54" s="23"/>
      <c r="D54" s="20">
        <f>SUM(D22:D51)</f>
        <v>216484423.919287</v>
      </c>
      <c r="E54" s="35">
        <f>B54-D54</f>
        <v>-13695404.930000037</v>
      </c>
    </row>
    <row r="55" spans="1:5" s="2" customFormat="1" x14ac:dyDescent="0.2">
      <c r="A55" s="14"/>
      <c r="B55" s="30"/>
      <c r="C55" s="23"/>
      <c r="D55" s="20"/>
      <c r="E55" s="35"/>
    </row>
    <row r="56" spans="1:5" s="2" customFormat="1" ht="17.25" customHeight="1" thickBot="1" x14ac:dyDescent="0.25">
      <c r="A56" s="25" t="s">
        <v>14</v>
      </c>
      <c r="B56" s="22">
        <f>B19+B54</f>
        <v>232281965.25928697</v>
      </c>
      <c r="C56" s="23"/>
      <c r="D56" s="24">
        <f>D19+D54</f>
        <v>237013334.199287</v>
      </c>
    </row>
    <row r="57" spans="1:5" s="2" customFormat="1" ht="13.5" thickTop="1" x14ac:dyDescent="0.2">
      <c r="A57" s="20"/>
      <c r="D57" s="20"/>
    </row>
    <row r="58" spans="1:5" s="2" customFormat="1" x14ac:dyDescent="0.2">
      <c r="A58" s="20" t="s">
        <v>13</v>
      </c>
      <c r="C58" s="20"/>
      <c r="D58" s="16"/>
    </row>
    <row r="59" spans="1:5" s="2" customFormat="1" x14ac:dyDescent="0.2">
      <c r="A59" s="20"/>
      <c r="C59" s="20"/>
      <c r="D59" s="16"/>
    </row>
    <row r="60" spans="1:5" s="2" customFormat="1" x14ac:dyDescent="0.2">
      <c r="A60" s="14" t="s">
        <v>12</v>
      </c>
      <c r="C60" s="16"/>
      <c r="D60" s="33"/>
    </row>
    <row r="61" spans="1:5" s="2" customFormat="1" x14ac:dyDescent="0.2">
      <c r="A61" s="13" t="s">
        <v>11</v>
      </c>
      <c r="B61" s="34">
        <v>9661067.7300000004</v>
      </c>
      <c r="C61" s="16"/>
      <c r="D61" s="33">
        <v>16225729.619999999</v>
      </c>
    </row>
    <row r="62" spans="1:5" s="2" customFormat="1" x14ac:dyDescent="0.2">
      <c r="A62" s="13"/>
      <c r="C62" s="23"/>
      <c r="D62" s="13"/>
    </row>
    <row r="63" spans="1:5" s="2" customFormat="1" ht="21" customHeight="1" x14ac:dyDescent="0.2">
      <c r="A63" s="14" t="s">
        <v>10</v>
      </c>
      <c r="C63" s="23"/>
      <c r="D63" s="13"/>
    </row>
    <row r="64" spans="1:5" s="2" customFormat="1" x14ac:dyDescent="0.2">
      <c r="A64" s="13" t="s">
        <v>9</v>
      </c>
      <c r="B64" s="16">
        <v>0</v>
      </c>
      <c r="D64" s="16">
        <v>0</v>
      </c>
    </row>
    <row r="65" spans="1:7" s="2" customFormat="1" ht="13.5" thickBot="1" x14ac:dyDescent="0.25">
      <c r="A65" s="13"/>
      <c r="B65" s="32"/>
      <c r="D65" s="31"/>
    </row>
    <row r="66" spans="1:7" s="2" customFormat="1" x14ac:dyDescent="0.2">
      <c r="A66" s="14" t="s">
        <v>8</v>
      </c>
      <c r="B66" s="30">
        <f>SUM(B61)</f>
        <v>9661067.7300000004</v>
      </c>
      <c r="C66" s="16"/>
      <c r="D66" s="20">
        <f>SUM(D61:D65)</f>
        <v>16225729.619999999</v>
      </c>
    </row>
    <row r="67" spans="1:7" s="2" customFormat="1" x14ac:dyDescent="0.2">
      <c r="A67" s="13"/>
      <c r="C67" s="16"/>
      <c r="D67" s="16"/>
    </row>
    <row r="68" spans="1:7" s="2" customFormat="1" x14ac:dyDescent="0.2">
      <c r="A68" s="14" t="s">
        <v>7</v>
      </c>
      <c r="C68" s="20"/>
      <c r="D68" s="16"/>
    </row>
    <row r="69" spans="1:7" s="2" customFormat="1" x14ac:dyDescent="0.2">
      <c r="A69" s="13"/>
      <c r="C69" s="16"/>
      <c r="D69" s="16"/>
    </row>
    <row r="70" spans="1:7" s="2" customFormat="1" x14ac:dyDescent="0.2">
      <c r="A70" s="13" t="s">
        <v>6</v>
      </c>
      <c r="B70" s="16">
        <v>231407989.36000001</v>
      </c>
      <c r="C70" s="16"/>
      <c r="D70" s="16">
        <v>223499069.78999999</v>
      </c>
    </row>
    <row r="71" spans="1:7" s="2" customFormat="1" ht="13.5" thickBot="1" x14ac:dyDescent="0.25">
      <c r="A71" s="13" t="s">
        <v>5</v>
      </c>
      <c r="B71" s="29">
        <v>-8787091.8300000001</v>
      </c>
      <c r="C71" s="16"/>
      <c r="D71" s="28">
        <v>-2711465.21</v>
      </c>
    </row>
    <row r="72" spans="1:7" s="2" customFormat="1" x14ac:dyDescent="0.2">
      <c r="A72" s="13" t="s">
        <v>4</v>
      </c>
      <c r="B72" s="20">
        <f>SUM(B70:B71)</f>
        <v>222620897.53</v>
      </c>
      <c r="C72" s="16"/>
      <c r="D72" s="20">
        <f>SUM(D70:D71)</f>
        <v>220787604.57999998</v>
      </c>
      <c r="G72" s="15"/>
    </row>
    <row r="73" spans="1:7" s="26" customFormat="1" x14ac:dyDescent="0.2">
      <c r="A73" s="13"/>
      <c r="C73" s="27"/>
      <c r="D73" s="16"/>
    </row>
    <row r="74" spans="1:7" s="2" customFormat="1" ht="13.5" thickBot="1" x14ac:dyDescent="0.25">
      <c r="A74" s="25" t="s">
        <v>3</v>
      </c>
      <c r="B74" s="24">
        <f>B61+B72</f>
        <v>232281965.25999999</v>
      </c>
      <c r="C74" s="23"/>
      <c r="D74" s="22">
        <f>D66+D72</f>
        <v>237013334.19999999</v>
      </c>
    </row>
    <row r="75" spans="1:7" s="2" customFormat="1" ht="13.5" thickTop="1" x14ac:dyDescent="0.2">
      <c r="A75" s="14"/>
      <c r="B75" s="16"/>
      <c r="C75" s="20"/>
      <c r="D75" s="15"/>
    </row>
    <row r="76" spans="1:7" s="2" customFormat="1" x14ac:dyDescent="0.2">
      <c r="A76" s="13"/>
      <c r="B76" s="16"/>
      <c r="C76" s="16"/>
    </row>
    <row r="77" spans="1:7" s="2" customFormat="1" ht="12.75" customHeight="1" x14ac:dyDescent="0.2">
      <c r="A77" s="21" t="s">
        <v>2</v>
      </c>
      <c r="B77" s="21"/>
      <c r="C77" s="20"/>
      <c r="D77" s="20"/>
    </row>
    <row r="78" spans="1:7" s="2" customFormat="1" x14ac:dyDescent="0.2">
      <c r="A78" s="19"/>
      <c r="B78" s="19"/>
      <c r="C78" s="16"/>
      <c r="D78" s="15"/>
    </row>
    <row r="79" spans="1:7" s="2" customFormat="1" ht="12.75" customHeight="1" x14ac:dyDescent="0.2">
      <c r="A79" s="18"/>
      <c r="B79" s="17"/>
      <c r="C79" s="16"/>
      <c r="D79" s="15"/>
    </row>
    <row r="80" spans="1:7" s="2" customFormat="1" ht="12.75" customHeight="1" x14ac:dyDescent="0.2">
      <c r="A80" s="14" t="s">
        <v>1</v>
      </c>
      <c r="B80" s="13"/>
      <c r="C80" s="10"/>
      <c r="D80" s="15"/>
    </row>
    <row r="81" spans="1:5" s="2" customFormat="1" ht="15" x14ac:dyDescent="0.25">
      <c r="A81" s="14" t="s">
        <v>0</v>
      </c>
      <c r="B81" s="13"/>
      <c r="C81" s="10"/>
      <c r="D81" s="7"/>
    </row>
    <row r="82" spans="1:5" s="2" customFormat="1" ht="15" x14ac:dyDescent="0.25">
      <c r="A82" s="12"/>
      <c r="B82" s="11"/>
      <c r="C82" s="10"/>
      <c r="D82" s="7"/>
    </row>
    <row r="83" spans="1:5" s="2" customFormat="1" ht="15" x14ac:dyDescent="0.25">
      <c r="A83" s="9"/>
      <c r="B83" s="8"/>
      <c r="C83" s="8"/>
      <c r="D83" s="7"/>
    </row>
    <row r="84" spans="1:5" s="2" customFormat="1" x14ac:dyDescent="0.2">
      <c r="A84" s="6"/>
      <c r="D84" s="6"/>
    </row>
    <row r="85" spans="1:5" s="2" customFormat="1" x14ac:dyDescent="0.2">
      <c r="A85" s="6"/>
      <c r="D85" s="5"/>
    </row>
    <row r="86" spans="1:5" s="2" customFormat="1" x14ac:dyDescent="0.2">
      <c r="A86" s="5"/>
      <c r="B86" s="5"/>
      <c r="C86" s="5"/>
      <c r="D86" s="5"/>
    </row>
    <row r="87" spans="1:5" s="2" customFormat="1" x14ac:dyDescent="0.2">
      <c r="A87" s="5"/>
      <c r="B87" s="5"/>
      <c r="C87" s="5"/>
      <c r="D87" s="1"/>
    </row>
    <row r="91" spans="1:5" s="2" customFormat="1" ht="19.5" customHeight="1" x14ac:dyDescent="0.2">
      <c r="E91" s="4"/>
    </row>
    <row r="92" spans="1:5" s="2" customFormat="1" ht="19.5" customHeight="1" x14ac:dyDescent="0.2">
      <c r="E92" s="3"/>
    </row>
    <row r="93" spans="1:5" s="2" customFormat="1" ht="19.5" customHeight="1" x14ac:dyDescent="0.2">
      <c r="E93" s="3"/>
    </row>
    <row r="94" spans="1:5" s="2" customFormat="1" ht="19.5" customHeight="1" x14ac:dyDescent="0.2">
      <c r="E94" s="3"/>
    </row>
    <row r="95" spans="1:5" s="2" customFormat="1" ht="19.5" customHeight="1" x14ac:dyDescent="0.2">
      <c r="E95" s="3"/>
    </row>
  </sheetData>
  <mergeCells count="8">
    <mergeCell ref="A13:D13"/>
    <mergeCell ref="A77:B77"/>
    <mergeCell ref="A7:D7"/>
    <mergeCell ref="A8:D8"/>
    <mergeCell ref="A9:D9"/>
    <mergeCell ref="A10:D10"/>
    <mergeCell ref="A11:D11"/>
    <mergeCell ref="A12:D12"/>
  </mergeCells>
  <pageMargins left="0.99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1222</vt:lpstr>
      <vt:lpstr>' BALANCEGRAL 1222'!Área_de_impresión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2023-01-20T12:57:04Z</dcterms:created>
  <dcterms:modified xsi:type="dcterms:W3CDTF">2023-01-20T12:57:33Z</dcterms:modified>
</cp:coreProperties>
</file>