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3 Marzo\INFORME FINANCIERO FBRERO 2026\"/>
    </mc:Choice>
  </mc:AlternateContent>
  <xr:revisionPtr revIDLastSave="0" documentId="8_{5F0B058C-2876-4A7C-A836-FB35C9B22CFC}" xr6:coauthVersionLast="47" xr6:coauthVersionMax="47" xr10:uidLastSave="{00000000-0000-0000-0000-000000000000}"/>
  <bookViews>
    <workbookView xWindow="-120" yWindow="-120" windowWidth="38640" windowHeight="21240" tabRatio="605" activeTab="1" xr2:uid="{00000000-000D-0000-FFFF-FFFF00000000}"/>
  </bookViews>
  <sheets>
    <sheet name=" BALANCE GRAL. " sheetId="233" r:id="rId1"/>
    <sheet name=" BCE. GRAL. COMPARATIVO" sheetId="271" r:id="rId2"/>
  </sheets>
  <definedNames>
    <definedName name="_0">#REF!</definedName>
    <definedName name="_xlnm.Print_Area" localSheetId="0">' BALANCE GRAL. '!$B$1:$D$77</definedName>
    <definedName name="_xlnm.Print_Area" localSheetId="1">' BCE. GRAL. COMPARATIVO'!$B$1:$E$77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271" l="1"/>
  <c r="C68" i="271" s="1"/>
  <c r="D62" i="271"/>
  <c r="D53" i="233"/>
  <c r="C30" i="271" l="1"/>
  <c r="E30" i="271" s="1"/>
  <c r="E20" i="271"/>
  <c r="E22" i="271"/>
  <c r="E27" i="271"/>
  <c r="E28" i="271"/>
  <c r="E29" i="271"/>
  <c r="E31" i="271"/>
  <c r="E39" i="271"/>
  <c r="E41" i="271"/>
  <c r="E42" i="271"/>
  <c r="E45" i="271"/>
  <c r="E50" i="271"/>
  <c r="E18" i="271"/>
  <c r="D51" i="271" l="1"/>
  <c r="C23" i="271"/>
  <c r="E23" i="271" s="1"/>
  <c r="C46" i="271"/>
  <c r="E46" i="271" s="1"/>
  <c r="C49" i="271"/>
  <c r="E49" i="271" s="1"/>
  <c r="C36" i="271"/>
  <c r="E36" i="271" s="1"/>
  <c r="C40" i="271"/>
  <c r="E40" i="271" s="1"/>
  <c r="C48" i="271"/>
  <c r="E48" i="271" s="1"/>
  <c r="C43" i="271"/>
  <c r="E43" i="271" s="1"/>
  <c r="C24" i="271"/>
  <c r="E24" i="271" s="1"/>
  <c r="C47" i="271"/>
  <c r="E47" i="271" s="1"/>
  <c r="C44" i="271"/>
  <c r="E44" i="271" s="1"/>
  <c r="C38" i="271"/>
  <c r="E38" i="271" s="1"/>
  <c r="C37" i="271"/>
  <c r="E37" i="271" s="1"/>
  <c r="C35" i="271"/>
  <c r="E35" i="271" s="1"/>
  <c r="C34" i="271"/>
  <c r="E34" i="271" s="1"/>
  <c r="C33" i="271"/>
  <c r="E33" i="271" s="1"/>
  <c r="C32" i="271"/>
  <c r="E32" i="271" s="1"/>
  <c r="C26" i="271"/>
  <c r="E26" i="271" s="1"/>
  <c r="C25" i="271"/>
  <c r="E25" i="271" s="1"/>
  <c r="C21" i="271"/>
  <c r="E21" i="271" s="1"/>
  <c r="C19" i="271"/>
  <c r="E19" i="271" s="1"/>
  <c r="E15" i="271"/>
  <c r="C51" i="271" l="1"/>
  <c r="E51" i="271" l="1"/>
  <c r="E53" i="271"/>
  <c r="D62" i="233"/>
  <c r="C15" i="233" l="1"/>
  <c r="C67" i="233" l="1"/>
  <c r="C68" i="233" s="1"/>
  <c r="D70" i="233" s="1"/>
  <c r="F65" i="271" s="1"/>
</calcChain>
</file>

<file path=xl/sharedStrings.xml><?xml version="1.0" encoding="utf-8"?>
<sst xmlns="http://schemas.openxmlformats.org/spreadsheetml/2006/main" count="136" uniqueCount="70">
  <si>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</si>
  <si>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</si>
  <si>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</si>
  <si>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</si>
  <si>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</si>
  <si>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</si>
  <si>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</si>
  <si>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</si>
  <si>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</si>
  <si>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</si>
  <si>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</si>
  <si>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</si>
  <si>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</si>
  <si>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</si>
  <si>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</si>
  <si>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</si>
  <si>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</si>
  <si>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</si>
  <si>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</si>
  <si>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</si>
  <si>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</si>
  <si>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</si>
  <si>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</si>
  <si>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</si>
  <si>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</si>
  <si>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</si>
  <si>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</si>
  <si>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</si>
  <si>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</si>
  <si>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</si>
  <si>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</si>
  <si>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</si>
  <si>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</si>
  <si>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</si>
  <si>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</si>
  <si>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</si>
  <si>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</si>
  <si>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</si>
  <si>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</si>
  <si>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</si>
  <si>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</si>
  <si>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</si>
  <si>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</si>
  <si>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</si>
  <si>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</si>
  <si>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</si>
  <si>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</si>
  <si>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</si>
  <si>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</si>
  <si>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</si>
  <si>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</si>
  <si>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</si>
  <si>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</si>
  <si>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</si>
  <si>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</si>
  <si>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</si>
  <si>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</si>
  <si>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</si>
  <si>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</si>
  <si>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</si>
  <si>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</si>
  <si>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</si>
  <si>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</si>
  <si>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.</t>
  </si>
  <si>
    <t>RESUMEN POR CUENTA DEL 1RO. AL 31 DE MARZO 2026</t>
  </si>
  <si>
    <t xml:space="preserve">MES MARZO </t>
  </si>
  <si>
    <t>DIF. DESCARGO ACTIVOS .</t>
  </si>
  <si>
    <t>SISTEMAS DE AIRE ACONDIC., CALEFACCIÓN Y DE REFRIGER. IND.</t>
  </si>
  <si>
    <t>FEBRERO</t>
  </si>
  <si>
    <t>OTROS MOBILIARIOS Y EQUIPOS NO IDENTIFICS. PRECEDENT.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</si>
</sst>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sz val="14"/>
      <color theme="1"/>
      <name val="Arial"/>
      <family val="2"/>
    </font>
    <font>
      <b/>
      <sz val="12"/>
      <color rgb="FFFF00FF"/>
      <name val="Arial"/>
      <family val="2"/>
    </font>
    <font>
      <b/>
      <sz val="14"/>
      <color rgb="FFFF00FF"/>
      <name val="Arial"/>
      <family val="2"/>
    </font>
    <font>
      <b/>
      <sz val="14"/>
      <color rgb="FF6600CC"/>
      <name val="Arial"/>
      <family val="2"/>
    </font>
    <font>
      <b/>
      <sz val="12"/>
      <color rgb="FF6600CC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B3DCE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7" fillId="0" borderId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29" fillId="4" borderId="0" applyNumberFormat="0" applyBorder="0" applyAlignment="0" applyProtection="0"/>
    <xf numFmtId="0" fontId="30" fillId="2" borderId="5" applyNumberFormat="0" applyAlignment="0" applyProtection="0"/>
    <xf numFmtId="0" fontId="31" fillId="21" borderId="6" applyNumberFormat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7" fillId="8" borderId="5" applyNumberFormat="0" applyAlignment="0" applyProtection="0"/>
    <xf numFmtId="0" fontId="38" fillId="0" borderId="7" applyNumberFormat="0" applyFill="0" applyAlignment="0" applyProtection="0"/>
    <xf numFmtId="0" fontId="39" fillId="22" borderId="0" applyNumberFormat="0" applyBorder="0" applyAlignment="0" applyProtection="0"/>
    <xf numFmtId="0" fontId="27" fillId="23" borderId="11" applyNumberFormat="0" applyFont="0" applyAlignment="0" applyProtection="0"/>
    <xf numFmtId="0" fontId="40" fillId="2" borderId="12" applyNumberFormat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7" fillId="0" borderId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29" fillId="4" borderId="0" applyNumberFormat="0" applyBorder="0" applyAlignment="0" applyProtection="0"/>
    <xf numFmtId="0" fontId="30" fillId="2" borderId="5" applyNumberFormat="0" applyAlignment="0" applyProtection="0"/>
    <xf numFmtId="0" fontId="32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40" fillId="2" borderId="12" applyNumberFormat="0" applyAlignment="0" applyProtection="0"/>
    <xf numFmtId="0" fontId="41" fillId="0" borderId="0" applyNumberFormat="0" applyFill="0" applyBorder="0" applyAlignment="0" applyProtection="0"/>
    <xf numFmtId="0" fontId="30" fillId="2" borderId="14" applyNumberFormat="0" applyAlignment="0" applyProtection="0"/>
    <xf numFmtId="0" fontId="40" fillId="2" borderId="15" applyNumberFormat="0" applyAlignment="0" applyProtection="0"/>
    <xf numFmtId="0" fontId="42" fillId="0" borderId="16" applyNumberFormat="0" applyFill="0" applyAlignment="0" applyProtection="0"/>
    <xf numFmtId="0" fontId="30" fillId="2" borderId="14" applyNumberFormat="0" applyAlignment="0" applyProtection="0"/>
    <xf numFmtId="0" fontId="37" fillId="8" borderId="14" applyNumberFormat="0" applyAlignment="0" applyProtection="0"/>
    <xf numFmtId="0" fontId="27" fillId="23" borderId="17" applyNumberFormat="0" applyFont="0" applyAlignment="0" applyProtection="0"/>
    <xf numFmtId="0" fontId="40" fillId="2" borderId="15" applyNumberFormat="0" applyAlignment="0" applyProtection="0"/>
    <xf numFmtId="0" fontId="30" fillId="2" borderId="18" applyNumberFormat="0" applyAlignment="0" applyProtection="0"/>
    <xf numFmtId="0" fontId="40" fillId="2" borderId="19" applyNumberFormat="0" applyAlignment="0" applyProtection="0"/>
    <xf numFmtId="0" fontId="42" fillId="0" borderId="20" applyNumberFormat="0" applyFill="0" applyAlignment="0" applyProtection="0"/>
    <xf numFmtId="0" fontId="30" fillId="2" borderId="18" applyNumberFormat="0" applyAlignment="0" applyProtection="0"/>
    <xf numFmtId="0" fontId="37" fillId="8" borderId="18" applyNumberFormat="0" applyAlignment="0" applyProtection="0"/>
    <xf numFmtId="0" fontId="27" fillId="23" borderId="21" applyNumberFormat="0" applyFont="0" applyAlignment="0" applyProtection="0"/>
    <xf numFmtId="0" fontId="40" fillId="2" borderId="19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0" fillId="2" borderId="22" applyNumberFormat="0" applyAlignment="0" applyProtection="0"/>
    <xf numFmtId="0" fontId="40" fillId="2" borderId="23" applyNumberFormat="0" applyAlignment="0" applyProtection="0"/>
    <xf numFmtId="0" fontId="42" fillId="0" borderId="24" applyNumberFormat="0" applyFill="0" applyAlignment="0" applyProtection="0"/>
    <xf numFmtId="0" fontId="30" fillId="2" borderId="22" applyNumberFormat="0" applyAlignment="0" applyProtection="0"/>
    <xf numFmtId="0" fontId="37" fillId="8" borderId="22" applyNumberFormat="0" applyAlignment="0" applyProtection="0"/>
    <xf numFmtId="0" fontId="27" fillId="23" borderId="25" applyNumberFormat="0" applyFont="0" applyAlignment="0" applyProtection="0"/>
    <xf numFmtId="0" fontId="40" fillId="2" borderId="23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6" fillId="0" borderId="0"/>
    <xf numFmtId="43" fontId="4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7" fillId="0" borderId="0"/>
    <xf numFmtId="167" fontId="4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6" fillId="0" borderId="0"/>
    <xf numFmtId="43" fontId="4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43" fontId="18" fillId="0" borderId="0" xfId="2" applyFont="1" applyFill="1"/>
    <xf numFmtId="0" fontId="20" fillId="0" borderId="0" xfId="7" applyFont="1"/>
    <xf numFmtId="0" fontId="18" fillId="0" borderId="0" xfId="7" applyFont="1"/>
    <xf numFmtId="0" fontId="45" fillId="0" borderId="0" xfId="7" applyFont="1"/>
    <xf numFmtId="0" fontId="20" fillId="0" borderId="0" xfId="7" applyFont="1" applyAlignment="1">
      <alignment horizontal="center"/>
    </xf>
    <xf numFmtId="0" fontId="20" fillId="0" borderId="1" xfId="0" applyFont="1" applyBorder="1"/>
    <xf numFmtId="0" fontId="18" fillId="0" borderId="0" xfId="7" applyFont="1" applyAlignment="1">
      <alignment horizontal="center"/>
    </xf>
    <xf numFmtId="0" fontId="25" fillId="0" borderId="0" xfId="7" applyFont="1"/>
    <xf numFmtId="0" fontId="22" fillId="0" borderId="0" xfId="7" applyFont="1"/>
    <xf numFmtId="0" fontId="20" fillId="0" borderId="0" xfId="0" applyFont="1"/>
    <xf numFmtId="0" fontId="22" fillId="0" borderId="0" xfId="7" applyFont="1" applyAlignment="1">
      <alignment horizontal="left" wrapText="1"/>
    </xf>
    <xf numFmtId="0" fontId="25" fillId="0" borderId="0" xfId="7" applyFont="1" applyAlignment="1">
      <alignment horizontal="center"/>
    </xf>
    <xf numFmtId="43" fontId="20" fillId="0" borderId="0" xfId="2" applyFont="1" applyFill="1" applyBorder="1" applyAlignment="1">
      <alignment vertical="center"/>
    </xf>
    <xf numFmtId="0" fontId="45" fillId="0" borderId="0" xfId="7" applyFont="1" applyAlignment="1">
      <alignment horizontal="left" wrapText="1"/>
    </xf>
    <xf numFmtId="43" fontId="20" fillId="0" borderId="0" xfId="2" applyFont="1" applyFill="1"/>
    <xf numFmtId="43" fontId="20" fillId="0" borderId="0" xfId="2" applyFont="1" applyFill="1" applyAlignment="1">
      <alignment horizontal="right"/>
    </xf>
    <xf numFmtId="43" fontId="20" fillId="0" borderId="0" xfId="2" applyFont="1" applyFill="1" applyBorder="1"/>
    <xf numFmtId="43" fontId="20" fillId="0" borderId="0" xfId="7" applyNumberFormat="1" applyFont="1"/>
    <xf numFmtId="43" fontId="25" fillId="0" borderId="0" xfId="7" applyNumberFormat="1" applyFont="1"/>
    <xf numFmtId="43" fontId="24" fillId="0" borderId="0" xfId="2" applyFont="1" applyFill="1" applyBorder="1"/>
    <xf numFmtId="43" fontId="20" fillId="0" borderId="0" xfId="10" applyFont="1" applyFill="1"/>
    <xf numFmtId="43" fontId="20" fillId="0" borderId="26" xfId="2" applyFont="1" applyFill="1" applyBorder="1"/>
    <xf numFmtId="43" fontId="25" fillId="0" borderId="0" xfId="10" applyFont="1" applyFill="1" applyBorder="1" applyAlignment="1">
      <alignment horizontal="right"/>
    </xf>
    <xf numFmtId="43" fontId="25" fillId="0" borderId="0" xfId="10" applyFont="1" applyFill="1" applyBorder="1"/>
    <xf numFmtId="43" fontId="20" fillId="0" borderId="0" xfId="10" applyFont="1" applyFill="1" applyBorder="1"/>
    <xf numFmtId="43" fontId="26" fillId="0" borderId="0" xfId="10" applyFont="1" applyFill="1" applyAlignment="1">
      <alignment horizontal="center" wrapText="1"/>
    </xf>
    <xf numFmtId="0" fontId="26" fillId="0" borderId="0" xfId="7" applyFont="1" applyAlignment="1">
      <alignment horizontal="center" wrapText="1"/>
    </xf>
    <xf numFmtId="0" fontId="25" fillId="0" borderId="0" xfId="7" applyFont="1" applyAlignment="1">
      <alignment horizontal="center" wrapText="1"/>
    </xf>
    <xf numFmtId="0" fontId="25" fillId="0" borderId="0" xfId="7" applyFont="1" applyAlignment="1">
      <alignment horizontal="left"/>
    </xf>
    <xf numFmtId="4" fontId="25" fillId="0" borderId="0" xfId="7" applyNumberFormat="1" applyFont="1" applyAlignment="1">
      <alignment horizontal="left"/>
    </xf>
    <xf numFmtId="4" fontId="25" fillId="0" borderId="0" xfId="7" applyNumberFormat="1" applyFont="1" applyAlignment="1">
      <alignment horizontal="right"/>
    </xf>
    <xf numFmtId="0" fontId="20" fillId="0" borderId="0" xfId="7" applyFont="1" applyAlignment="1">
      <alignment horizontal="right"/>
    </xf>
    <xf numFmtId="0" fontId="48" fillId="0" borderId="0" xfId="0" applyFont="1"/>
    <xf numFmtId="0" fontId="49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4" fontId="25" fillId="0" borderId="0" xfId="7" applyNumberFormat="1" applyFont="1"/>
    <xf numFmtId="4" fontId="20" fillId="0" borderId="0" xfId="7" applyNumberFormat="1" applyFont="1"/>
    <xf numFmtId="43" fontId="25" fillId="0" borderId="4" xfId="7" applyNumberFormat="1" applyFont="1" applyBorder="1" applyAlignment="1">
      <alignment horizontal="right"/>
    </xf>
    <xf numFmtId="43" fontId="52" fillId="0" borderId="0" xfId="2" applyFont="1" applyFill="1"/>
    <xf numFmtId="43" fontId="50" fillId="0" borderId="0" xfId="2" applyFont="1" applyFill="1" applyBorder="1"/>
    <xf numFmtId="43" fontId="20" fillId="0" borderId="2" xfId="7" applyNumberFormat="1" applyFont="1" applyBorder="1" applyAlignment="1">
      <alignment horizontal="right"/>
    </xf>
    <xf numFmtId="43" fontId="25" fillId="0" borderId="0" xfId="7" applyNumberFormat="1" applyFont="1" applyAlignment="1">
      <alignment horizontal="right"/>
    </xf>
    <xf numFmtId="0" fontId="25" fillId="0" borderId="0" xfId="7" applyFont="1" applyAlignment="1">
      <alignment horizontal="left" wrapText="1"/>
    </xf>
    <xf numFmtId="0" fontId="20" fillId="0" borderId="2" xfId="7" applyFont="1" applyBorder="1"/>
    <xf numFmtId="0" fontId="19" fillId="0" borderId="0" xfId="7" applyFont="1"/>
    <xf numFmtId="43" fontId="24" fillId="0" borderId="0" xfId="2" applyFont="1" applyBorder="1"/>
    <xf numFmtId="43" fontId="50" fillId="0" borderId="0" xfId="7" applyNumberFormat="1" applyFont="1"/>
    <xf numFmtId="43" fontId="19" fillId="0" borderId="0" xfId="2" applyFont="1"/>
    <xf numFmtId="43" fontId="25" fillId="0" borderId="0" xfId="2" applyFont="1"/>
    <xf numFmtId="43" fontId="53" fillId="0" borderId="0" xfId="7" applyNumberFormat="1" applyFont="1"/>
    <xf numFmtId="43" fontId="20" fillId="0" borderId="0" xfId="2" applyFont="1" applyFill="1" applyBorder="1" applyAlignment="1">
      <alignment horizontal="right"/>
    </xf>
    <xf numFmtId="43" fontId="54" fillId="0" borderId="0" xfId="2" applyFont="1" applyBorder="1"/>
    <xf numFmtId="43" fontId="55" fillId="0" borderId="0" xfId="2" applyFont="1" applyBorder="1"/>
    <xf numFmtId="0" fontId="24" fillId="0" borderId="1" xfId="0" applyFont="1" applyBorder="1"/>
    <xf numFmtId="43" fontId="19" fillId="0" borderId="0" xfId="2" applyFont="1" applyFill="1" applyBorder="1" applyAlignment="1">
      <alignment horizontal="center" wrapText="1"/>
    </xf>
    <xf numFmtId="4" fontId="20" fillId="0" borderId="0" xfId="7" applyNumberFormat="1" applyFont="1" applyAlignment="1">
      <alignment horizontal="right"/>
    </xf>
    <xf numFmtId="43" fontId="22" fillId="0" borderId="0" xfId="10" applyFont="1" applyFill="1" applyBorder="1" applyAlignment="1"/>
    <xf numFmtId="0" fontId="24" fillId="0" borderId="1" xfId="7" applyFont="1" applyBorder="1"/>
    <xf numFmtId="43" fontId="24" fillId="0" borderId="1" xfId="2" applyFont="1" applyFill="1" applyBorder="1"/>
    <xf numFmtId="0" fontId="25" fillId="0" borderId="3" xfId="7" applyFont="1" applyBorder="1" applyAlignment="1">
      <alignment horizontal="center"/>
    </xf>
    <xf numFmtId="0" fontId="25" fillId="0" borderId="2" xfId="7" applyFont="1" applyBorder="1" applyAlignment="1">
      <alignment horizontal="center"/>
    </xf>
    <xf numFmtId="43" fontId="25" fillId="0" borderId="0" xfId="10" applyFont="1" applyFill="1" applyAlignment="1">
      <alignment horizontal="center" wrapText="1"/>
    </xf>
    <xf numFmtId="43" fontId="21" fillId="0" borderId="1" xfId="2" applyFont="1" applyFill="1" applyBorder="1"/>
    <xf numFmtId="43" fontId="24" fillId="0" borderId="26" xfId="2" applyFont="1" applyFill="1" applyBorder="1"/>
    <xf numFmtId="4" fontId="19" fillId="0" borderId="0" xfId="7" applyNumberFormat="1" applyFont="1" applyAlignment="1">
      <alignment horizontal="right"/>
    </xf>
    <xf numFmtId="43" fontId="23" fillId="24" borderId="1" xfId="2" applyFont="1" applyFill="1" applyBorder="1" applyAlignment="1">
      <alignment horizontal="left" wrapText="1"/>
    </xf>
    <xf numFmtId="0" fontId="19" fillId="24" borderId="1" xfId="7" applyFont="1" applyFill="1" applyBorder="1"/>
    <xf numFmtId="0" fontId="56" fillId="24" borderId="1" xfId="0" applyFont="1" applyFill="1" applyBorder="1" applyAlignment="1">
      <alignment wrapText="1"/>
    </xf>
    <xf numFmtId="43" fontId="21" fillId="0" borderId="1" xfId="7" applyNumberFormat="1" applyFont="1" applyBorder="1" applyAlignment="1">
      <alignment horizontal="left" wrapText="1"/>
    </xf>
    <xf numFmtId="4" fontId="24" fillId="0" borderId="1" xfId="7" applyNumberFormat="1" applyFont="1" applyBorder="1"/>
    <xf numFmtId="4" fontId="19" fillId="0" borderId="4" xfId="7" applyNumberFormat="1" applyFont="1" applyBorder="1"/>
    <xf numFmtId="43" fontId="19" fillId="0" borderId="4" xfId="7" applyNumberFormat="1" applyFont="1" applyBorder="1"/>
    <xf numFmtId="0" fontId="51" fillId="0" borderId="1" xfId="0" applyFont="1" applyBorder="1"/>
    <xf numFmtId="0" fontId="48" fillId="0" borderId="1" xfId="0" applyFont="1" applyBorder="1"/>
    <xf numFmtId="43" fontId="20" fillId="0" borderId="0" xfId="2" applyFont="1"/>
    <xf numFmtId="0" fontId="57" fillId="0" borderId="0" xfId="7" applyFont="1"/>
    <xf numFmtId="4" fontId="57" fillId="0" borderId="0" xfId="7" applyNumberFormat="1" applyFont="1" applyAlignment="1">
      <alignment horizontal="right"/>
    </xf>
    <xf numFmtId="43" fontId="58" fillId="0" borderId="0" xfId="10" applyFont="1" applyFill="1" applyBorder="1"/>
    <xf numFmtId="0" fontId="58" fillId="0" borderId="0" xfId="7" applyFont="1"/>
    <xf numFmtId="0" fontId="57" fillId="0" borderId="0" xfId="7" applyFont="1" applyAlignment="1">
      <alignment horizontal="right"/>
    </xf>
    <xf numFmtId="4" fontId="57" fillId="0" borderId="0" xfId="7" applyNumberFormat="1" applyFont="1"/>
    <xf numFmtId="43" fontId="57" fillId="0" borderId="0" xfId="2" applyFont="1" applyFill="1" applyAlignment="1">
      <alignment horizontal="right"/>
    </xf>
    <xf numFmtId="4" fontId="58" fillId="0" borderId="0" xfId="7" applyNumberFormat="1" applyFont="1" applyAlignment="1">
      <alignment horizontal="right"/>
    </xf>
    <xf numFmtId="43" fontId="57" fillId="0" borderId="0" xfId="10" applyFont="1" applyFill="1" applyBorder="1"/>
    <xf numFmtId="43" fontId="59" fillId="0" borderId="0" xfId="2" applyFont="1" applyFill="1" applyBorder="1"/>
    <xf numFmtId="43" fontId="20" fillId="0" borderId="0" xfId="7" applyNumberFormat="1" applyFont="1" applyAlignment="1">
      <alignment horizontal="right"/>
    </xf>
    <xf numFmtId="4" fontId="25" fillId="0" borderId="4" xfId="7" applyNumberFormat="1" applyFont="1" applyBorder="1"/>
    <xf numFmtId="4" fontId="25" fillId="0" borderId="4" xfId="7" applyNumberFormat="1" applyFont="1" applyBorder="1" applyAlignment="1">
      <alignment horizontal="right"/>
    </xf>
    <xf numFmtId="43" fontId="60" fillId="0" borderId="0" xfId="2" applyFont="1" applyFill="1" applyBorder="1"/>
    <xf numFmtId="43" fontId="57" fillId="0" borderId="0" xfId="2" applyFont="1" applyFill="1" applyBorder="1" applyAlignment="1">
      <alignment horizontal="right"/>
    </xf>
    <xf numFmtId="0" fontId="25" fillId="0" borderId="3" xfId="7" applyFont="1" applyBorder="1" applyAlignment="1">
      <alignment horizontal="center"/>
    </xf>
    <xf numFmtId="0" fontId="25" fillId="0" borderId="2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26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43" fontId="25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B3DCE7"/>
      <color rgb="FFF17388"/>
      <color rgb="FF808000"/>
      <color rgb="FFFF6600"/>
      <color rgb="FF996600"/>
      <color rgb="FFFF00FF"/>
      <color rgb="FF660033"/>
      <color rgb="FF6600CC"/>
      <color rgb="FF996633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http://www.jmarcano.com/mipais/graficos/escudo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4737759</xdr:colOff>
      <xdr:row>1</xdr:row>
      <xdr:rowOff>16667</xdr:rowOff>
    </xdr:from>
    <xdr:to>
      <xdr:col>1</xdr:col>
      <xdr:colOff>5739740</xdr:colOff>
      <xdr:row>3</xdr:row>
      <xdr:rowOff>136071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37759" y="264070"/>
          <a:ext cx="1001981" cy="61420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420584</xdr:colOff>
      <xdr:row>1</xdr:row>
      <xdr:rowOff>-1</xdr:rowOff>
    </xdr:from>
    <xdr:to>
      <xdr:col>3</xdr:col>
      <xdr:colOff>1488537</xdr:colOff>
      <xdr:row>3</xdr:row>
      <xdr:rowOff>142345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47759" y="247402"/>
          <a:ext cx="1067953" cy="637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1026721</xdr:colOff>
      <xdr:row>0</xdr:row>
      <xdr:rowOff>197922</xdr:rowOff>
    </xdr:from>
    <xdr:to>
      <xdr:col>1</xdr:col>
      <xdr:colOff>3008004</xdr:colOff>
      <xdr:row>3</xdr:row>
      <xdr:rowOff>231249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6721" y="197922"/>
          <a:ext cx="1981283" cy="775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1290485</xdr:colOff>
      <xdr:row>0</xdr:row>
      <xdr:rowOff>48416</xdr:rowOff>
    </xdr:from>
    <xdr:to>
      <xdr:col>4</xdr:col>
      <xdr:colOff>617243</xdr:colOff>
      <xdr:row>3</xdr:row>
      <xdr:rowOff>153627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40364" y="48416"/>
          <a:ext cx="1216395" cy="842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921375</xdr:colOff>
      <xdr:row>0</xdr:row>
      <xdr:rowOff>75019</xdr:rowOff>
    </xdr:from>
    <xdr:to>
      <xdr:col>1</xdr:col>
      <xdr:colOff>3038731</xdr:colOff>
      <xdr:row>3</xdr:row>
      <xdr:rowOff>160014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375" y="75019"/>
          <a:ext cx="2117356" cy="822414"/>
        </a:xfrm>
        <a:prstGeom prst="rect">
          <a:avLst/>
        </a:prstGeom>
      </xdr:spPr>
    </xdr:pic>
    <xdr:clientData/>
  </xdr:twoCellAnchor>
  <xdr:twoCellAnchor editAs="oneCell">
    <xdr:from>
      <xdr:col>1</xdr:col>
      <xdr:colOff>5469194</xdr:colOff>
      <xdr:row>0</xdr:row>
      <xdr:rowOff>0</xdr:rowOff>
    </xdr:from>
    <xdr:to>
      <xdr:col>1</xdr:col>
      <xdr:colOff>6682863</xdr:colOff>
      <xdr:row>3</xdr:row>
      <xdr:rowOff>156400</xdr:rowOff>
    </xdr:to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 flipH="1">
          <a:off x="5469194" y="0"/>
          <a:ext cx="1213669" cy="893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theme="1" tint="0.14999847407452621"/>
    <pageSetUpPr fitToPage="1"/>
  </sheetPr>
  <dimension ref="B1:H83"/>
  <sheetViews>
    <sheetView showWhiteSpace="0" topLeftCell="B1" zoomScale="77" zoomScaleNormal="77" workbookViewId="0">
      <selection activeCell="D37" sqref="D37"/>
    </sheetView>
  </sheetViews>
  <sheetFormatPr baseColWidth="10" defaultColWidth="11.42578125" defaultRowHeight="14.25" x14ac:dyDescent="0.2"/>
  <cols>
    <col min="1" max="1" width="0" style="3" hidden="1" customWidth="1"/>
    <col min="2" max="2" width="69.85546875" style="3" customWidth="1"/>
    <col min="3" max="3" width="32.140625" style="3" customWidth="1"/>
    <col min="4" max="4" width="34.5703125" style="3" customWidth="1"/>
    <col min="5" max="5" width="25.28515625" style="3" customWidth="1"/>
    <col min="6" max="6" width="21.85546875" style="3" customWidth="1"/>
    <col min="7" max="7" width="21" style="3" customWidth="1"/>
    <col min="8" max="217" width="11.42578125" style="3"/>
    <col min="218" max="218" width="67.85546875" style="3" customWidth="1"/>
    <col min="219" max="219" width="21.28515625" style="3" customWidth="1"/>
    <col min="220" max="220" width="19.28515625" style="3" customWidth="1"/>
    <col min="221" max="473" width="11.42578125" style="3"/>
    <col min="474" max="474" width="67.85546875" style="3" customWidth="1"/>
    <col min="475" max="475" width="21.28515625" style="3" customWidth="1"/>
    <col min="476" max="476" width="19.28515625" style="3" customWidth="1"/>
    <col min="477" max="729" width="11.42578125" style="3"/>
    <col min="730" max="730" width="67.85546875" style="3" customWidth="1"/>
    <col min="731" max="731" width="21.28515625" style="3" customWidth="1"/>
    <col min="732" max="732" width="19.28515625" style="3" customWidth="1"/>
    <col min="733" max="985" width="11.42578125" style="3"/>
    <col min="986" max="986" width="67.85546875" style="3" customWidth="1"/>
    <col min="987" max="987" width="21.28515625" style="3" customWidth="1"/>
    <col min="988" max="988" width="19.28515625" style="3" customWidth="1"/>
    <col min="989" max="1241" width="11.42578125" style="3"/>
    <col min="1242" max="1242" width="67.85546875" style="3" customWidth="1"/>
    <col min="1243" max="1243" width="21.28515625" style="3" customWidth="1"/>
    <col min="1244" max="1244" width="19.28515625" style="3" customWidth="1"/>
    <col min="1245" max="1497" width="11.42578125" style="3"/>
    <col min="1498" max="1498" width="67.85546875" style="3" customWidth="1"/>
    <col min="1499" max="1499" width="21.28515625" style="3" customWidth="1"/>
    <col min="1500" max="1500" width="19.28515625" style="3" customWidth="1"/>
    <col min="1501" max="1753" width="11.42578125" style="3"/>
    <col min="1754" max="1754" width="67.85546875" style="3" customWidth="1"/>
    <col min="1755" max="1755" width="21.28515625" style="3" customWidth="1"/>
    <col min="1756" max="1756" width="19.28515625" style="3" customWidth="1"/>
    <col min="1757" max="2009" width="11.42578125" style="3"/>
    <col min="2010" max="2010" width="67.85546875" style="3" customWidth="1"/>
    <col min="2011" max="2011" width="21.28515625" style="3" customWidth="1"/>
    <col min="2012" max="2012" width="19.28515625" style="3" customWidth="1"/>
    <col min="2013" max="2265" width="11.42578125" style="3"/>
    <col min="2266" max="2266" width="67.85546875" style="3" customWidth="1"/>
    <col min="2267" max="2267" width="21.28515625" style="3" customWidth="1"/>
    <col min="2268" max="2268" width="19.28515625" style="3" customWidth="1"/>
    <col min="2269" max="2521" width="11.42578125" style="3"/>
    <col min="2522" max="2522" width="67.85546875" style="3" customWidth="1"/>
    <col min="2523" max="2523" width="21.28515625" style="3" customWidth="1"/>
    <col min="2524" max="2524" width="19.28515625" style="3" customWidth="1"/>
    <col min="2525" max="2777" width="11.42578125" style="3"/>
    <col min="2778" max="2778" width="67.85546875" style="3" customWidth="1"/>
    <col min="2779" max="2779" width="21.28515625" style="3" customWidth="1"/>
    <col min="2780" max="2780" width="19.28515625" style="3" customWidth="1"/>
    <col min="2781" max="3033" width="11.42578125" style="3"/>
    <col min="3034" max="3034" width="67.85546875" style="3" customWidth="1"/>
    <col min="3035" max="3035" width="21.28515625" style="3" customWidth="1"/>
    <col min="3036" max="3036" width="19.28515625" style="3" customWidth="1"/>
    <col min="3037" max="3289" width="11.42578125" style="3"/>
    <col min="3290" max="3290" width="67.85546875" style="3" customWidth="1"/>
    <col min="3291" max="3291" width="21.28515625" style="3" customWidth="1"/>
    <col min="3292" max="3292" width="19.28515625" style="3" customWidth="1"/>
    <col min="3293" max="3545" width="11.42578125" style="3"/>
    <col min="3546" max="3546" width="67.85546875" style="3" customWidth="1"/>
    <col min="3547" max="3547" width="21.28515625" style="3" customWidth="1"/>
    <col min="3548" max="3548" width="19.28515625" style="3" customWidth="1"/>
    <col min="3549" max="3801" width="11.42578125" style="3"/>
    <col min="3802" max="3802" width="67.85546875" style="3" customWidth="1"/>
    <col min="3803" max="3803" width="21.28515625" style="3" customWidth="1"/>
    <col min="3804" max="3804" width="19.28515625" style="3" customWidth="1"/>
    <col min="3805" max="4057" width="11.42578125" style="3"/>
    <col min="4058" max="4058" width="67.85546875" style="3" customWidth="1"/>
    <col min="4059" max="4059" width="21.28515625" style="3" customWidth="1"/>
    <col min="4060" max="4060" width="19.28515625" style="3" customWidth="1"/>
    <col min="4061" max="4313" width="11.42578125" style="3"/>
    <col min="4314" max="4314" width="67.85546875" style="3" customWidth="1"/>
    <col min="4315" max="4315" width="21.28515625" style="3" customWidth="1"/>
    <col min="4316" max="4316" width="19.28515625" style="3" customWidth="1"/>
    <col min="4317" max="4569" width="11.42578125" style="3"/>
    <col min="4570" max="4570" width="67.85546875" style="3" customWidth="1"/>
    <col min="4571" max="4571" width="21.28515625" style="3" customWidth="1"/>
    <col min="4572" max="4572" width="19.28515625" style="3" customWidth="1"/>
    <col min="4573" max="4825" width="11.42578125" style="3"/>
    <col min="4826" max="4826" width="67.85546875" style="3" customWidth="1"/>
    <col min="4827" max="4827" width="21.28515625" style="3" customWidth="1"/>
    <col min="4828" max="4828" width="19.28515625" style="3" customWidth="1"/>
    <col min="4829" max="5081" width="11.42578125" style="3"/>
    <col min="5082" max="5082" width="67.85546875" style="3" customWidth="1"/>
    <col min="5083" max="5083" width="21.28515625" style="3" customWidth="1"/>
    <col min="5084" max="5084" width="19.28515625" style="3" customWidth="1"/>
    <col min="5085" max="5337" width="11.42578125" style="3"/>
    <col min="5338" max="5338" width="67.85546875" style="3" customWidth="1"/>
    <col min="5339" max="5339" width="21.28515625" style="3" customWidth="1"/>
    <col min="5340" max="5340" width="19.28515625" style="3" customWidth="1"/>
    <col min="5341" max="5593" width="11.42578125" style="3"/>
    <col min="5594" max="5594" width="67.85546875" style="3" customWidth="1"/>
    <col min="5595" max="5595" width="21.28515625" style="3" customWidth="1"/>
    <col min="5596" max="5596" width="19.28515625" style="3" customWidth="1"/>
    <col min="5597" max="5849" width="11.42578125" style="3"/>
    <col min="5850" max="5850" width="67.85546875" style="3" customWidth="1"/>
    <col min="5851" max="5851" width="21.28515625" style="3" customWidth="1"/>
    <col min="5852" max="5852" width="19.28515625" style="3" customWidth="1"/>
    <col min="5853" max="6105" width="11.42578125" style="3"/>
    <col min="6106" max="6106" width="67.85546875" style="3" customWidth="1"/>
    <col min="6107" max="6107" width="21.28515625" style="3" customWidth="1"/>
    <col min="6108" max="6108" width="19.28515625" style="3" customWidth="1"/>
    <col min="6109" max="6361" width="11.42578125" style="3"/>
    <col min="6362" max="6362" width="67.85546875" style="3" customWidth="1"/>
    <col min="6363" max="6363" width="21.28515625" style="3" customWidth="1"/>
    <col min="6364" max="6364" width="19.28515625" style="3" customWidth="1"/>
    <col min="6365" max="6617" width="11.42578125" style="3"/>
    <col min="6618" max="6618" width="67.85546875" style="3" customWidth="1"/>
    <col min="6619" max="6619" width="21.28515625" style="3" customWidth="1"/>
    <col min="6620" max="6620" width="19.28515625" style="3" customWidth="1"/>
    <col min="6621" max="6873" width="11.42578125" style="3"/>
    <col min="6874" max="6874" width="67.85546875" style="3" customWidth="1"/>
    <col min="6875" max="6875" width="21.28515625" style="3" customWidth="1"/>
    <col min="6876" max="6876" width="19.28515625" style="3" customWidth="1"/>
    <col min="6877" max="7129" width="11.42578125" style="3"/>
    <col min="7130" max="7130" width="67.85546875" style="3" customWidth="1"/>
    <col min="7131" max="7131" width="21.28515625" style="3" customWidth="1"/>
    <col min="7132" max="7132" width="19.28515625" style="3" customWidth="1"/>
    <col min="7133" max="7385" width="11.42578125" style="3"/>
    <col min="7386" max="7386" width="67.85546875" style="3" customWidth="1"/>
    <col min="7387" max="7387" width="21.28515625" style="3" customWidth="1"/>
    <col min="7388" max="7388" width="19.28515625" style="3" customWidth="1"/>
    <col min="7389" max="7641" width="11.42578125" style="3"/>
    <col min="7642" max="7642" width="67.85546875" style="3" customWidth="1"/>
    <col min="7643" max="7643" width="21.28515625" style="3" customWidth="1"/>
    <col min="7644" max="7644" width="19.28515625" style="3" customWidth="1"/>
    <col min="7645" max="7897" width="11.42578125" style="3"/>
    <col min="7898" max="7898" width="67.85546875" style="3" customWidth="1"/>
    <col min="7899" max="7899" width="21.28515625" style="3" customWidth="1"/>
    <col min="7900" max="7900" width="19.28515625" style="3" customWidth="1"/>
    <col min="7901" max="8153" width="11.42578125" style="3"/>
    <col min="8154" max="8154" width="67.85546875" style="3" customWidth="1"/>
    <col min="8155" max="8155" width="21.28515625" style="3" customWidth="1"/>
    <col min="8156" max="8156" width="19.28515625" style="3" customWidth="1"/>
    <col min="8157" max="8409" width="11.42578125" style="3"/>
    <col min="8410" max="8410" width="67.85546875" style="3" customWidth="1"/>
    <col min="8411" max="8411" width="21.28515625" style="3" customWidth="1"/>
    <col min="8412" max="8412" width="19.28515625" style="3" customWidth="1"/>
    <col min="8413" max="8665" width="11.42578125" style="3"/>
    <col min="8666" max="8666" width="67.85546875" style="3" customWidth="1"/>
    <col min="8667" max="8667" width="21.28515625" style="3" customWidth="1"/>
    <col min="8668" max="8668" width="19.28515625" style="3" customWidth="1"/>
    <col min="8669" max="8921" width="11.42578125" style="3"/>
    <col min="8922" max="8922" width="67.85546875" style="3" customWidth="1"/>
    <col min="8923" max="8923" width="21.28515625" style="3" customWidth="1"/>
    <col min="8924" max="8924" width="19.28515625" style="3" customWidth="1"/>
    <col min="8925" max="9177" width="11.42578125" style="3"/>
    <col min="9178" max="9178" width="67.85546875" style="3" customWidth="1"/>
    <col min="9179" max="9179" width="21.28515625" style="3" customWidth="1"/>
    <col min="9180" max="9180" width="19.28515625" style="3" customWidth="1"/>
    <col min="9181" max="9433" width="11.42578125" style="3"/>
    <col min="9434" max="9434" width="67.85546875" style="3" customWidth="1"/>
    <col min="9435" max="9435" width="21.28515625" style="3" customWidth="1"/>
    <col min="9436" max="9436" width="19.28515625" style="3" customWidth="1"/>
    <col min="9437" max="9689" width="11.42578125" style="3"/>
    <col min="9690" max="9690" width="67.85546875" style="3" customWidth="1"/>
    <col min="9691" max="9691" width="21.28515625" style="3" customWidth="1"/>
    <col min="9692" max="9692" width="19.28515625" style="3" customWidth="1"/>
    <col min="9693" max="9945" width="11.42578125" style="3"/>
    <col min="9946" max="9946" width="67.85546875" style="3" customWidth="1"/>
    <col min="9947" max="9947" width="21.28515625" style="3" customWidth="1"/>
    <col min="9948" max="9948" width="19.28515625" style="3" customWidth="1"/>
    <col min="9949" max="10201" width="11.42578125" style="3"/>
    <col min="10202" max="10202" width="67.85546875" style="3" customWidth="1"/>
    <col min="10203" max="10203" width="21.28515625" style="3" customWidth="1"/>
    <col min="10204" max="10204" width="19.28515625" style="3" customWidth="1"/>
    <col min="10205" max="10457" width="11.42578125" style="3"/>
    <col min="10458" max="10458" width="67.85546875" style="3" customWidth="1"/>
    <col min="10459" max="10459" width="21.28515625" style="3" customWidth="1"/>
    <col min="10460" max="10460" width="19.28515625" style="3" customWidth="1"/>
    <col min="10461" max="10713" width="11.42578125" style="3"/>
    <col min="10714" max="10714" width="67.85546875" style="3" customWidth="1"/>
    <col min="10715" max="10715" width="21.28515625" style="3" customWidth="1"/>
    <col min="10716" max="10716" width="19.28515625" style="3" customWidth="1"/>
    <col min="10717" max="10969" width="11.42578125" style="3"/>
    <col min="10970" max="10970" width="67.85546875" style="3" customWidth="1"/>
    <col min="10971" max="10971" width="21.28515625" style="3" customWidth="1"/>
    <col min="10972" max="10972" width="19.28515625" style="3" customWidth="1"/>
    <col min="10973" max="11225" width="11.42578125" style="3"/>
    <col min="11226" max="11226" width="67.85546875" style="3" customWidth="1"/>
    <col min="11227" max="11227" width="21.28515625" style="3" customWidth="1"/>
    <col min="11228" max="11228" width="19.28515625" style="3" customWidth="1"/>
    <col min="11229" max="11481" width="11.42578125" style="3"/>
    <col min="11482" max="11482" width="67.85546875" style="3" customWidth="1"/>
    <col min="11483" max="11483" width="21.28515625" style="3" customWidth="1"/>
    <col min="11484" max="11484" width="19.28515625" style="3" customWidth="1"/>
    <col min="11485" max="11737" width="11.42578125" style="3"/>
    <col min="11738" max="11738" width="67.85546875" style="3" customWidth="1"/>
    <col min="11739" max="11739" width="21.28515625" style="3" customWidth="1"/>
    <col min="11740" max="11740" width="19.28515625" style="3" customWidth="1"/>
    <col min="11741" max="11993" width="11.42578125" style="3"/>
    <col min="11994" max="11994" width="67.85546875" style="3" customWidth="1"/>
    <col min="11995" max="11995" width="21.28515625" style="3" customWidth="1"/>
    <col min="11996" max="11996" width="19.28515625" style="3" customWidth="1"/>
    <col min="11997" max="12249" width="11.42578125" style="3"/>
    <col min="12250" max="12250" width="67.85546875" style="3" customWidth="1"/>
    <col min="12251" max="12251" width="21.28515625" style="3" customWidth="1"/>
    <col min="12252" max="12252" width="19.28515625" style="3" customWidth="1"/>
    <col min="12253" max="12505" width="11.42578125" style="3"/>
    <col min="12506" max="12506" width="67.85546875" style="3" customWidth="1"/>
    <col min="12507" max="12507" width="21.28515625" style="3" customWidth="1"/>
    <col min="12508" max="12508" width="19.28515625" style="3" customWidth="1"/>
    <col min="12509" max="12761" width="11.42578125" style="3"/>
    <col min="12762" max="12762" width="67.85546875" style="3" customWidth="1"/>
    <col min="12763" max="12763" width="21.28515625" style="3" customWidth="1"/>
    <col min="12764" max="12764" width="19.28515625" style="3" customWidth="1"/>
    <col min="12765" max="13017" width="11.42578125" style="3"/>
    <col min="13018" max="13018" width="67.85546875" style="3" customWidth="1"/>
    <col min="13019" max="13019" width="21.28515625" style="3" customWidth="1"/>
    <col min="13020" max="13020" width="19.28515625" style="3" customWidth="1"/>
    <col min="13021" max="13273" width="11.42578125" style="3"/>
    <col min="13274" max="13274" width="67.85546875" style="3" customWidth="1"/>
    <col min="13275" max="13275" width="21.28515625" style="3" customWidth="1"/>
    <col min="13276" max="13276" width="19.28515625" style="3" customWidth="1"/>
    <col min="13277" max="13529" width="11.42578125" style="3"/>
    <col min="13530" max="13530" width="67.85546875" style="3" customWidth="1"/>
    <col min="13531" max="13531" width="21.28515625" style="3" customWidth="1"/>
    <col min="13532" max="13532" width="19.28515625" style="3" customWidth="1"/>
    <col min="13533" max="13785" width="11.42578125" style="3"/>
    <col min="13786" max="13786" width="67.85546875" style="3" customWidth="1"/>
    <col min="13787" max="13787" width="21.28515625" style="3" customWidth="1"/>
    <col min="13788" max="13788" width="19.28515625" style="3" customWidth="1"/>
    <col min="13789" max="14041" width="11.42578125" style="3"/>
    <col min="14042" max="14042" width="67.85546875" style="3" customWidth="1"/>
    <col min="14043" max="14043" width="21.28515625" style="3" customWidth="1"/>
    <col min="14044" max="14044" width="19.28515625" style="3" customWidth="1"/>
    <col min="14045" max="14297" width="11.42578125" style="3"/>
    <col min="14298" max="14298" width="67.85546875" style="3" customWidth="1"/>
    <col min="14299" max="14299" width="21.28515625" style="3" customWidth="1"/>
    <col min="14300" max="14300" width="19.28515625" style="3" customWidth="1"/>
    <col min="14301" max="14553" width="11.42578125" style="3"/>
    <col min="14554" max="14554" width="67.85546875" style="3" customWidth="1"/>
    <col min="14555" max="14555" width="21.28515625" style="3" customWidth="1"/>
    <col min="14556" max="14556" width="19.28515625" style="3" customWidth="1"/>
    <col min="14557" max="14809" width="11.42578125" style="3"/>
    <col min="14810" max="14810" width="67.85546875" style="3" customWidth="1"/>
    <col min="14811" max="14811" width="21.28515625" style="3" customWidth="1"/>
    <col min="14812" max="14812" width="19.28515625" style="3" customWidth="1"/>
    <col min="14813" max="15065" width="11.42578125" style="3"/>
    <col min="15066" max="15066" width="67.85546875" style="3" customWidth="1"/>
    <col min="15067" max="15067" width="21.28515625" style="3" customWidth="1"/>
    <col min="15068" max="15068" width="19.28515625" style="3" customWidth="1"/>
    <col min="15069" max="15321" width="11.42578125" style="3"/>
    <col min="15322" max="15322" width="67.85546875" style="3" customWidth="1"/>
    <col min="15323" max="15323" width="21.28515625" style="3" customWidth="1"/>
    <col min="15324" max="15324" width="19.28515625" style="3" customWidth="1"/>
    <col min="15325" max="15577" width="11.42578125" style="3"/>
    <col min="15578" max="15578" width="67.85546875" style="3" customWidth="1"/>
    <col min="15579" max="15579" width="21.28515625" style="3" customWidth="1"/>
    <col min="15580" max="15580" width="19.28515625" style="3" customWidth="1"/>
    <col min="15581" max="15833" width="11.42578125" style="3"/>
    <col min="15834" max="15834" width="67.85546875" style="3" customWidth="1"/>
    <col min="15835" max="15835" width="21.28515625" style="3" customWidth="1"/>
    <col min="15836" max="15836" width="19.28515625" style="3" customWidth="1"/>
    <col min="15837" max="16089" width="11.42578125" style="3"/>
    <col min="16090" max="16090" width="67.85546875" style="3" customWidth="1"/>
    <col min="16091" max="16091" width="21.28515625" style="3" customWidth="1"/>
    <col min="16092" max="16092" width="19.28515625" style="3" customWidth="1"/>
    <col min="16093" max="16384" width="11.42578125" style="3"/>
  </cols>
  <sheetData>
    <row r="1" spans="2:8" ht="19.5" customHeight="1" x14ac:dyDescent="0.2">
      <c r="B1" s="2"/>
      <c r="C1" s="2"/>
      <c r="D1" s="2"/>
    </row>
    <row r="2" spans="2:8" ht="19.5" customHeight="1" x14ac:dyDescent="0.2">
      <c r="B2" s="2"/>
      <c r="C2" s="2"/>
      <c r="D2" s="2"/>
    </row>
    <row r="3" spans="2:8" ht="19.5" customHeight="1" x14ac:dyDescent="0.2">
      <c r="B3" s="2" t="s">
        <v>63</v>
      </c>
      <c r="C3" s="21"/>
      <c r="D3" s="21"/>
    </row>
    <row r="4" spans="2:8" ht="19.5" customHeight="1" x14ac:dyDescent="0.2">
      <c r="B4" s="2"/>
      <c r="C4" s="21"/>
      <c r="D4" s="21"/>
    </row>
    <row r="5" spans="2:8" ht="19.5" customHeight="1" x14ac:dyDescent="0.25">
      <c r="B5" s="94" t="s">
        <v>2</v>
      </c>
      <c r="C5" s="94"/>
      <c r="D5" s="94"/>
    </row>
    <row r="6" spans="2:8" ht="21" customHeight="1" x14ac:dyDescent="0.25">
      <c r="B6" s="95" t="s">
        <v>3</v>
      </c>
      <c r="C6" s="95"/>
      <c r="D6" s="95"/>
    </row>
    <row r="7" spans="2:8" ht="21" customHeight="1" x14ac:dyDescent="0.2">
      <c r="B7" s="93" t="s">
        <v>4</v>
      </c>
      <c r="C7" s="93"/>
      <c r="D7" s="93"/>
    </row>
    <row r="8" spans="2:8" ht="21" customHeight="1" x14ac:dyDescent="0.25">
      <c r="B8" s="95" t="s">
        <v>5</v>
      </c>
      <c r="C8" s="95"/>
      <c r="D8" s="95"/>
    </row>
    <row r="9" spans="2:8" ht="21" customHeight="1" x14ac:dyDescent="0.25">
      <c r="B9" s="95" t="s">
        <v>59</v>
      </c>
      <c r="C9" s="95"/>
      <c r="D9" s="95"/>
    </row>
    <row r="10" spans="2:8" ht="21" customHeight="1" x14ac:dyDescent="0.25">
      <c r="B10" s="93" t="s">
        <v>64</v>
      </c>
      <c r="C10" s="93"/>
      <c r="D10" s="93"/>
      <c r="E10" s="8"/>
      <c r="F10" s="8"/>
      <c r="G10" s="8"/>
      <c r="H10" s="8"/>
    </row>
    <row r="11" spans="2:8" ht="21" customHeight="1" x14ac:dyDescent="0.2">
      <c r="B11" s="93" t="s">
        <v>6</v>
      </c>
      <c r="C11" s="93"/>
      <c r="D11" s="93"/>
      <c r="E11" s="1"/>
    </row>
    <row r="12" spans="2:8" s="2" customFormat="1" ht="24.75" customHeight="1" x14ac:dyDescent="0.25">
      <c r="B12" s="29" t="s">
        <v>7</v>
      </c>
      <c r="D12" s="12"/>
      <c r="E12" s="15"/>
    </row>
    <row r="13" spans="2:8" s="2" customFormat="1" ht="24.75" customHeight="1" x14ac:dyDescent="0.25">
      <c r="B13" s="8" t="s">
        <v>8</v>
      </c>
    </row>
    <row r="14" spans="2:8" s="2" customFormat="1" ht="30" customHeight="1" x14ac:dyDescent="0.25">
      <c r="B14" s="2" t="s">
        <v>9</v>
      </c>
      <c r="C14" s="22">
        <v>20190767.32</v>
      </c>
      <c r="D14" s="4"/>
      <c r="E14" s="17"/>
      <c r="F14" s="17"/>
    </row>
    <row r="15" spans="2:8" s="2" customFormat="1" ht="24.75" customHeight="1" x14ac:dyDescent="0.25">
      <c r="B15" s="30" t="s">
        <v>53</v>
      </c>
      <c r="C15" s="31">
        <f>+C14</f>
        <v>20190767.32</v>
      </c>
      <c r="D15" s="4"/>
      <c r="E15" s="17"/>
      <c r="F15" s="17"/>
      <c r="G15" s="18"/>
    </row>
    <row r="16" spans="2:8" s="2" customFormat="1" ht="25.5" customHeight="1" x14ac:dyDescent="0.25">
      <c r="B16" s="8"/>
      <c r="C16" s="32"/>
      <c r="D16" s="4"/>
      <c r="E16" s="10"/>
      <c r="F16" s="17"/>
      <c r="G16" s="17"/>
    </row>
    <row r="17" spans="2:6" s="2" customFormat="1" ht="25.5" customHeight="1" x14ac:dyDescent="0.25">
      <c r="B17" s="8" t="s">
        <v>10</v>
      </c>
      <c r="C17" s="32"/>
      <c r="D17" s="14"/>
      <c r="E17" s="10"/>
      <c r="F17" s="17"/>
    </row>
    <row r="18" spans="2:6" s="2" customFormat="1" ht="22.5" customHeight="1" x14ac:dyDescent="0.25">
      <c r="B18" s="33" t="s">
        <v>11</v>
      </c>
      <c r="C18" s="15">
        <v>16219800</v>
      </c>
      <c r="D18" s="9"/>
      <c r="E18" s="11"/>
      <c r="F18" s="57"/>
    </row>
    <row r="19" spans="2:6" s="2" customFormat="1" ht="22.5" customHeight="1" x14ac:dyDescent="0.2">
      <c r="B19" s="33" t="s">
        <v>12</v>
      </c>
      <c r="C19" s="15">
        <v>66407615</v>
      </c>
    </row>
    <row r="20" spans="2:6" s="2" customFormat="1" ht="22.5" customHeight="1" x14ac:dyDescent="0.2">
      <c r="B20" s="10" t="s">
        <v>13</v>
      </c>
      <c r="C20" s="15">
        <v>1120471.81</v>
      </c>
      <c r="E20" s="34"/>
      <c r="F20" s="13"/>
    </row>
    <row r="21" spans="2:6" s="2" customFormat="1" ht="22.5" customHeight="1" x14ac:dyDescent="0.2">
      <c r="B21" s="33" t="s">
        <v>14</v>
      </c>
      <c r="C21" s="15">
        <v>2052354.58</v>
      </c>
      <c r="E21" s="34"/>
      <c r="F21" s="13"/>
    </row>
    <row r="22" spans="2:6" s="2" customFormat="1" ht="22.5" customHeight="1" x14ac:dyDescent="0.2">
      <c r="B22" s="33" t="s">
        <v>15</v>
      </c>
      <c r="C22" s="15">
        <v>289690.42</v>
      </c>
      <c r="E22" s="35"/>
      <c r="F22" s="13"/>
    </row>
    <row r="23" spans="2:6" s="2" customFormat="1" ht="27.75" customHeight="1" x14ac:dyDescent="0.2">
      <c r="B23" s="33" t="s">
        <v>16</v>
      </c>
      <c r="C23" s="15">
        <v>7389328.8399999999</v>
      </c>
      <c r="E23" s="35"/>
      <c r="F23" s="13"/>
    </row>
    <row r="24" spans="2:6" s="2" customFormat="1" ht="27" customHeight="1" x14ac:dyDescent="0.2">
      <c r="B24" s="33" t="s">
        <v>17</v>
      </c>
      <c r="C24" s="15">
        <v>155362769.09999999</v>
      </c>
    </row>
    <row r="25" spans="2:6" s="2" customFormat="1" ht="24.75" customHeight="1" x14ac:dyDescent="0.2">
      <c r="B25" s="10" t="s">
        <v>18</v>
      </c>
      <c r="C25" s="15">
        <v>8529208.8100000005</v>
      </c>
    </row>
    <row r="26" spans="2:6" s="2" customFormat="1" ht="22.5" customHeight="1" x14ac:dyDescent="0.2">
      <c r="B26" s="33" t="s">
        <v>19</v>
      </c>
      <c r="C26" s="15">
        <v>733781.5</v>
      </c>
    </row>
    <row r="27" spans="2:6" s="2" customFormat="1" ht="22.5" customHeight="1" x14ac:dyDescent="0.2">
      <c r="B27" s="33" t="s">
        <v>20</v>
      </c>
      <c r="C27" s="15">
        <v>285699.15000000002</v>
      </c>
    </row>
    <row r="28" spans="2:6" s="2" customFormat="1" ht="22.5" customHeight="1" x14ac:dyDescent="0.2">
      <c r="B28" s="10" t="s">
        <v>21</v>
      </c>
      <c r="C28" s="15">
        <v>554496.57999999996</v>
      </c>
    </row>
    <row r="29" spans="2:6" s="2" customFormat="1" ht="22.5" customHeight="1" x14ac:dyDescent="0.2">
      <c r="B29" s="10" t="s">
        <v>22</v>
      </c>
      <c r="C29" s="15">
        <v>27885.25</v>
      </c>
    </row>
    <row r="30" spans="2:6" s="2" customFormat="1" ht="22.5" customHeight="1" x14ac:dyDescent="0.2">
      <c r="B30" s="10" t="s">
        <v>23</v>
      </c>
      <c r="C30" s="15">
        <v>497073.7</v>
      </c>
    </row>
    <row r="31" spans="2:6" s="2" customFormat="1" ht="22.5" customHeight="1" x14ac:dyDescent="0.2">
      <c r="B31" s="10" t="s">
        <v>24</v>
      </c>
      <c r="C31" s="15">
        <v>1567934.85</v>
      </c>
    </row>
    <row r="32" spans="2:6" s="2" customFormat="1" ht="22.5" customHeight="1" x14ac:dyDescent="0.2">
      <c r="B32" s="10" t="s">
        <v>25</v>
      </c>
      <c r="C32" s="15">
        <v>1574731</v>
      </c>
    </row>
    <row r="33" spans="2:5" s="2" customFormat="1" ht="22.5" customHeight="1" x14ac:dyDescent="0.2">
      <c r="B33" s="10" t="s">
        <v>26</v>
      </c>
      <c r="C33" s="15">
        <v>4443468.12</v>
      </c>
    </row>
    <row r="34" spans="2:5" s="2" customFormat="1" ht="21.75" customHeight="1" x14ac:dyDescent="0.2">
      <c r="B34" s="33" t="s">
        <v>51</v>
      </c>
      <c r="C34" s="15">
        <v>2613800</v>
      </c>
    </row>
    <row r="35" spans="2:5" s="2" customFormat="1" ht="20.25" customHeight="1" x14ac:dyDescent="0.2">
      <c r="B35" s="33" t="s">
        <v>27</v>
      </c>
      <c r="C35" s="15">
        <v>296206</v>
      </c>
    </row>
    <row r="36" spans="2:5" s="2" customFormat="1" ht="22.5" customHeight="1" x14ac:dyDescent="0.2">
      <c r="B36" s="33" t="s">
        <v>28</v>
      </c>
      <c r="C36" s="15">
        <v>4853247.92</v>
      </c>
    </row>
    <row r="37" spans="2:5" s="2" customFormat="1" ht="20.25" customHeight="1" x14ac:dyDescent="0.2">
      <c r="B37" s="33" t="s">
        <v>62</v>
      </c>
      <c r="C37" s="15">
        <v>1106838.01</v>
      </c>
    </row>
    <row r="38" spans="2:5" s="2" customFormat="1" ht="20.25" customHeight="1" x14ac:dyDescent="0.25">
      <c r="B38" s="10" t="s">
        <v>29</v>
      </c>
      <c r="C38" s="15">
        <v>172513.05</v>
      </c>
      <c r="E38" s="36"/>
    </row>
    <row r="39" spans="2:5" s="2" customFormat="1" ht="20.25" customHeight="1" x14ac:dyDescent="0.2">
      <c r="B39" s="33" t="s">
        <v>30</v>
      </c>
      <c r="C39" s="15">
        <v>2327722.7599999998</v>
      </c>
    </row>
    <row r="40" spans="2:5" s="2" customFormat="1" ht="18.75" customHeight="1" x14ac:dyDescent="0.2">
      <c r="B40" s="33" t="s">
        <v>31</v>
      </c>
      <c r="C40" s="15">
        <v>13495395.789999999</v>
      </c>
    </row>
    <row r="41" spans="2:5" s="2" customFormat="1" ht="20.25" customHeight="1" x14ac:dyDescent="0.2">
      <c r="B41" s="33" t="s">
        <v>32</v>
      </c>
      <c r="C41" s="15">
        <v>552512.42000000004</v>
      </c>
    </row>
    <row r="42" spans="2:5" s="2" customFormat="1" ht="21" customHeight="1" x14ac:dyDescent="0.2">
      <c r="B42" s="10" t="s">
        <v>33</v>
      </c>
      <c r="C42" s="15">
        <v>659379.74</v>
      </c>
    </row>
    <row r="43" spans="2:5" s="2" customFormat="1" ht="22.5" customHeight="1" x14ac:dyDescent="0.2">
      <c r="B43" s="10" t="s">
        <v>34</v>
      </c>
      <c r="C43" s="15">
        <v>144894.89000000001</v>
      </c>
    </row>
    <row r="44" spans="2:5" s="2" customFormat="1" ht="22.5" customHeight="1" x14ac:dyDescent="0.2">
      <c r="B44" s="10" t="s">
        <v>61</v>
      </c>
      <c r="C44" s="15">
        <v>16496424.699999999</v>
      </c>
    </row>
    <row r="45" spans="2:5" s="2" customFormat="1" ht="21" customHeight="1" x14ac:dyDescent="0.2">
      <c r="B45" s="10" t="s">
        <v>44</v>
      </c>
      <c r="C45" s="15">
        <v>1399393.08</v>
      </c>
    </row>
    <row r="46" spans="2:5" s="2" customFormat="1" ht="24.75" customHeight="1" x14ac:dyDescent="0.2">
      <c r="B46" s="10" t="s">
        <v>47</v>
      </c>
      <c r="C46" s="15">
        <v>3141980.99</v>
      </c>
    </row>
    <row r="47" spans="2:5" s="2" customFormat="1" ht="20.25" customHeight="1" x14ac:dyDescent="0.2">
      <c r="B47" s="10" t="s">
        <v>48</v>
      </c>
      <c r="C47" s="15">
        <v>3973799.53</v>
      </c>
    </row>
    <row r="48" spans="2:5" s="2" customFormat="1" ht="20.25" customHeight="1" x14ac:dyDescent="0.2">
      <c r="B48" s="2" t="s">
        <v>49</v>
      </c>
      <c r="C48" s="15">
        <v>3880011.36</v>
      </c>
    </row>
    <row r="49" spans="2:6" s="2" customFormat="1" ht="20.25" customHeight="1" x14ac:dyDescent="0.2">
      <c r="B49" s="2" t="s">
        <v>52</v>
      </c>
      <c r="C49" s="15">
        <v>1124844.23</v>
      </c>
    </row>
    <row r="50" spans="2:6" s="2" customFormat="1" ht="18.75" customHeight="1" x14ac:dyDescent="0.2">
      <c r="B50" s="2" t="s">
        <v>50</v>
      </c>
      <c r="C50" s="37">
        <v>0</v>
      </c>
      <c r="E50" s="37"/>
    </row>
    <row r="51" spans="2:6" s="2" customFormat="1" ht="25.5" customHeight="1" x14ac:dyDescent="0.25">
      <c r="B51" s="8" t="s">
        <v>54</v>
      </c>
      <c r="C51" s="36">
        <v>323295273.18000007</v>
      </c>
      <c r="D51" s="37"/>
      <c r="F51" s="48"/>
    </row>
    <row r="52" spans="2:6" s="2" customFormat="1" ht="21" customHeight="1" x14ac:dyDescent="0.25">
      <c r="C52" s="32"/>
      <c r="D52" s="36"/>
      <c r="F52" s="49"/>
    </row>
    <row r="53" spans="2:6" s="2" customFormat="1" ht="21" customHeight="1" thickBot="1" x14ac:dyDescent="0.3">
      <c r="B53" s="8" t="s">
        <v>55</v>
      </c>
      <c r="C53" s="31"/>
      <c r="D53" s="38">
        <f>C15+C51</f>
        <v>343486040.50000006</v>
      </c>
      <c r="E53" s="39"/>
      <c r="F53" s="19"/>
    </row>
    <row r="54" spans="2:6" s="2" customFormat="1" ht="16.5" customHeight="1" thickTop="1" x14ac:dyDescent="0.25">
      <c r="C54" s="32"/>
      <c r="F54" s="19"/>
    </row>
    <row r="55" spans="2:6" s="2" customFormat="1" ht="16.5" customHeight="1" x14ac:dyDescent="0.25">
      <c r="B55" s="8" t="s">
        <v>42</v>
      </c>
      <c r="C55" s="32"/>
      <c r="D55" s="24"/>
    </row>
    <row r="56" spans="2:6" s="2" customFormat="1" ht="21" customHeight="1" x14ac:dyDescent="0.25">
      <c r="B56" s="2" t="s">
        <v>35</v>
      </c>
      <c r="C56" s="56"/>
      <c r="D56" s="24"/>
      <c r="E56" s="52"/>
    </row>
    <row r="57" spans="2:6" s="2" customFormat="1" ht="21" customHeight="1" x14ac:dyDescent="0.25">
      <c r="B57" s="8" t="s">
        <v>36</v>
      </c>
      <c r="C57" s="24"/>
      <c r="D57" s="24"/>
      <c r="E57" s="53"/>
    </row>
    <row r="58" spans="2:6" s="2" customFormat="1" ht="21" customHeight="1" x14ac:dyDescent="0.25">
      <c r="C58" s="32"/>
      <c r="D58" s="37"/>
      <c r="E58" s="53"/>
    </row>
    <row r="59" spans="2:6" s="2" customFormat="1" ht="21" customHeight="1" x14ac:dyDescent="0.2">
      <c r="B59" s="2" t="s">
        <v>45</v>
      </c>
      <c r="C59" s="16">
        <v>0</v>
      </c>
      <c r="D59" s="37"/>
      <c r="E59" s="18"/>
    </row>
    <row r="60" spans="2:6" s="2" customFormat="1" ht="21" customHeight="1" x14ac:dyDescent="0.25">
      <c r="B60" s="8" t="s">
        <v>46</v>
      </c>
      <c r="C60" s="16">
        <v>21451671.189999998</v>
      </c>
      <c r="E60" s="20"/>
    </row>
    <row r="61" spans="2:6" s="2" customFormat="1" ht="21" customHeight="1" x14ac:dyDescent="0.25">
      <c r="C61" s="32" t="s">
        <v>63</v>
      </c>
      <c r="E61" s="20"/>
    </row>
    <row r="62" spans="2:6" s="2" customFormat="1" ht="21" customHeight="1" x14ac:dyDescent="0.25">
      <c r="B62" s="8" t="s">
        <v>37</v>
      </c>
      <c r="C62" s="31"/>
      <c r="D62" s="42">
        <f>C60</f>
        <v>21451671.189999998</v>
      </c>
      <c r="E62" s="20"/>
      <c r="F62" s="17"/>
    </row>
    <row r="63" spans="2:6" s="2" customFormat="1" ht="21" customHeight="1" x14ac:dyDescent="0.25">
      <c r="C63" s="32"/>
      <c r="D63" s="25"/>
      <c r="F63" s="46"/>
    </row>
    <row r="64" spans="2:6" s="2" customFormat="1" ht="21" customHeight="1" x14ac:dyDescent="0.25">
      <c r="B64" s="8" t="s">
        <v>38</v>
      </c>
      <c r="C64" s="32"/>
      <c r="D64" s="24"/>
      <c r="E64" s="18"/>
      <c r="F64" s="20"/>
    </row>
    <row r="65" spans="2:6" s="2" customFormat="1" ht="21" customHeight="1" x14ac:dyDescent="0.2">
      <c r="C65" s="16"/>
      <c r="D65" s="25"/>
      <c r="E65" s="18"/>
      <c r="F65" s="18"/>
    </row>
    <row r="66" spans="2:6" s="2" customFormat="1" ht="21" customHeight="1" x14ac:dyDescent="0.3">
      <c r="B66" s="2" t="s">
        <v>43</v>
      </c>
      <c r="C66" s="20">
        <v>320868476.69000006</v>
      </c>
      <c r="D66" s="24"/>
      <c r="E66" s="17"/>
      <c r="F66" s="40"/>
    </row>
    <row r="67" spans="2:6" s="2" customFormat="1" ht="21" customHeight="1" thickBot="1" x14ac:dyDescent="0.35">
      <c r="B67" s="2" t="s">
        <v>39</v>
      </c>
      <c r="C67" s="41" t="e">
        <f>#REF!</f>
        <v>#REF!</v>
      </c>
      <c r="D67" s="24"/>
      <c r="E67" s="17"/>
      <c r="F67" s="47"/>
    </row>
    <row r="68" spans="2:6" s="2" customFormat="1" ht="21" customHeight="1" x14ac:dyDescent="0.3">
      <c r="B68" s="8" t="s">
        <v>40</v>
      </c>
      <c r="C68" s="23" t="e">
        <f>SUM(C66:C67)</f>
        <v>#REF!</v>
      </c>
      <c r="D68" s="24"/>
      <c r="E68" s="18"/>
      <c r="F68" s="47"/>
    </row>
    <row r="69" spans="2:6" s="2" customFormat="1" ht="21.75" customHeight="1" x14ac:dyDescent="0.25">
      <c r="B69" s="24"/>
      <c r="C69" s="24"/>
      <c r="D69" s="24"/>
      <c r="E69" s="18"/>
      <c r="F69" s="18"/>
    </row>
    <row r="70" spans="2:6" s="2" customFormat="1" ht="25.5" customHeight="1" thickBot="1" x14ac:dyDescent="0.3">
      <c r="B70" s="8" t="s">
        <v>41</v>
      </c>
      <c r="C70" s="31"/>
      <c r="D70" s="38" t="e">
        <f>D62+C68</f>
        <v>#REF!</v>
      </c>
      <c r="E70" s="18"/>
      <c r="F70" s="50"/>
    </row>
    <row r="71" spans="2:6" s="2" customFormat="1" ht="19.5" customHeight="1" thickTop="1" x14ac:dyDescent="0.25">
      <c r="B71" s="8"/>
      <c r="C71" s="31"/>
      <c r="D71" s="42"/>
      <c r="E71" s="15"/>
      <c r="F71" s="18"/>
    </row>
    <row r="72" spans="2:6" s="2" customFormat="1" ht="19.5" customHeight="1" x14ac:dyDescent="0.25">
      <c r="B72" s="8"/>
      <c r="C72" s="31"/>
      <c r="D72" s="42"/>
      <c r="E72" s="15"/>
      <c r="F72" s="18"/>
    </row>
    <row r="73" spans="2:6" s="2" customFormat="1" ht="19.5" customHeight="1" x14ac:dyDescent="0.25">
      <c r="B73" s="28" t="s">
        <v>0</v>
      </c>
      <c r="C73" s="95" t="s">
        <v>1</v>
      </c>
      <c r="D73" s="95"/>
      <c r="E73" s="18"/>
      <c r="F73" s="18"/>
    </row>
    <row r="74" spans="2:6" s="2" customFormat="1" ht="25.5" customHeight="1" x14ac:dyDescent="0.25">
      <c r="B74" s="43"/>
      <c r="C74" s="43"/>
      <c r="D74" s="25"/>
      <c r="E74" s="75"/>
      <c r="F74" s="18"/>
    </row>
    <row r="75" spans="2:6" s="2" customFormat="1" ht="25.5" customHeight="1" x14ac:dyDescent="0.25">
      <c r="B75" s="28"/>
      <c r="C75" s="96"/>
      <c r="D75" s="96"/>
    </row>
    <row r="76" spans="2:6" s="2" customFormat="1" ht="25.5" customHeight="1" thickBot="1" x14ac:dyDescent="0.3">
      <c r="B76" s="44"/>
      <c r="C76" s="92"/>
      <c r="D76" s="92"/>
    </row>
    <row r="77" spans="2:6" s="2" customFormat="1" ht="19.5" customHeight="1" x14ac:dyDescent="0.25">
      <c r="B77" s="12" t="s">
        <v>57</v>
      </c>
      <c r="C77" s="91" t="s">
        <v>60</v>
      </c>
      <c r="D77" s="91"/>
    </row>
    <row r="78" spans="2:6" s="2" customFormat="1" ht="19.5" customHeight="1" x14ac:dyDescent="0.2">
      <c r="B78" s="5" t="s">
        <v>58</v>
      </c>
      <c r="C78" s="93" t="s">
        <v>56</v>
      </c>
      <c r="D78" s="93"/>
    </row>
    <row r="79" spans="2:6" ht="22.5" customHeight="1" x14ac:dyDescent="0.2">
      <c r="B79" s="7"/>
      <c r="C79" s="7"/>
      <c r="D79" s="7"/>
    </row>
    <row r="80" spans="2:6" ht="22.5" customHeight="1" x14ac:dyDescent="0.2">
      <c r="B80" s="7"/>
      <c r="C80" s="7"/>
      <c r="D80" s="7"/>
    </row>
    <row r="81" spans="2:4" ht="31.5" customHeight="1" x14ac:dyDescent="0.2">
      <c r="B81" s="7"/>
      <c r="C81" s="7"/>
      <c r="D81" s="7"/>
    </row>
    <row r="82" spans="2:4" ht="22.5" customHeight="1" x14ac:dyDescent="0.25">
      <c r="B82" s="27"/>
      <c r="C82" s="55"/>
      <c r="D82" s="26"/>
    </row>
    <row r="83" spans="2:4" ht="22.5" customHeight="1" x14ac:dyDescent="0.25">
      <c r="B83" s="27"/>
      <c r="C83" s="55"/>
    </row>
  </sheetData>
  <mergeCells count="12">
    <mergeCell ref="C77:D77"/>
    <mergeCell ref="C76:D76"/>
    <mergeCell ref="C78:D78"/>
    <mergeCell ref="B11:D11"/>
    <mergeCell ref="B5:D5"/>
    <mergeCell ref="B6:D6"/>
    <mergeCell ref="B7:D7"/>
    <mergeCell ref="B8:D8"/>
    <mergeCell ref="B9:D9"/>
    <mergeCell ref="B10:D10"/>
    <mergeCell ref="C73:D73"/>
    <mergeCell ref="C75:D75"/>
  </mergeCells>
  <pageMargins left="0.94488188976377963" right="0.55118110236220474" top="0.51181102362204722" bottom="0.59055118110236227" header="0.31496062992125984" footer="0.31496062992125984"/>
  <pageSetup scale="43" orientation="portrait" r:id="rId1"/>
  <ignoredErrors>
    <ignoredError sqref="D84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EF0E-0F5B-4F96-B3F0-CC8B108D5997}">
  <sheetPr>
    <tabColor rgb="FFF17388"/>
    <pageSetUpPr fitToPage="1"/>
  </sheetPr>
  <dimension ref="B1:I83"/>
  <sheetViews>
    <sheetView tabSelected="1" showWhiteSpace="0" view="pageLayout" topLeftCell="B42" zoomScale="62" zoomScaleNormal="66" zoomScalePageLayoutView="62" workbookViewId="0">
      <selection activeCell="B1" sqref="B1:F78"/>
    </sheetView>
  </sheetViews>
  <sheetFormatPr baseColWidth="10" defaultColWidth="11.42578125" defaultRowHeight="14.25" x14ac:dyDescent="0.2"/>
  <cols>
    <col min="1" max="1" width="0" style="3" hidden="1" customWidth="1"/>
    <col min="2" max="2" width="100.140625" style="3" customWidth="1"/>
    <col min="3" max="3" width="31.140625" style="3" customWidth="1"/>
    <col min="4" max="4" width="26.85546875" style="3" customWidth="1"/>
    <col min="5" max="5" width="33.28515625" style="3" customWidth="1"/>
    <col min="6" max="6" width="32.7109375" style="3" customWidth="1"/>
    <col min="7" max="7" width="21.85546875" style="3" customWidth="1"/>
    <col min="8" max="8" width="21" style="3" customWidth="1"/>
    <col min="9" max="218" width="11.42578125" style="3"/>
    <col min="219" max="219" width="67.85546875" style="3" customWidth="1"/>
    <col min="220" max="220" width="21.28515625" style="3" customWidth="1"/>
    <col min="221" max="221" width="19.28515625" style="3" customWidth="1"/>
    <col min="222" max="474" width="11.42578125" style="3"/>
    <col min="475" max="475" width="67.85546875" style="3" customWidth="1"/>
    <col min="476" max="476" width="21.28515625" style="3" customWidth="1"/>
    <col min="477" max="477" width="19.28515625" style="3" customWidth="1"/>
    <col min="478" max="730" width="11.42578125" style="3"/>
    <col min="731" max="731" width="67.85546875" style="3" customWidth="1"/>
    <col min="732" max="732" width="21.28515625" style="3" customWidth="1"/>
    <col min="733" max="733" width="19.28515625" style="3" customWidth="1"/>
    <col min="734" max="986" width="11.42578125" style="3"/>
    <col min="987" max="987" width="67.85546875" style="3" customWidth="1"/>
    <col min="988" max="988" width="21.28515625" style="3" customWidth="1"/>
    <col min="989" max="989" width="19.28515625" style="3" customWidth="1"/>
    <col min="990" max="1242" width="11.42578125" style="3"/>
    <col min="1243" max="1243" width="67.85546875" style="3" customWidth="1"/>
    <col min="1244" max="1244" width="21.28515625" style="3" customWidth="1"/>
    <col min="1245" max="1245" width="19.28515625" style="3" customWidth="1"/>
    <col min="1246" max="1498" width="11.42578125" style="3"/>
    <col min="1499" max="1499" width="67.85546875" style="3" customWidth="1"/>
    <col min="1500" max="1500" width="21.28515625" style="3" customWidth="1"/>
    <col min="1501" max="1501" width="19.28515625" style="3" customWidth="1"/>
    <col min="1502" max="1754" width="11.42578125" style="3"/>
    <col min="1755" max="1755" width="67.85546875" style="3" customWidth="1"/>
    <col min="1756" max="1756" width="21.28515625" style="3" customWidth="1"/>
    <col min="1757" max="1757" width="19.28515625" style="3" customWidth="1"/>
    <col min="1758" max="2010" width="11.42578125" style="3"/>
    <col min="2011" max="2011" width="67.85546875" style="3" customWidth="1"/>
    <col min="2012" max="2012" width="21.28515625" style="3" customWidth="1"/>
    <col min="2013" max="2013" width="19.28515625" style="3" customWidth="1"/>
    <col min="2014" max="2266" width="11.42578125" style="3"/>
    <col min="2267" max="2267" width="67.85546875" style="3" customWidth="1"/>
    <col min="2268" max="2268" width="21.28515625" style="3" customWidth="1"/>
    <col min="2269" max="2269" width="19.28515625" style="3" customWidth="1"/>
    <col min="2270" max="2522" width="11.42578125" style="3"/>
    <col min="2523" max="2523" width="67.85546875" style="3" customWidth="1"/>
    <col min="2524" max="2524" width="21.28515625" style="3" customWidth="1"/>
    <col min="2525" max="2525" width="19.28515625" style="3" customWidth="1"/>
    <col min="2526" max="2778" width="11.42578125" style="3"/>
    <col min="2779" max="2779" width="67.85546875" style="3" customWidth="1"/>
    <col min="2780" max="2780" width="21.28515625" style="3" customWidth="1"/>
    <col min="2781" max="2781" width="19.28515625" style="3" customWidth="1"/>
    <col min="2782" max="3034" width="11.42578125" style="3"/>
    <col min="3035" max="3035" width="67.85546875" style="3" customWidth="1"/>
    <col min="3036" max="3036" width="21.28515625" style="3" customWidth="1"/>
    <col min="3037" max="3037" width="19.28515625" style="3" customWidth="1"/>
    <col min="3038" max="3290" width="11.42578125" style="3"/>
    <col min="3291" max="3291" width="67.85546875" style="3" customWidth="1"/>
    <col min="3292" max="3292" width="21.28515625" style="3" customWidth="1"/>
    <col min="3293" max="3293" width="19.28515625" style="3" customWidth="1"/>
    <col min="3294" max="3546" width="11.42578125" style="3"/>
    <col min="3547" max="3547" width="67.85546875" style="3" customWidth="1"/>
    <col min="3548" max="3548" width="21.28515625" style="3" customWidth="1"/>
    <col min="3549" max="3549" width="19.28515625" style="3" customWidth="1"/>
    <col min="3550" max="3802" width="11.42578125" style="3"/>
    <col min="3803" max="3803" width="67.85546875" style="3" customWidth="1"/>
    <col min="3804" max="3804" width="21.28515625" style="3" customWidth="1"/>
    <col min="3805" max="3805" width="19.28515625" style="3" customWidth="1"/>
    <col min="3806" max="4058" width="11.42578125" style="3"/>
    <col min="4059" max="4059" width="67.85546875" style="3" customWidth="1"/>
    <col min="4060" max="4060" width="21.28515625" style="3" customWidth="1"/>
    <col min="4061" max="4061" width="19.28515625" style="3" customWidth="1"/>
    <col min="4062" max="4314" width="11.42578125" style="3"/>
    <col min="4315" max="4315" width="67.85546875" style="3" customWidth="1"/>
    <col min="4316" max="4316" width="21.28515625" style="3" customWidth="1"/>
    <col min="4317" max="4317" width="19.28515625" style="3" customWidth="1"/>
    <col min="4318" max="4570" width="11.42578125" style="3"/>
    <col min="4571" max="4571" width="67.85546875" style="3" customWidth="1"/>
    <col min="4572" max="4572" width="21.28515625" style="3" customWidth="1"/>
    <col min="4573" max="4573" width="19.28515625" style="3" customWidth="1"/>
    <col min="4574" max="4826" width="11.42578125" style="3"/>
    <col min="4827" max="4827" width="67.85546875" style="3" customWidth="1"/>
    <col min="4828" max="4828" width="21.28515625" style="3" customWidth="1"/>
    <col min="4829" max="4829" width="19.28515625" style="3" customWidth="1"/>
    <col min="4830" max="5082" width="11.42578125" style="3"/>
    <col min="5083" max="5083" width="67.85546875" style="3" customWidth="1"/>
    <col min="5084" max="5084" width="21.28515625" style="3" customWidth="1"/>
    <col min="5085" max="5085" width="19.28515625" style="3" customWidth="1"/>
    <col min="5086" max="5338" width="11.42578125" style="3"/>
    <col min="5339" max="5339" width="67.85546875" style="3" customWidth="1"/>
    <col min="5340" max="5340" width="21.28515625" style="3" customWidth="1"/>
    <col min="5341" max="5341" width="19.28515625" style="3" customWidth="1"/>
    <col min="5342" max="5594" width="11.42578125" style="3"/>
    <col min="5595" max="5595" width="67.85546875" style="3" customWidth="1"/>
    <col min="5596" max="5596" width="21.28515625" style="3" customWidth="1"/>
    <col min="5597" max="5597" width="19.28515625" style="3" customWidth="1"/>
    <col min="5598" max="5850" width="11.42578125" style="3"/>
    <col min="5851" max="5851" width="67.85546875" style="3" customWidth="1"/>
    <col min="5852" max="5852" width="21.28515625" style="3" customWidth="1"/>
    <col min="5853" max="5853" width="19.28515625" style="3" customWidth="1"/>
    <col min="5854" max="6106" width="11.42578125" style="3"/>
    <col min="6107" max="6107" width="67.85546875" style="3" customWidth="1"/>
    <col min="6108" max="6108" width="21.28515625" style="3" customWidth="1"/>
    <col min="6109" max="6109" width="19.28515625" style="3" customWidth="1"/>
    <col min="6110" max="6362" width="11.42578125" style="3"/>
    <col min="6363" max="6363" width="67.85546875" style="3" customWidth="1"/>
    <col min="6364" max="6364" width="21.28515625" style="3" customWidth="1"/>
    <col min="6365" max="6365" width="19.28515625" style="3" customWidth="1"/>
    <col min="6366" max="6618" width="11.42578125" style="3"/>
    <col min="6619" max="6619" width="67.85546875" style="3" customWidth="1"/>
    <col min="6620" max="6620" width="21.28515625" style="3" customWidth="1"/>
    <col min="6621" max="6621" width="19.28515625" style="3" customWidth="1"/>
    <col min="6622" max="6874" width="11.42578125" style="3"/>
    <col min="6875" max="6875" width="67.85546875" style="3" customWidth="1"/>
    <col min="6876" max="6876" width="21.28515625" style="3" customWidth="1"/>
    <col min="6877" max="6877" width="19.28515625" style="3" customWidth="1"/>
    <col min="6878" max="7130" width="11.42578125" style="3"/>
    <col min="7131" max="7131" width="67.85546875" style="3" customWidth="1"/>
    <col min="7132" max="7132" width="21.28515625" style="3" customWidth="1"/>
    <col min="7133" max="7133" width="19.28515625" style="3" customWidth="1"/>
    <col min="7134" max="7386" width="11.42578125" style="3"/>
    <col min="7387" max="7387" width="67.85546875" style="3" customWidth="1"/>
    <col min="7388" max="7388" width="21.28515625" style="3" customWidth="1"/>
    <col min="7389" max="7389" width="19.28515625" style="3" customWidth="1"/>
    <col min="7390" max="7642" width="11.42578125" style="3"/>
    <col min="7643" max="7643" width="67.85546875" style="3" customWidth="1"/>
    <col min="7644" max="7644" width="21.28515625" style="3" customWidth="1"/>
    <col min="7645" max="7645" width="19.28515625" style="3" customWidth="1"/>
    <col min="7646" max="7898" width="11.42578125" style="3"/>
    <col min="7899" max="7899" width="67.85546875" style="3" customWidth="1"/>
    <col min="7900" max="7900" width="21.28515625" style="3" customWidth="1"/>
    <col min="7901" max="7901" width="19.28515625" style="3" customWidth="1"/>
    <col min="7902" max="8154" width="11.42578125" style="3"/>
    <col min="8155" max="8155" width="67.85546875" style="3" customWidth="1"/>
    <col min="8156" max="8156" width="21.28515625" style="3" customWidth="1"/>
    <col min="8157" max="8157" width="19.28515625" style="3" customWidth="1"/>
    <col min="8158" max="8410" width="11.42578125" style="3"/>
    <col min="8411" max="8411" width="67.85546875" style="3" customWidth="1"/>
    <col min="8412" max="8412" width="21.28515625" style="3" customWidth="1"/>
    <col min="8413" max="8413" width="19.28515625" style="3" customWidth="1"/>
    <col min="8414" max="8666" width="11.42578125" style="3"/>
    <col min="8667" max="8667" width="67.85546875" style="3" customWidth="1"/>
    <col min="8668" max="8668" width="21.28515625" style="3" customWidth="1"/>
    <col min="8669" max="8669" width="19.28515625" style="3" customWidth="1"/>
    <col min="8670" max="8922" width="11.42578125" style="3"/>
    <col min="8923" max="8923" width="67.85546875" style="3" customWidth="1"/>
    <col min="8924" max="8924" width="21.28515625" style="3" customWidth="1"/>
    <col min="8925" max="8925" width="19.28515625" style="3" customWidth="1"/>
    <col min="8926" max="9178" width="11.42578125" style="3"/>
    <col min="9179" max="9179" width="67.85546875" style="3" customWidth="1"/>
    <col min="9180" max="9180" width="21.28515625" style="3" customWidth="1"/>
    <col min="9181" max="9181" width="19.28515625" style="3" customWidth="1"/>
    <col min="9182" max="9434" width="11.42578125" style="3"/>
    <col min="9435" max="9435" width="67.85546875" style="3" customWidth="1"/>
    <col min="9436" max="9436" width="21.28515625" style="3" customWidth="1"/>
    <col min="9437" max="9437" width="19.28515625" style="3" customWidth="1"/>
    <col min="9438" max="9690" width="11.42578125" style="3"/>
    <col min="9691" max="9691" width="67.85546875" style="3" customWidth="1"/>
    <col min="9692" max="9692" width="21.28515625" style="3" customWidth="1"/>
    <col min="9693" max="9693" width="19.28515625" style="3" customWidth="1"/>
    <col min="9694" max="9946" width="11.42578125" style="3"/>
    <col min="9947" max="9947" width="67.85546875" style="3" customWidth="1"/>
    <col min="9948" max="9948" width="21.28515625" style="3" customWidth="1"/>
    <col min="9949" max="9949" width="19.28515625" style="3" customWidth="1"/>
    <col min="9950" max="10202" width="11.42578125" style="3"/>
    <col min="10203" max="10203" width="67.85546875" style="3" customWidth="1"/>
    <col min="10204" max="10204" width="21.28515625" style="3" customWidth="1"/>
    <col min="10205" max="10205" width="19.28515625" style="3" customWidth="1"/>
    <col min="10206" max="10458" width="11.42578125" style="3"/>
    <col min="10459" max="10459" width="67.85546875" style="3" customWidth="1"/>
    <col min="10460" max="10460" width="21.28515625" style="3" customWidth="1"/>
    <col min="10461" max="10461" width="19.28515625" style="3" customWidth="1"/>
    <col min="10462" max="10714" width="11.42578125" style="3"/>
    <col min="10715" max="10715" width="67.85546875" style="3" customWidth="1"/>
    <col min="10716" max="10716" width="21.28515625" style="3" customWidth="1"/>
    <col min="10717" max="10717" width="19.28515625" style="3" customWidth="1"/>
    <col min="10718" max="10970" width="11.42578125" style="3"/>
    <col min="10971" max="10971" width="67.85546875" style="3" customWidth="1"/>
    <col min="10972" max="10972" width="21.28515625" style="3" customWidth="1"/>
    <col min="10973" max="10973" width="19.28515625" style="3" customWidth="1"/>
    <col min="10974" max="11226" width="11.42578125" style="3"/>
    <col min="11227" max="11227" width="67.85546875" style="3" customWidth="1"/>
    <col min="11228" max="11228" width="21.28515625" style="3" customWidth="1"/>
    <col min="11229" max="11229" width="19.28515625" style="3" customWidth="1"/>
    <col min="11230" max="11482" width="11.42578125" style="3"/>
    <col min="11483" max="11483" width="67.85546875" style="3" customWidth="1"/>
    <col min="11484" max="11484" width="21.28515625" style="3" customWidth="1"/>
    <col min="11485" max="11485" width="19.28515625" style="3" customWidth="1"/>
    <col min="11486" max="11738" width="11.42578125" style="3"/>
    <col min="11739" max="11739" width="67.85546875" style="3" customWidth="1"/>
    <col min="11740" max="11740" width="21.28515625" style="3" customWidth="1"/>
    <col min="11741" max="11741" width="19.28515625" style="3" customWidth="1"/>
    <col min="11742" max="11994" width="11.42578125" style="3"/>
    <col min="11995" max="11995" width="67.85546875" style="3" customWidth="1"/>
    <col min="11996" max="11996" width="21.28515625" style="3" customWidth="1"/>
    <col min="11997" max="11997" width="19.28515625" style="3" customWidth="1"/>
    <col min="11998" max="12250" width="11.42578125" style="3"/>
    <col min="12251" max="12251" width="67.85546875" style="3" customWidth="1"/>
    <col min="12252" max="12252" width="21.28515625" style="3" customWidth="1"/>
    <col min="12253" max="12253" width="19.28515625" style="3" customWidth="1"/>
    <col min="12254" max="12506" width="11.42578125" style="3"/>
    <col min="12507" max="12507" width="67.85546875" style="3" customWidth="1"/>
    <col min="12508" max="12508" width="21.28515625" style="3" customWidth="1"/>
    <col min="12509" max="12509" width="19.28515625" style="3" customWidth="1"/>
    <col min="12510" max="12762" width="11.42578125" style="3"/>
    <col min="12763" max="12763" width="67.85546875" style="3" customWidth="1"/>
    <col min="12764" max="12764" width="21.28515625" style="3" customWidth="1"/>
    <col min="12765" max="12765" width="19.28515625" style="3" customWidth="1"/>
    <col min="12766" max="13018" width="11.42578125" style="3"/>
    <col min="13019" max="13019" width="67.85546875" style="3" customWidth="1"/>
    <col min="13020" max="13020" width="21.28515625" style="3" customWidth="1"/>
    <col min="13021" max="13021" width="19.28515625" style="3" customWidth="1"/>
    <col min="13022" max="13274" width="11.42578125" style="3"/>
    <col min="13275" max="13275" width="67.85546875" style="3" customWidth="1"/>
    <col min="13276" max="13276" width="21.28515625" style="3" customWidth="1"/>
    <col min="13277" max="13277" width="19.28515625" style="3" customWidth="1"/>
    <col min="13278" max="13530" width="11.42578125" style="3"/>
    <col min="13531" max="13531" width="67.85546875" style="3" customWidth="1"/>
    <col min="13532" max="13532" width="21.28515625" style="3" customWidth="1"/>
    <col min="13533" max="13533" width="19.28515625" style="3" customWidth="1"/>
    <col min="13534" max="13786" width="11.42578125" style="3"/>
    <col min="13787" max="13787" width="67.85546875" style="3" customWidth="1"/>
    <col min="13788" max="13788" width="21.28515625" style="3" customWidth="1"/>
    <col min="13789" max="13789" width="19.28515625" style="3" customWidth="1"/>
    <col min="13790" max="14042" width="11.42578125" style="3"/>
    <col min="14043" max="14043" width="67.85546875" style="3" customWidth="1"/>
    <col min="14044" max="14044" width="21.28515625" style="3" customWidth="1"/>
    <col min="14045" max="14045" width="19.28515625" style="3" customWidth="1"/>
    <col min="14046" max="14298" width="11.42578125" style="3"/>
    <col min="14299" max="14299" width="67.85546875" style="3" customWidth="1"/>
    <col min="14300" max="14300" width="21.28515625" style="3" customWidth="1"/>
    <col min="14301" max="14301" width="19.28515625" style="3" customWidth="1"/>
    <col min="14302" max="14554" width="11.42578125" style="3"/>
    <col min="14555" max="14555" width="67.85546875" style="3" customWidth="1"/>
    <col min="14556" max="14556" width="21.28515625" style="3" customWidth="1"/>
    <col min="14557" max="14557" width="19.28515625" style="3" customWidth="1"/>
    <col min="14558" max="14810" width="11.42578125" style="3"/>
    <col min="14811" max="14811" width="67.85546875" style="3" customWidth="1"/>
    <col min="14812" max="14812" width="21.28515625" style="3" customWidth="1"/>
    <col min="14813" max="14813" width="19.28515625" style="3" customWidth="1"/>
    <col min="14814" max="15066" width="11.42578125" style="3"/>
    <col min="15067" max="15067" width="67.85546875" style="3" customWidth="1"/>
    <col min="15068" max="15068" width="21.28515625" style="3" customWidth="1"/>
    <col min="15069" max="15069" width="19.28515625" style="3" customWidth="1"/>
    <col min="15070" max="15322" width="11.42578125" style="3"/>
    <col min="15323" max="15323" width="67.85546875" style="3" customWidth="1"/>
    <col min="15324" max="15324" width="21.28515625" style="3" customWidth="1"/>
    <col min="15325" max="15325" width="19.28515625" style="3" customWidth="1"/>
    <col min="15326" max="15578" width="11.42578125" style="3"/>
    <col min="15579" max="15579" width="67.85546875" style="3" customWidth="1"/>
    <col min="15580" max="15580" width="21.28515625" style="3" customWidth="1"/>
    <col min="15581" max="15581" width="19.28515625" style="3" customWidth="1"/>
    <col min="15582" max="15834" width="11.42578125" style="3"/>
    <col min="15835" max="15835" width="67.85546875" style="3" customWidth="1"/>
    <col min="15836" max="15836" width="21.28515625" style="3" customWidth="1"/>
    <col min="15837" max="15837" width="19.28515625" style="3" customWidth="1"/>
    <col min="15838" max="16090" width="11.42578125" style="3"/>
    <col min="16091" max="16091" width="67.85546875" style="3" customWidth="1"/>
    <col min="16092" max="16092" width="21.28515625" style="3" customWidth="1"/>
    <col min="16093" max="16093" width="19.28515625" style="3" customWidth="1"/>
    <col min="16094" max="16384" width="11.42578125" style="3"/>
  </cols>
  <sheetData>
    <row r="1" spans="2:9" ht="19.5" customHeight="1" x14ac:dyDescent="0.2">
      <c r="B1" s="2"/>
      <c r="C1" s="2"/>
      <c r="D1" s="2"/>
      <c r="E1" s="2"/>
    </row>
    <row r="2" spans="2:9" ht="19.5" customHeight="1" x14ac:dyDescent="0.2">
      <c r="B2" s="2"/>
      <c r="C2" s="2"/>
      <c r="D2" s="2"/>
      <c r="E2" s="2"/>
    </row>
    <row r="3" spans="2:9" ht="19.5" customHeight="1" x14ac:dyDescent="0.2">
      <c r="B3" s="2" t="s">
        <v>63</v>
      </c>
      <c r="C3" s="2"/>
      <c r="D3" s="2"/>
      <c r="E3" s="21"/>
    </row>
    <row r="4" spans="2:9" ht="19.5" customHeight="1" x14ac:dyDescent="0.2">
      <c r="B4" s="2"/>
      <c r="C4" s="2"/>
      <c r="D4" s="2"/>
      <c r="E4" s="21"/>
    </row>
    <row r="5" spans="2:9" ht="19.5" customHeight="1" x14ac:dyDescent="0.25">
      <c r="B5" s="94" t="s">
        <v>2</v>
      </c>
      <c r="C5" s="94"/>
      <c r="D5" s="94"/>
      <c r="E5" s="94"/>
    </row>
    <row r="6" spans="2:9" ht="21" customHeight="1" x14ac:dyDescent="0.25">
      <c r="B6" s="95" t="s">
        <v>3</v>
      </c>
      <c r="C6" s="95"/>
      <c r="D6" s="95"/>
      <c r="E6" s="95"/>
    </row>
    <row r="7" spans="2:9" ht="21" customHeight="1" x14ac:dyDescent="0.2">
      <c r="B7" s="93" t="s">
        <v>4</v>
      </c>
      <c r="C7" s="93"/>
      <c r="D7" s="93"/>
      <c r="E7" s="93"/>
    </row>
    <row r="8" spans="2:9" ht="21" customHeight="1" x14ac:dyDescent="0.25">
      <c r="B8" s="95" t="s">
        <v>5</v>
      </c>
      <c r="C8" s="95"/>
      <c r="D8" s="95"/>
      <c r="E8" s="95"/>
    </row>
    <row r="9" spans="2:9" ht="21" customHeight="1" x14ac:dyDescent="0.25">
      <c r="B9" s="95" t="s">
        <v>59</v>
      </c>
      <c r="C9" s="95"/>
      <c r="D9" s="95"/>
      <c r="E9" s="95"/>
    </row>
    <row r="10" spans="2:9" ht="21" customHeight="1" x14ac:dyDescent="0.25">
      <c r="B10" s="93" t="s">
        <v>64</v>
      </c>
      <c r="C10" s="93"/>
      <c r="D10" s="93"/>
      <c r="E10" s="93"/>
      <c r="F10" s="8"/>
      <c r="G10" s="8"/>
      <c r="H10" s="8"/>
      <c r="I10" s="8"/>
    </row>
    <row r="11" spans="2:9" ht="21" customHeight="1" x14ac:dyDescent="0.2">
      <c r="B11" s="93" t="s">
        <v>6</v>
      </c>
      <c r="C11" s="93"/>
      <c r="D11" s="93"/>
      <c r="E11" s="93"/>
      <c r="F11" s="1"/>
    </row>
    <row r="12" spans="2:9" s="2" customFormat="1" ht="24.75" customHeight="1" x14ac:dyDescent="0.25">
      <c r="B12" s="29" t="s">
        <v>7</v>
      </c>
      <c r="C12" s="29"/>
      <c r="D12" s="29"/>
      <c r="F12" s="15"/>
    </row>
    <row r="13" spans="2:9" s="2" customFormat="1" ht="24.75" customHeight="1" x14ac:dyDescent="0.25">
      <c r="B13" s="8" t="s">
        <v>8</v>
      </c>
      <c r="C13" s="8"/>
      <c r="D13" s="8"/>
    </row>
    <row r="14" spans="2:9" s="2" customFormat="1" ht="22.5" customHeight="1" x14ac:dyDescent="0.25">
      <c r="B14" s="2" t="s">
        <v>9</v>
      </c>
      <c r="E14" s="64">
        <v>20190767.32</v>
      </c>
      <c r="F14" s="17"/>
      <c r="G14" s="17" t="s">
        <v>42</v>
      </c>
    </row>
    <row r="15" spans="2:9" s="2" customFormat="1" ht="24.75" customHeight="1" x14ac:dyDescent="0.25">
      <c r="B15" s="30" t="s">
        <v>53</v>
      </c>
      <c r="C15" s="30"/>
      <c r="D15" s="30"/>
      <c r="E15" s="65">
        <f>+E14</f>
        <v>20190767.32</v>
      </c>
      <c r="F15" s="17"/>
      <c r="G15" s="17"/>
      <c r="H15" s="18"/>
    </row>
    <row r="16" spans="2:9" s="2" customFormat="1" ht="32.25" customHeight="1" x14ac:dyDescent="0.25">
      <c r="B16" s="8"/>
      <c r="C16" s="8"/>
      <c r="D16" s="8"/>
      <c r="E16" s="32"/>
      <c r="F16" s="10"/>
      <c r="G16" s="17"/>
      <c r="H16" s="17"/>
    </row>
    <row r="17" spans="2:7" s="2" customFormat="1" ht="29.25" customHeight="1" x14ac:dyDescent="0.25">
      <c r="B17" s="67" t="s">
        <v>10</v>
      </c>
      <c r="C17" s="66" t="s">
        <v>65</v>
      </c>
      <c r="D17" s="66" t="s">
        <v>68</v>
      </c>
      <c r="E17" s="68" t="s">
        <v>66</v>
      </c>
      <c r="G17" s="17"/>
    </row>
    <row r="18" spans="2:7" s="2" customFormat="1" ht="22.5" customHeight="1" x14ac:dyDescent="0.25">
      <c r="B18" s="73" t="s">
        <v>11</v>
      </c>
      <c r="C18" s="59">
        <v>16219800</v>
      </c>
      <c r="D18" s="63">
        <v>16219800</v>
      </c>
      <c r="E18" s="69">
        <f t="shared" ref="E18:E50" si="0">C18-D18</f>
        <v>0</v>
      </c>
      <c r="G18" s="57"/>
    </row>
    <row r="19" spans="2:7" s="2" customFormat="1" ht="22.5" customHeight="1" x14ac:dyDescent="0.25">
      <c r="B19" s="73" t="s">
        <v>12</v>
      </c>
      <c r="C19" s="59">
        <f>66407615</f>
        <v>66407615</v>
      </c>
      <c r="D19" s="59">
        <v>66407615</v>
      </c>
      <c r="E19" s="69">
        <f t="shared" si="0"/>
        <v>0</v>
      </c>
    </row>
    <row r="20" spans="2:7" s="2" customFormat="1" ht="22.5" customHeight="1" x14ac:dyDescent="0.25">
      <c r="B20" s="54" t="s">
        <v>13</v>
      </c>
      <c r="C20" s="59">
        <v>1120471.81</v>
      </c>
      <c r="D20" s="59">
        <v>1120471.81</v>
      </c>
      <c r="E20" s="69">
        <f t="shared" si="0"/>
        <v>0</v>
      </c>
      <c r="G20" s="13"/>
    </row>
    <row r="21" spans="2:7" s="2" customFormat="1" ht="22.5" customHeight="1" x14ac:dyDescent="0.25">
      <c r="B21" s="73" t="s">
        <v>14</v>
      </c>
      <c r="C21" s="59">
        <f>1871440.76+180913.82</f>
        <v>2052354.58</v>
      </c>
      <c r="D21" s="59">
        <v>2052354.58</v>
      </c>
      <c r="E21" s="69">
        <f t="shared" si="0"/>
        <v>0</v>
      </c>
      <c r="G21" s="13"/>
    </row>
    <row r="22" spans="2:7" s="2" customFormat="1" ht="22.5" customHeight="1" x14ac:dyDescent="0.25">
      <c r="B22" s="73" t="s">
        <v>15</v>
      </c>
      <c r="C22" s="59">
        <v>289690.42</v>
      </c>
      <c r="D22" s="59">
        <v>289690.42</v>
      </c>
      <c r="E22" s="69">
        <f t="shared" si="0"/>
        <v>0</v>
      </c>
      <c r="G22" s="13"/>
    </row>
    <row r="23" spans="2:7" s="2" customFormat="1" ht="27.75" customHeight="1" x14ac:dyDescent="0.25">
      <c r="B23" s="73" t="s">
        <v>16</v>
      </c>
      <c r="C23" s="59">
        <f>7297900.18+700937.82-609509.16</f>
        <v>7389328.8399999999</v>
      </c>
      <c r="D23" s="59">
        <v>7998838</v>
      </c>
      <c r="E23" s="69">
        <f t="shared" si="0"/>
        <v>-609509.16000000015</v>
      </c>
      <c r="G23" s="13"/>
    </row>
    <row r="24" spans="2:7" s="2" customFormat="1" ht="26.25" customHeight="1" x14ac:dyDescent="0.25">
      <c r="B24" s="73" t="s">
        <v>17</v>
      </c>
      <c r="C24" s="59">
        <f>121213849.1+32351160+4006100+200305-2408645</f>
        <v>155362769.09999999</v>
      </c>
      <c r="D24" s="59">
        <v>157771414.09999999</v>
      </c>
      <c r="E24" s="69">
        <f t="shared" si="0"/>
        <v>-2408645</v>
      </c>
    </row>
    <row r="25" spans="2:7" s="2" customFormat="1" ht="24.75" customHeight="1" x14ac:dyDescent="0.25">
      <c r="B25" s="54" t="s">
        <v>18</v>
      </c>
      <c r="C25" s="59">
        <f>6489479.98+962396.2+387063.6+690269.03</f>
        <v>8529208.8100000005</v>
      </c>
      <c r="D25" s="59">
        <v>8529208.8100000005</v>
      </c>
      <c r="E25" s="69">
        <f t="shared" si="0"/>
        <v>0</v>
      </c>
    </row>
    <row r="26" spans="2:7" s="2" customFormat="1" ht="22.5" customHeight="1" x14ac:dyDescent="0.25">
      <c r="B26" s="73" t="s">
        <v>19</v>
      </c>
      <c r="C26" s="59">
        <f>602654.04+111200+19927.46</f>
        <v>733781.5</v>
      </c>
      <c r="D26" s="59">
        <v>733781.5</v>
      </c>
      <c r="E26" s="69">
        <f t="shared" si="0"/>
        <v>0</v>
      </c>
    </row>
    <row r="27" spans="2:7" s="2" customFormat="1" ht="22.5" customHeight="1" x14ac:dyDescent="0.25">
      <c r="B27" s="73" t="s">
        <v>20</v>
      </c>
      <c r="C27" s="59">
        <v>285699.15000000002</v>
      </c>
      <c r="D27" s="59">
        <v>285699.15000000002</v>
      </c>
      <c r="E27" s="69">
        <f t="shared" si="0"/>
        <v>0</v>
      </c>
    </row>
    <row r="28" spans="2:7" s="2" customFormat="1" ht="22.5" customHeight="1" x14ac:dyDescent="0.25">
      <c r="B28" s="54" t="s">
        <v>21</v>
      </c>
      <c r="C28" s="59">
        <v>554496.57999999996</v>
      </c>
      <c r="D28" s="59">
        <v>554496.57999999996</v>
      </c>
      <c r="E28" s="69">
        <f t="shared" si="0"/>
        <v>0</v>
      </c>
    </row>
    <row r="29" spans="2:7" s="2" customFormat="1" ht="22.5" customHeight="1" x14ac:dyDescent="0.25">
      <c r="B29" s="54" t="s">
        <v>22</v>
      </c>
      <c r="C29" s="59">
        <v>27885.25</v>
      </c>
      <c r="D29" s="59">
        <v>27885.25</v>
      </c>
      <c r="E29" s="69">
        <f t="shared" si="0"/>
        <v>0</v>
      </c>
    </row>
    <row r="30" spans="2:7" s="2" customFormat="1" ht="24.75" customHeight="1" x14ac:dyDescent="0.25">
      <c r="B30" s="54" t="s">
        <v>69</v>
      </c>
      <c r="C30" s="59">
        <f>498348.7-1275</f>
        <v>497073.7</v>
      </c>
      <c r="D30" s="59">
        <v>498348.7</v>
      </c>
      <c r="E30" s="69">
        <f t="shared" si="0"/>
        <v>-1275</v>
      </c>
    </row>
    <row r="31" spans="2:7" s="2" customFormat="1" ht="22.5" customHeight="1" x14ac:dyDescent="0.25">
      <c r="B31" s="54" t="s">
        <v>24</v>
      </c>
      <c r="C31" s="59">
        <v>1567934.85</v>
      </c>
      <c r="D31" s="59">
        <v>1567934.85</v>
      </c>
      <c r="E31" s="69">
        <f t="shared" si="0"/>
        <v>0</v>
      </c>
    </row>
    <row r="32" spans="2:7" s="2" customFormat="1" ht="22.5" customHeight="1" x14ac:dyDescent="0.25">
      <c r="B32" s="54" t="s">
        <v>25</v>
      </c>
      <c r="C32" s="59">
        <f>1574731</f>
        <v>1574731</v>
      </c>
      <c r="D32" s="59">
        <v>1574731</v>
      </c>
      <c r="E32" s="69">
        <f t="shared" si="0"/>
        <v>0</v>
      </c>
    </row>
    <row r="33" spans="2:5" s="2" customFormat="1" ht="22.5" customHeight="1" x14ac:dyDescent="0.25">
      <c r="B33" s="54" t="s">
        <v>26</v>
      </c>
      <c r="C33" s="59">
        <f>4398468.17+44999.95</f>
        <v>4443468.12</v>
      </c>
      <c r="D33" s="59">
        <v>4443468.12</v>
      </c>
      <c r="E33" s="69">
        <f t="shared" si="0"/>
        <v>0</v>
      </c>
    </row>
    <row r="34" spans="2:5" s="2" customFormat="1" ht="21.75" customHeight="1" x14ac:dyDescent="0.25">
      <c r="B34" s="73" t="s">
        <v>51</v>
      </c>
      <c r="C34" s="59">
        <f>912800+1701000</f>
        <v>2613800</v>
      </c>
      <c r="D34" s="59">
        <v>2613800</v>
      </c>
      <c r="E34" s="69">
        <f t="shared" si="0"/>
        <v>0</v>
      </c>
    </row>
    <row r="35" spans="2:5" s="2" customFormat="1" ht="20.25" customHeight="1" x14ac:dyDescent="0.25">
      <c r="B35" s="73" t="s">
        <v>27</v>
      </c>
      <c r="C35" s="59">
        <f>46400+249806</f>
        <v>296206</v>
      </c>
      <c r="D35" s="59">
        <v>296206</v>
      </c>
      <c r="E35" s="69">
        <f t="shared" si="0"/>
        <v>0</v>
      </c>
    </row>
    <row r="36" spans="2:5" s="2" customFormat="1" ht="24.75" customHeight="1" x14ac:dyDescent="0.25">
      <c r="B36" s="73" t="s">
        <v>28</v>
      </c>
      <c r="C36" s="59">
        <f>4726203.45+223685.89-96641.42</f>
        <v>4853247.92</v>
      </c>
      <c r="D36" s="59">
        <v>4949889.34</v>
      </c>
      <c r="E36" s="69">
        <f t="shared" si="0"/>
        <v>-96641.419999999925</v>
      </c>
    </row>
    <row r="37" spans="2:5" s="2" customFormat="1" ht="20.25" customHeight="1" x14ac:dyDescent="0.25">
      <c r="B37" s="73" t="s">
        <v>62</v>
      </c>
      <c r="C37" s="59">
        <f>853149.66+127688.35+126000</f>
        <v>1106838.01</v>
      </c>
      <c r="D37" s="59">
        <v>1106838.01</v>
      </c>
      <c r="E37" s="69">
        <f t="shared" si="0"/>
        <v>0</v>
      </c>
    </row>
    <row r="38" spans="2:5" s="2" customFormat="1" ht="20.25" customHeight="1" x14ac:dyDescent="0.25">
      <c r="B38" s="54" t="s">
        <v>29</v>
      </c>
      <c r="C38" s="59">
        <f>124736.77+28588.28+19188</f>
        <v>172513.05</v>
      </c>
      <c r="D38" s="59">
        <v>172513.05</v>
      </c>
      <c r="E38" s="69">
        <f t="shared" si="0"/>
        <v>0</v>
      </c>
    </row>
    <row r="39" spans="2:5" s="2" customFormat="1" ht="20.25" customHeight="1" x14ac:dyDescent="0.25">
      <c r="B39" s="73" t="s">
        <v>30</v>
      </c>
      <c r="C39" s="59">
        <v>2327722.7599999998</v>
      </c>
      <c r="D39" s="59">
        <v>2327722.7599999998</v>
      </c>
      <c r="E39" s="69">
        <f t="shared" si="0"/>
        <v>0</v>
      </c>
    </row>
    <row r="40" spans="2:5" s="2" customFormat="1" ht="21.75" customHeight="1" x14ac:dyDescent="0.25">
      <c r="B40" s="73" t="s">
        <v>31</v>
      </c>
      <c r="C40" s="59">
        <f>13560779.79+24780-90164</f>
        <v>13495395.789999999</v>
      </c>
      <c r="D40" s="59">
        <v>13585559.789999999</v>
      </c>
      <c r="E40" s="69">
        <f t="shared" si="0"/>
        <v>-90164</v>
      </c>
    </row>
    <row r="41" spans="2:5" s="2" customFormat="1" ht="20.25" customHeight="1" x14ac:dyDescent="0.25">
      <c r="B41" s="74" t="s">
        <v>67</v>
      </c>
      <c r="C41" s="59">
        <v>552512.42000000004</v>
      </c>
      <c r="D41" s="59">
        <v>552512.42000000004</v>
      </c>
      <c r="E41" s="69">
        <f t="shared" si="0"/>
        <v>0</v>
      </c>
    </row>
    <row r="42" spans="2:5" s="2" customFormat="1" ht="21" customHeight="1" x14ac:dyDescent="0.25">
      <c r="B42" s="6" t="s">
        <v>33</v>
      </c>
      <c r="C42" s="59">
        <v>659379.74</v>
      </c>
      <c r="D42" s="59">
        <v>659379.74</v>
      </c>
      <c r="E42" s="69">
        <f t="shared" si="0"/>
        <v>0</v>
      </c>
    </row>
    <row r="43" spans="2:5" s="2" customFormat="1" ht="22.5" customHeight="1" x14ac:dyDescent="0.25">
      <c r="B43" s="54" t="s">
        <v>34</v>
      </c>
      <c r="C43" s="59">
        <f>233544.89-88650</f>
        <v>144894.89000000001</v>
      </c>
      <c r="D43" s="59">
        <v>233544.89</v>
      </c>
      <c r="E43" s="69">
        <f t="shared" si="0"/>
        <v>-88650</v>
      </c>
    </row>
    <row r="44" spans="2:5" s="2" customFormat="1" ht="22.5" customHeight="1" x14ac:dyDescent="0.25">
      <c r="B44" s="6" t="s">
        <v>61</v>
      </c>
      <c r="C44" s="59">
        <f>13131424.7+960000+1124000+1281000</f>
        <v>16496424.699999999</v>
      </c>
      <c r="D44" s="59">
        <v>16496424.699999999</v>
      </c>
      <c r="E44" s="69">
        <f t="shared" si="0"/>
        <v>0</v>
      </c>
    </row>
    <row r="45" spans="2:5" s="2" customFormat="1" ht="21" customHeight="1" x14ac:dyDescent="0.25">
      <c r="B45" s="6" t="s">
        <v>44</v>
      </c>
      <c r="C45" s="59">
        <v>1399393.08</v>
      </c>
      <c r="D45" s="59">
        <v>1399393.08</v>
      </c>
      <c r="E45" s="69">
        <f t="shared" si="0"/>
        <v>0</v>
      </c>
    </row>
    <row r="46" spans="2:5" s="2" customFormat="1" ht="24.75" customHeight="1" x14ac:dyDescent="0.25">
      <c r="B46" s="54" t="s">
        <v>47</v>
      </c>
      <c r="C46" s="59">
        <f>7321105.79+805740.11+209553.37-5194418.28</f>
        <v>3141980.99</v>
      </c>
      <c r="D46" s="59">
        <v>8336399.2700000005</v>
      </c>
      <c r="E46" s="69">
        <f t="shared" si="0"/>
        <v>-5194418.28</v>
      </c>
    </row>
    <row r="47" spans="2:5" s="2" customFormat="1" ht="20.25" customHeight="1" x14ac:dyDescent="0.25">
      <c r="B47" s="54" t="s">
        <v>48</v>
      </c>
      <c r="C47" s="59">
        <f>3167371.53+216900+441320+148208</f>
        <v>3973799.53</v>
      </c>
      <c r="D47" s="59">
        <v>3973799.53</v>
      </c>
      <c r="E47" s="69">
        <f t="shared" si="0"/>
        <v>0</v>
      </c>
    </row>
    <row r="48" spans="2:5" s="2" customFormat="1" ht="24" customHeight="1" x14ac:dyDescent="0.25">
      <c r="B48" s="58" t="s">
        <v>49</v>
      </c>
      <c r="C48" s="59">
        <f>3934011.36-54000</f>
        <v>3880011.36</v>
      </c>
      <c r="D48" s="59">
        <v>3934011.36</v>
      </c>
      <c r="E48" s="69">
        <f t="shared" si="0"/>
        <v>-54000</v>
      </c>
    </row>
    <row r="49" spans="2:7" s="2" customFormat="1" ht="24" customHeight="1" x14ac:dyDescent="0.25">
      <c r="B49" s="58" t="s">
        <v>52</v>
      </c>
      <c r="C49" s="59">
        <f>1315200-190355.77</f>
        <v>1124844.23</v>
      </c>
      <c r="D49" s="59">
        <v>1315200</v>
      </c>
      <c r="E49" s="69">
        <f t="shared" si="0"/>
        <v>-190355.77000000002</v>
      </c>
    </row>
    <row r="50" spans="2:7" s="2" customFormat="1" ht="24" customHeight="1" x14ac:dyDescent="0.25">
      <c r="B50" s="58" t="s">
        <v>50</v>
      </c>
      <c r="C50" s="70">
        <v>0</v>
      </c>
      <c r="D50" s="58"/>
      <c r="E50" s="69">
        <f t="shared" si="0"/>
        <v>0</v>
      </c>
    </row>
    <row r="51" spans="2:7" s="2" customFormat="1" ht="25.5" customHeight="1" thickBot="1" x14ac:dyDescent="0.3">
      <c r="B51" s="45" t="s">
        <v>54</v>
      </c>
      <c r="C51" s="71">
        <f>SUM(C18:C50)</f>
        <v>323295273.18000007</v>
      </c>
      <c r="D51" s="72">
        <f>SUM(D18:D50)</f>
        <v>332028931.80999994</v>
      </c>
      <c r="E51" s="72">
        <f>D51-C51</f>
        <v>8733658.629999876</v>
      </c>
      <c r="G51" s="48"/>
    </row>
    <row r="52" spans="2:7" s="2" customFormat="1" ht="21" customHeight="1" thickTop="1" x14ac:dyDescent="0.25">
      <c r="E52" s="32"/>
      <c r="F52" s="18"/>
      <c r="G52" s="49"/>
    </row>
    <row r="53" spans="2:7" s="2" customFormat="1" ht="21" customHeight="1" thickBot="1" x14ac:dyDescent="0.3">
      <c r="B53" s="8" t="s">
        <v>55</v>
      </c>
      <c r="D53" s="8"/>
      <c r="E53" s="87">
        <f>C51+E15</f>
        <v>343486040.50000006</v>
      </c>
      <c r="F53" s="39"/>
      <c r="G53" s="19"/>
    </row>
    <row r="54" spans="2:7" s="2" customFormat="1" ht="16.5" customHeight="1" thickTop="1" x14ac:dyDescent="0.25">
      <c r="E54" s="32"/>
      <c r="G54" s="19"/>
    </row>
    <row r="55" spans="2:7" s="2" customFormat="1" ht="16.5" customHeight="1" x14ac:dyDescent="0.25">
      <c r="B55" s="8" t="s">
        <v>42</v>
      </c>
      <c r="C55" s="8"/>
      <c r="D55" s="8"/>
      <c r="E55" s="32"/>
    </row>
    <row r="56" spans="2:7" s="2" customFormat="1" ht="21" customHeight="1" x14ac:dyDescent="0.25">
      <c r="B56" s="76" t="s">
        <v>35</v>
      </c>
      <c r="C56" s="77"/>
      <c r="D56" s="78"/>
      <c r="E56" s="56"/>
      <c r="F56" s="52"/>
    </row>
    <row r="57" spans="2:7" s="2" customFormat="1" ht="21" customHeight="1" x14ac:dyDescent="0.25">
      <c r="B57" s="79" t="s">
        <v>36</v>
      </c>
      <c r="C57" s="78"/>
      <c r="D57" s="78"/>
      <c r="E57" s="24"/>
      <c r="F57" s="53"/>
    </row>
    <row r="58" spans="2:7" s="2" customFormat="1" ht="21" customHeight="1" x14ac:dyDescent="0.25">
      <c r="B58" s="76"/>
      <c r="C58" s="80"/>
      <c r="D58" s="81"/>
      <c r="E58" s="32"/>
      <c r="F58" s="53"/>
    </row>
    <row r="59" spans="2:7" s="2" customFormat="1" ht="21" customHeight="1" x14ac:dyDescent="0.2">
      <c r="B59" s="2" t="s">
        <v>45</v>
      </c>
      <c r="C59" s="82">
        <v>0</v>
      </c>
      <c r="D59" s="81"/>
      <c r="E59" s="51"/>
      <c r="F59" s="18"/>
    </row>
    <row r="60" spans="2:7" s="2" customFormat="1" ht="21" customHeight="1" x14ac:dyDescent="0.25">
      <c r="B60" s="8" t="s">
        <v>46</v>
      </c>
      <c r="C60" s="20">
        <v>21451671.189999998</v>
      </c>
      <c r="D60" s="76"/>
      <c r="E60" s="51"/>
      <c r="F60" s="20"/>
    </row>
    <row r="61" spans="2:7" s="2" customFormat="1" ht="21" customHeight="1" x14ac:dyDescent="0.25">
      <c r="C61" s="80" t="s">
        <v>63</v>
      </c>
      <c r="D61" s="76"/>
      <c r="E61" s="32"/>
      <c r="F61" s="20"/>
    </row>
    <row r="62" spans="2:7" s="2" customFormat="1" ht="21" customHeight="1" x14ac:dyDescent="0.3">
      <c r="B62" s="8" t="s">
        <v>37</v>
      </c>
      <c r="C62" s="83"/>
      <c r="D62" s="85">
        <f>C60</f>
        <v>21451671.189999998</v>
      </c>
      <c r="E62" s="31"/>
      <c r="F62" s="20"/>
      <c r="G62" s="17"/>
    </row>
    <row r="63" spans="2:7" s="2" customFormat="1" ht="21" customHeight="1" x14ac:dyDescent="0.25">
      <c r="C63" s="80"/>
      <c r="D63" s="84"/>
      <c r="E63" s="32"/>
      <c r="G63" s="46"/>
    </row>
    <row r="64" spans="2:7" s="2" customFormat="1" ht="21" customHeight="1" x14ac:dyDescent="0.25">
      <c r="B64" s="8" t="s">
        <v>38</v>
      </c>
      <c r="C64" s="80"/>
      <c r="D64" s="78"/>
      <c r="E64" s="32"/>
      <c r="F64" s="18"/>
      <c r="G64" s="20"/>
    </row>
    <row r="65" spans="2:7" s="2" customFormat="1" ht="21" customHeight="1" x14ac:dyDescent="0.2">
      <c r="C65" s="90"/>
      <c r="D65" s="84"/>
      <c r="E65" s="51"/>
      <c r="F65" s="18" t="e">
        <f>E70-' BALANCE GRAL. '!D70</f>
        <v>#REF!</v>
      </c>
      <c r="G65" s="18"/>
    </row>
    <row r="66" spans="2:7" s="2" customFormat="1" ht="21" customHeight="1" x14ac:dyDescent="0.3">
      <c r="B66" s="2" t="s">
        <v>43</v>
      </c>
      <c r="C66" s="20">
        <v>320868476.69</v>
      </c>
      <c r="D66" s="78"/>
      <c r="E66" s="18"/>
      <c r="F66" s="17"/>
      <c r="G66" s="40"/>
    </row>
    <row r="67" spans="2:7" s="2" customFormat="1" ht="21" customHeight="1" x14ac:dyDescent="0.3">
      <c r="B67" s="2" t="s">
        <v>39</v>
      </c>
      <c r="C67" s="20" t="e">
        <f>#REF!</f>
        <v>#REF!</v>
      </c>
      <c r="D67" s="85"/>
      <c r="E67" s="86"/>
      <c r="F67" s="17"/>
      <c r="G67" s="47"/>
    </row>
    <row r="68" spans="2:7" s="2" customFormat="1" ht="21" customHeight="1" x14ac:dyDescent="0.3">
      <c r="B68" s="8" t="s">
        <v>40</v>
      </c>
      <c r="C68" s="20" t="e">
        <f>SUM(C66:C67)</f>
        <v>#REF!</v>
      </c>
      <c r="D68" s="85"/>
      <c r="E68" s="23"/>
      <c r="F68" s="18"/>
      <c r="G68" s="47"/>
    </row>
    <row r="69" spans="2:7" s="2" customFormat="1" ht="21.75" customHeight="1" x14ac:dyDescent="0.3">
      <c r="B69" s="24"/>
      <c r="C69" s="85"/>
      <c r="D69" s="85"/>
      <c r="E69" s="24"/>
      <c r="F69" s="18"/>
      <c r="G69" s="18"/>
    </row>
    <row r="70" spans="2:7" s="2" customFormat="1" ht="25.5" customHeight="1" thickBot="1" x14ac:dyDescent="0.35">
      <c r="B70" s="8" t="s">
        <v>41</v>
      </c>
      <c r="C70" s="85"/>
      <c r="D70" s="89"/>
      <c r="E70" s="88">
        <v>343486040.50000006</v>
      </c>
      <c r="F70" s="18"/>
      <c r="G70" s="50"/>
    </row>
    <row r="71" spans="2:7" s="2" customFormat="1" ht="19.5" customHeight="1" thickTop="1" x14ac:dyDescent="0.25">
      <c r="B71" s="8"/>
      <c r="C71" s="8"/>
      <c r="D71" s="8"/>
      <c r="E71" s="31"/>
      <c r="F71" s="15"/>
      <c r="G71" s="18"/>
    </row>
    <row r="72" spans="2:7" s="2" customFormat="1" ht="19.5" customHeight="1" x14ac:dyDescent="0.25">
      <c r="B72" s="8"/>
      <c r="C72" s="8"/>
      <c r="D72" s="8"/>
      <c r="E72" s="31"/>
      <c r="F72" s="15"/>
      <c r="G72" s="18"/>
    </row>
    <row r="73" spans="2:7" s="2" customFormat="1" ht="19.5" customHeight="1" x14ac:dyDescent="0.25">
      <c r="B73" s="28" t="s">
        <v>0</v>
      </c>
      <c r="C73" s="28"/>
      <c r="D73" s="28"/>
      <c r="E73" s="12" t="s">
        <v>1</v>
      </c>
      <c r="F73" s="18"/>
      <c r="G73" s="18"/>
    </row>
    <row r="74" spans="2:7" s="2" customFormat="1" ht="25.5" customHeight="1" x14ac:dyDescent="0.25">
      <c r="B74" s="43"/>
      <c r="C74" s="43"/>
      <c r="D74" s="43"/>
      <c r="E74" s="43"/>
      <c r="G74" s="18"/>
    </row>
    <row r="75" spans="2:7" s="2" customFormat="1" ht="25.5" customHeight="1" x14ac:dyDescent="0.25">
      <c r="B75" s="28"/>
      <c r="C75" s="28"/>
      <c r="D75" s="28"/>
      <c r="E75" s="62"/>
    </row>
    <row r="76" spans="2:7" s="2" customFormat="1" ht="25.5" customHeight="1" thickBot="1" x14ac:dyDescent="0.3">
      <c r="B76" s="44"/>
      <c r="C76" s="44"/>
      <c r="D76" s="44"/>
      <c r="E76" s="61"/>
      <c r="F76" s="44"/>
    </row>
    <row r="77" spans="2:7" s="2" customFormat="1" ht="19.5" customHeight="1" x14ac:dyDescent="0.25">
      <c r="B77" s="12" t="s">
        <v>57</v>
      </c>
      <c r="C77" s="12"/>
      <c r="D77" s="12"/>
      <c r="E77" s="60" t="s">
        <v>60</v>
      </c>
    </row>
    <row r="78" spans="2:7" s="2" customFormat="1" ht="19.5" customHeight="1" x14ac:dyDescent="0.2">
      <c r="B78" s="5" t="s">
        <v>58</v>
      </c>
      <c r="C78" s="5"/>
      <c r="D78" s="5"/>
      <c r="E78" s="5" t="s">
        <v>56</v>
      </c>
    </row>
    <row r="79" spans="2:7" ht="22.5" customHeight="1" x14ac:dyDescent="0.2">
      <c r="B79" s="7"/>
      <c r="C79" s="7"/>
      <c r="D79" s="7"/>
      <c r="E79" s="7"/>
    </row>
    <row r="80" spans="2:7" ht="22.5" customHeight="1" x14ac:dyDescent="0.2">
      <c r="B80" s="7"/>
      <c r="C80" s="7"/>
      <c r="D80" s="7"/>
      <c r="E80" s="7"/>
    </row>
    <row r="81" spans="2:5" ht="31.5" customHeight="1" x14ac:dyDescent="0.2">
      <c r="B81" s="7"/>
      <c r="C81" s="7"/>
      <c r="D81" s="7"/>
      <c r="E81" s="7"/>
    </row>
    <row r="82" spans="2:5" ht="22.5" customHeight="1" x14ac:dyDescent="0.25">
      <c r="B82" s="27"/>
      <c r="C82" s="27"/>
      <c r="D82" s="27"/>
      <c r="E82" s="55"/>
    </row>
    <row r="83" spans="2:5" ht="22.5" customHeight="1" x14ac:dyDescent="0.25">
      <c r="B83" s="27"/>
      <c r="C83" s="27"/>
      <c r="D83" s="27"/>
      <c r="E83" s="55"/>
    </row>
  </sheetData>
  <mergeCells count="7">
    <mergeCell ref="B10:E10"/>
    <mergeCell ref="B11:E11"/>
    <mergeCell ref="B5:E5"/>
    <mergeCell ref="B6:E6"/>
    <mergeCell ref="B7:E7"/>
    <mergeCell ref="B8:E8"/>
    <mergeCell ref="B9:E9"/>
  </mergeCells>
  <pageMargins left="0.87" right="0.55118110236220474" top="0.51181102362204722" bottom="0.59055118110236227" header="0.31496062992125984" footer="0.31496062992125984"/>
  <pageSetup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BALANCE GRAL. </vt:lpstr>
      <vt:lpstr> BCE. GRAL. COMPARATIVO</vt:lpstr>
      <vt:lpstr>' BALANCE GRAL. '!Área_de_impresión</vt:lpstr>
      <vt:lpstr>' BCE. GRAL. COMPARATIVO'!Área_de_impresión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2026-04-16T13:33:35Z</cp:lastPrinted>
  <dcterms:created xsi:type="dcterms:W3CDTF">2007-03-20T14:00:55Z</dcterms:created>
  <dcterms:modified xsi:type="dcterms:W3CDTF">2026-04-16T19:02:34Z</dcterms:modified>
</cp:coreProperties>
</file>