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sayddel Ramirez\OneDrive - DIGEGA Direccion General de Ganadería DIGEGA\Escritorio\OAI2.0\Transparencia\2023\06 Junio\Finanzas\"/>
    </mc:Choice>
  </mc:AlternateContent>
  <xr:revisionPtr revIDLastSave="0" documentId="8_{2EC0F680-EC8D-4682-B458-37AEF00B7C4D}" xr6:coauthVersionLast="47" xr6:coauthVersionMax="47" xr10:uidLastSave="{00000000-0000-0000-0000-000000000000}"/>
  <bookViews>
    <workbookView xWindow="-120" yWindow="-120" windowWidth="38640" windowHeight="21240" xr2:uid="{25E0F5FB-C815-420D-9E9F-45DE2290852C}"/>
  </bookViews>
  <sheets>
    <sheet name=" BCE. GRAL JUNIO 2023" sheetId="1" r:id="rId1"/>
  </sheets>
  <externalReferences>
    <externalReference r:id="rId2"/>
  </externalReferences>
  <definedNames>
    <definedName name="_xlnm.Print_Area" localSheetId="0">' BCE. GRAL JUNIO 2023'!$A$1:$C$79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7" i="1" l="1"/>
  <c r="C54" i="1" s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2" i="1"/>
  <c r="C64" i="1"/>
  <c r="B69" i="1"/>
  <c r="C72" i="1"/>
</calcChain>
</file>

<file path=xl/sharedStrings.xml><?xml version="1.0" encoding="utf-8"?>
<sst xmlns="http://schemas.openxmlformats.org/spreadsheetml/2006/main" count="60" uniqueCount="60">
  <si>
    <t xml:space="preserve">           Division de Contabilidad                                                                               Encargada del Depto. Financiero</t>
  </si>
  <si>
    <t xml:space="preserve">       LICDA. KELVIA REYES                                                                                           LICDA. YANINA RODRIGUEZ</t>
  </si>
  <si>
    <t xml:space="preserve">                 PREPARADO POR:                                                                                               REVISADO POR:</t>
  </si>
  <si>
    <t>TOTAL PASIVO Y  PATRIMONIO NETO</t>
  </si>
  <si>
    <t>TOTAL PATRIMONIO</t>
  </si>
  <si>
    <t>RESULTADO DEL PERIODO</t>
  </si>
  <si>
    <t xml:space="preserve">PATRIMONIO (ANTE RESULTADO DEL PERIODO) </t>
  </si>
  <si>
    <t>PATRIMONIO NETO</t>
  </si>
  <si>
    <t>TOTAL DE PASIVOS</t>
  </si>
  <si>
    <t>CUENTA POR PAGAR A LARGO  PLAZO</t>
  </si>
  <si>
    <t>PASIVOS NO CORRIENTES</t>
  </si>
  <si>
    <t>CUENTA POR PAGAR A CORTO PLAZO</t>
  </si>
  <si>
    <t>PASIVOS CORRIENTES</t>
  </si>
  <si>
    <t>PASIVOS :</t>
  </si>
  <si>
    <t xml:space="preserve">TOTAL DE ACTIVOS </t>
  </si>
  <si>
    <t>TOTAL DE ACTIVOS FIJOS</t>
  </si>
  <si>
    <t>EQUIPO DE GENERACION ELECTRICA</t>
  </si>
  <si>
    <t>EQUIPO E INSTRUMENTOS DE MEDICION CIENTIFICA</t>
  </si>
  <si>
    <t>SISTEMAS Y EQUIPOS DE CLIMATIZACIÓN</t>
  </si>
  <si>
    <t>EQUIPOS DE TECNOLOGÍA DE LA INFORMACIÓN Y COMUNICACIÓN</t>
  </si>
  <si>
    <t>LICENCIAS INFORMÁTICAS, INTELECTUALES, INDUSTRIALES Y COMERCIALES</t>
  </si>
  <si>
    <t>OVINOS Y CAPRINOS</t>
  </si>
  <si>
    <t xml:space="preserve">EQUIPOS Y APARATOS AUDIOVISUALES  </t>
  </si>
  <si>
    <t xml:space="preserve">EQUIPOS DE GENERACIÓN ELÉCTRICA, APARATOS Y ACCESORIOS ELÉCTRICOS  </t>
  </si>
  <si>
    <t>SISTEMAS DE AIRE ACONDICIONADO, CALEFACCIÓN Y DE REFRIGERACIÓN IND.</t>
  </si>
  <si>
    <t xml:space="preserve">EQUIPO MÉDICO Y DE LABORATORIO  </t>
  </si>
  <si>
    <t xml:space="preserve">CARROCERÍAS Y REMOLQUES </t>
  </si>
  <si>
    <t xml:space="preserve">HERRAMIENTAS Y MÁQUINAS-HERRAMIENTAS  </t>
  </si>
  <si>
    <t xml:space="preserve">INSTRUMENTAL MÉDICO Y DE LABORATORIO  </t>
  </si>
  <si>
    <t>ELECTRODOMÉSTICOS</t>
  </si>
  <si>
    <t>ANTIGÜEDADES, BIENES ARTÍSTICOS Y OTROS OBJETOS DE ARTE</t>
  </si>
  <si>
    <t>OTROS EQUIPOS</t>
  </si>
  <si>
    <t>OTRAS ESTRUCTURAS</t>
  </si>
  <si>
    <t>PROGRAMAS DE INFORMÁTICA Y BASE DE DATOS</t>
  </si>
  <si>
    <t>CAMARA FOTOGRAFICAS Y VIDEOS</t>
  </si>
  <si>
    <t>OTROS MOBILIARIOS Y EQUIPOS NO IDENTIFICADOS PRECEDENTEMENTE</t>
  </si>
  <si>
    <t xml:space="preserve">EQUIPO DE ELEVACIÓN  </t>
  </si>
  <si>
    <t>EQUIPOS DE SEGURIDAD</t>
  </si>
  <si>
    <t>EQUIPOS DE COMUNICACIÓN Y SEÑALAMIENTO</t>
  </si>
  <si>
    <t xml:space="preserve">CÁMARAS FOTOGRÁFICAS Y DE VIDEO  </t>
  </si>
  <si>
    <t>EQUIPO DE COMPUTACION</t>
  </si>
  <si>
    <t>EQUIPO DE TRANSPORTE</t>
  </si>
  <si>
    <t xml:space="preserve">MUEBLES DE OFICINA  Y ESTANTERÍA  </t>
  </si>
  <si>
    <t>MUEBLES DE ALOJAMIENTO</t>
  </si>
  <si>
    <t xml:space="preserve">MAQUINARIA Y EQUIPO INDUSTRIAL  </t>
  </si>
  <si>
    <t xml:space="preserve">MAQUINARIA Y EQUIPO AGROPECUARIO </t>
  </si>
  <si>
    <t>EDIFICIOS</t>
  </si>
  <si>
    <t>TERRENOS</t>
  </si>
  <si>
    <t>ACTIVOS FIJOS</t>
  </si>
  <si>
    <t>TOTAL ACTIVOS CORRIENTES</t>
  </si>
  <si>
    <t>DISPONIBILIDAD EN CAJA Y BANCO</t>
  </si>
  <si>
    <t>ACTIVOS CORRIENTES</t>
  </si>
  <si>
    <t>ACTIVOS</t>
  </si>
  <si>
    <t>VALORES EN RD$</t>
  </si>
  <si>
    <t>AL 30 DE JUNIO 2023</t>
  </si>
  <si>
    <t>BALANCE GENERAL</t>
  </si>
  <si>
    <t>DEPARTAMENTO  FINANCIERO</t>
  </si>
  <si>
    <t>DIRECCION GENERAL DE GANADERIA</t>
  </si>
  <si>
    <t>MINISTERIO DE AGRICULTURA</t>
  </si>
  <si>
    <t>REPUBLICA DOMINICANA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</si>
</sst>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4" x14ac:knownFonts="1">
    <font>
      <sz val="10"/>
      <name val="Arial"/>
    </font>
    <font>
      <sz val="10"/>
      <name val="Arial"/>
      <family val="2"/>
    </font>
    <font>
      <sz val="10"/>
      <name val="Calibri Light"/>
      <family val="1"/>
      <scheme val="major"/>
    </font>
    <font>
      <sz val="12"/>
      <name val="Calibri Light"/>
      <family val="1"/>
      <scheme val="major"/>
    </font>
    <font>
      <b/>
      <sz val="10"/>
      <name val="Calibri Light"/>
      <family val="1"/>
      <scheme val="major"/>
    </font>
    <font>
      <b/>
      <sz val="11"/>
      <name val="Calibri Light"/>
      <family val="1"/>
      <scheme val="major"/>
    </font>
    <font>
      <sz val="10"/>
      <name val="Cambria"/>
      <family val="1"/>
    </font>
    <font>
      <sz val="10"/>
      <color theme="1"/>
      <name val="Cambria"/>
      <family val="1"/>
    </font>
    <font>
      <sz val="9"/>
      <color rgb="FF000000"/>
      <name val="Arial"/>
      <family val="2"/>
    </font>
    <font>
      <b/>
      <sz val="13"/>
      <name val="Calibri Light"/>
      <family val="1"/>
      <scheme val="major"/>
    </font>
    <font>
      <sz val="13"/>
      <name val="Calibri Light"/>
      <family val="1"/>
      <scheme val="major"/>
    </font>
    <font>
      <b/>
      <sz val="16"/>
      <name val="Calibri Light"/>
      <family val="1"/>
      <scheme val="major"/>
    </font>
    <font>
      <b/>
      <sz val="8"/>
      <name val="Calibri Light"/>
      <family val="1"/>
      <scheme val="major"/>
    </font>
    <font>
      <sz val="11"/>
      <name val="Calibri Light"/>
      <family val="1"/>
      <scheme val="major"/>
    </font>
  </fonts>
  <fills count="7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54">
    <xf numFmtId="0" fontId="0" fillId="0" borderId="0" xfId="0"/>
    <xf numFmtId="0" fontId="1" fillId="0" borderId="0" xfId="1"/>
    <xf numFmtId="0" fontId="2" fillId="0" borderId="0" xfId="1" applyFont="1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3" fillId="0" borderId="0" xfId="1" applyFont="1"/>
    <xf numFmtId="0" fontId="4" fillId="0" borderId="0" xfId="1" applyFont="1"/>
    <xf numFmtId="43" fontId="4" fillId="0" borderId="0" xfId="2" applyFont="1" applyFill="1" applyAlignment="1">
      <alignment horizontal="center" wrapText="1"/>
    </xf>
    <xf numFmtId="0" fontId="4" fillId="0" borderId="0" xfId="1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left" wrapText="1"/>
    </xf>
    <xf numFmtId="43" fontId="2" fillId="0" borderId="0" xfId="1" applyNumberFormat="1" applyFont="1"/>
    <xf numFmtId="0" fontId="4" fillId="0" borderId="0" xfId="0" applyFont="1" applyAlignment="1">
      <alignment horizontal="left" wrapText="1"/>
    </xf>
    <xf numFmtId="43" fontId="2" fillId="0" borderId="0" xfId="2" applyFont="1" applyBorder="1"/>
    <xf numFmtId="4" fontId="5" fillId="2" borderId="1" xfId="1" applyNumberFormat="1" applyFont="1" applyFill="1" applyBorder="1"/>
    <xf numFmtId="4" fontId="4" fillId="2" borderId="0" xfId="1" applyNumberFormat="1" applyFont="1" applyFill="1"/>
    <xf numFmtId="0" fontId="4" fillId="2" borderId="0" xfId="0" applyFont="1" applyFill="1"/>
    <xf numFmtId="0" fontId="2" fillId="3" borderId="0" xfId="1" applyFont="1" applyFill="1"/>
    <xf numFmtId="4" fontId="4" fillId="0" borderId="2" xfId="1" applyNumberFormat="1" applyFont="1" applyBorder="1"/>
    <xf numFmtId="4" fontId="6" fillId="0" borderId="0" xfId="1" applyNumberFormat="1" applyFont="1"/>
    <xf numFmtId="4" fontId="4" fillId="0" borderId="0" xfId="1" applyNumberFormat="1" applyFont="1"/>
    <xf numFmtId="0" fontId="2" fillId="0" borderId="2" xfId="1" applyFont="1" applyBorder="1"/>
    <xf numFmtId="43" fontId="4" fillId="0" borderId="0" xfId="2" applyFont="1" applyFill="1" applyBorder="1"/>
    <xf numFmtId="43" fontId="4" fillId="0" borderId="0" xfId="2" applyFont="1" applyBorder="1"/>
    <xf numFmtId="4" fontId="5" fillId="4" borderId="1" xfId="1" applyNumberFormat="1" applyFont="1" applyFill="1" applyBorder="1"/>
    <xf numFmtId="4" fontId="4" fillId="4" borderId="0" xfId="1" applyNumberFormat="1" applyFont="1" applyFill="1"/>
    <xf numFmtId="0" fontId="4" fillId="5" borderId="0" xfId="0" applyFont="1" applyFill="1"/>
    <xf numFmtId="4" fontId="2" fillId="0" borderId="0" xfId="1" applyNumberFormat="1" applyFont="1"/>
    <xf numFmtId="4" fontId="4" fillId="3" borderId="0" xfId="1" applyNumberFormat="1" applyFont="1" applyFill="1"/>
    <xf numFmtId="0" fontId="4" fillId="3" borderId="0" xfId="0" applyFont="1" applyFill="1"/>
    <xf numFmtId="0" fontId="4" fillId="4" borderId="0" xfId="0" applyFont="1" applyFill="1"/>
    <xf numFmtId="0" fontId="6" fillId="0" borderId="0" xfId="0" applyFont="1" applyAlignment="1">
      <alignment vertical="center"/>
    </xf>
    <xf numFmtId="0" fontId="6" fillId="0" borderId="0" xfId="0" applyFont="1"/>
    <xf numFmtId="43" fontId="2" fillId="0" borderId="0" xfId="2" applyFont="1"/>
    <xf numFmtId="0" fontId="7" fillId="0" borderId="0" xfId="0" applyFont="1"/>
    <xf numFmtId="0" fontId="2" fillId="6" borderId="0" xfId="1" applyFont="1" applyFill="1"/>
    <xf numFmtId="0" fontId="8" fillId="0" borderId="0" xfId="1" applyFont="1" applyAlignment="1">
      <alignment horizontal="center" vertical="center"/>
    </xf>
    <xf numFmtId="0" fontId="1" fillId="0" borderId="0" xfId="1" applyAlignment="1">
      <alignment horizontal="center" vertical="center"/>
    </xf>
    <xf numFmtId="43" fontId="4" fillId="4" borderId="0" xfId="1" applyNumberFormat="1" applyFont="1" applyFill="1"/>
    <xf numFmtId="43" fontId="2" fillId="0" borderId="2" xfId="2" applyFont="1" applyBorder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5" fillId="0" borderId="0" xfId="1" applyFont="1" applyAlignment="1">
      <alignment horizontal="center"/>
    </xf>
    <xf numFmtId="0" fontId="2" fillId="0" borderId="0" xfId="1" applyFont="1" applyAlignment="1">
      <alignment horizontal="center"/>
    </xf>
    <xf numFmtId="0" fontId="5" fillId="0" borderId="0" xfId="1" applyFont="1" applyAlignment="1">
      <alignment horizontal="center"/>
    </xf>
    <xf numFmtId="0" fontId="9" fillId="0" borderId="0" xfId="1" applyFont="1" applyAlignment="1">
      <alignment horizontal="center"/>
    </xf>
    <xf numFmtId="0" fontId="10" fillId="0" borderId="0" xfId="1" applyFont="1" applyAlignment="1">
      <alignment horizontal="center"/>
    </xf>
    <xf numFmtId="0" fontId="11" fillId="0" borderId="0" xfId="1" applyFont="1" applyAlignment="1">
      <alignment horizontal="center"/>
    </xf>
    <xf numFmtId="0" fontId="12" fillId="0" borderId="0" xfId="1" applyFont="1" applyAlignment="1">
      <alignment horizontal="center"/>
    </xf>
    <xf numFmtId="43" fontId="13" fillId="0" borderId="0" xfId="2" applyFont="1" applyFill="1"/>
    <xf numFmtId="0" fontId="13" fillId="0" borderId="0" xfId="1" applyFont="1"/>
  </cellXfs>
  <cellStyles count="3">
    <cellStyle name="Millares 2 2 2" xfId="2" xr:uid="{AC04E5C6-82D0-4062-8689-4168403D59A4}"/>
    <cellStyle name="Normal" xfId="0" builtinId="0"/>
    <cellStyle name="Normal 2" xfId="1" xr:uid="{3833CD4E-BB1F-4BED-A5F7-C74BBF7062B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2581276</xdr:colOff>
      <xdr:row>1</xdr:row>
      <xdr:rowOff>38101</xdr:rowOff>
    </xdr:from>
    <xdr:to>
      <xdr:col>0</xdr:col>
      <xdr:colOff>3343276</xdr:colOff>
      <xdr:row>4</xdr:row>
      <xdr:rowOff>32809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952E80B-8A75-4C0E-9068-6A5EEB44E1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001" y="200026"/>
          <a:ext cx="0" cy="480483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428624</xdr:colOff>
      <xdr:row>1</xdr:row>
      <xdr:rowOff>142874</xdr:rowOff>
    </xdr:from>
    <xdr:ext cx="823787" cy="584469"/>
    <xdr:pic>
      <xdr:nvPicPr>
        <xdr:cNvPr id="3" name="2 Imagen">
          <a:extLst>
            <a:ext uri="{FF2B5EF4-FFF2-40B4-BE49-F238E27FC236}">
              <a16:creationId xmlns:a16="http://schemas.microsoft.com/office/drawing/2014/main" id="{AD601C85-83A3-4611-83DC-60710ACD19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90624" y="304799"/>
          <a:ext cx="823787" cy="5844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657224</xdr:colOff>
      <xdr:row>0</xdr:row>
      <xdr:rowOff>104775</xdr:rowOff>
    </xdr:from>
    <xdr:ext cx="1133475" cy="766138"/>
    <xdr:pic>
      <xdr:nvPicPr>
        <xdr:cNvPr id="4" name="Imagen 3">
          <a:extLst>
            <a:ext uri="{FF2B5EF4-FFF2-40B4-BE49-F238E27FC236}">
              <a16:creationId xmlns:a16="http://schemas.microsoft.com/office/drawing/2014/main" id="{9E3F6323-1110-4740-9DE7-D74B359C7A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57224" y="104775"/>
          <a:ext cx="1133475" cy="766138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Rosayddel%20Ramirez\OneDrive%20-%20DIGEGA%20Direccion%20General%20de%20Ganader&#237;a%20DIGEGA\Escritorio\OAI2.0\Transparencia\2023\06%20Junio\Finanzas\ESTADO%20FINANC.%20JUNIO%202023%20DIGEGA%20ROSAIDET.xlsx" TargetMode="External"/><Relationship Id="rId1" Type="http://schemas.openxmlformats.org/officeDocument/2006/relationships/externalLinkPath" Target="ESTADO%20FINANC.%20JUNIO%202023%20DIGEGA%20ROSAIDE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G Y P JUNIO 2023"/>
      <sheetName val="RESUMEN UNIFIC. JUN. 2023"/>
      <sheetName val="LIB. BCO. GRAL MEG. JUN.  23."/>
      <sheetName val="CODIF. MEGAL. JUNIO 23. "/>
      <sheetName val="RESUMEN CTA.MEG. JUN.23"/>
      <sheetName val="LIBRO BCO. GRAL. PPC JUN. 23."/>
      <sheetName val="CODIF. CTA. PPC. JUNIO  23"/>
      <sheetName val="RES. CODIF. PPC JUNIO 2023"/>
      <sheetName val="Imputacion JUN. 2023"/>
      <sheetName val="Ctas. X P JUNIO2023"/>
    </sheetNames>
    <sheetDataSet>
      <sheetData sheetId="0">
        <row r="192">
          <cell r="C192">
            <v>2217260.4199999869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ABA18D-7272-4924-B92C-B5A9EEF78286}">
  <sheetPr>
    <tabColor rgb="FFFF0000"/>
    <pageSetUpPr fitToPage="1"/>
  </sheetPr>
  <dimension ref="A4:AC92"/>
  <sheetViews>
    <sheetView tabSelected="1" showWhiteSpace="0" topLeftCell="A11" zoomScaleNormal="100" workbookViewId="0">
      <selection activeCell="D19" sqref="D19"/>
    </sheetView>
  </sheetViews>
  <sheetFormatPr baseColWidth="10" defaultColWidth="11.42578125" defaultRowHeight="12.75" x14ac:dyDescent="0.2"/>
  <cols>
    <col min="1" max="1" width="65.28515625" style="1" customWidth="1"/>
    <col min="2" max="2" width="22.42578125" style="1" customWidth="1"/>
    <col min="3" max="3" width="20.28515625" style="1" customWidth="1"/>
    <col min="4" max="4" width="16.140625" style="1" customWidth="1"/>
    <col min="5" max="215" width="11.42578125" style="1"/>
    <col min="216" max="216" width="67.85546875" style="1" customWidth="1"/>
    <col min="217" max="217" width="21.28515625" style="1" customWidth="1"/>
    <col min="218" max="218" width="19.28515625" style="1" customWidth="1"/>
    <col min="219" max="471" width="11.42578125" style="1"/>
    <col min="472" max="472" width="67.85546875" style="1" customWidth="1"/>
    <col min="473" max="473" width="21.28515625" style="1" customWidth="1"/>
    <col min="474" max="474" width="19.28515625" style="1" customWidth="1"/>
    <col min="475" max="727" width="11.42578125" style="1"/>
    <col min="728" max="728" width="67.85546875" style="1" customWidth="1"/>
    <col min="729" max="729" width="21.28515625" style="1" customWidth="1"/>
    <col min="730" max="730" width="19.28515625" style="1" customWidth="1"/>
    <col min="731" max="983" width="11.42578125" style="1"/>
    <col min="984" max="984" width="67.85546875" style="1" customWidth="1"/>
    <col min="985" max="985" width="21.28515625" style="1" customWidth="1"/>
    <col min="986" max="986" width="19.28515625" style="1" customWidth="1"/>
    <col min="987" max="1239" width="11.42578125" style="1"/>
    <col min="1240" max="1240" width="67.85546875" style="1" customWidth="1"/>
    <col min="1241" max="1241" width="21.28515625" style="1" customWidth="1"/>
    <col min="1242" max="1242" width="19.28515625" style="1" customWidth="1"/>
    <col min="1243" max="1495" width="11.42578125" style="1"/>
    <col min="1496" max="1496" width="67.85546875" style="1" customWidth="1"/>
    <col min="1497" max="1497" width="21.28515625" style="1" customWidth="1"/>
    <col min="1498" max="1498" width="19.28515625" style="1" customWidth="1"/>
    <col min="1499" max="1751" width="11.42578125" style="1"/>
    <col min="1752" max="1752" width="67.85546875" style="1" customWidth="1"/>
    <col min="1753" max="1753" width="21.28515625" style="1" customWidth="1"/>
    <col min="1754" max="1754" width="19.28515625" style="1" customWidth="1"/>
    <col min="1755" max="2007" width="11.42578125" style="1"/>
    <col min="2008" max="2008" width="67.85546875" style="1" customWidth="1"/>
    <col min="2009" max="2009" width="21.28515625" style="1" customWidth="1"/>
    <col min="2010" max="2010" width="19.28515625" style="1" customWidth="1"/>
    <col min="2011" max="2263" width="11.42578125" style="1"/>
    <col min="2264" max="2264" width="67.85546875" style="1" customWidth="1"/>
    <col min="2265" max="2265" width="21.28515625" style="1" customWidth="1"/>
    <col min="2266" max="2266" width="19.28515625" style="1" customWidth="1"/>
    <col min="2267" max="2519" width="11.42578125" style="1"/>
    <col min="2520" max="2520" width="67.85546875" style="1" customWidth="1"/>
    <col min="2521" max="2521" width="21.28515625" style="1" customWidth="1"/>
    <col min="2522" max="2522" width="19.28515625" style="1" customWidth="1"/>
    <col min="2523" max="2775" width="11.42578125" style="1"/>
    <col min="2776" max="2776" width="67.85546875" style="1" customWidth="1"/>
    <col min="2777" max="2777" width="21.28515625" style="1" customWidth="1"/>
    <col min="2778" max="2778" width="19.28515625" style="1" customWidth="1"/>
    <col min="2779" max="3031" width="11.42578125" style="1"/>
    <col min="3032" max="3032" width="67.85546875" style="1" customWidth="1"/>
    <col min="3033" max="3033" width="21.28515625" style="1" customWidth="1"/>
    <col min="3034" max="3034" width="19.28515625" style="1" customWidth="1"/>
    <col min="3035" max="3287" width="11.42578125" style="1"/>
    <col min="3288" max="3288" width="67.85546875" style="1" customWidth="1"/>
    <col min="3289" max="3289" width="21.28515625" style="1" customWidth="1"/>
    <col min="3290" max="3290" width="19.28515625" style="1" customWidth="1"/>
    <col min="3291" max="3543" width="11.42578125" style="1"/>
    <col min="3544" max="3544" width="67.85546875" style="1" customWidth="1"/>
    <col min="3545" max="3545" width="21.28515625" style="1" customWidth="1"/>
    <col min="3546" max="3546" width="19.28515625" style="1" customWidth="1"/>
    <col min="3547" max="3799" width="11.42578125" style="1"/>
    <col min="3800" max="3800" width="67.85546875" style="1" customWidth="1"/>
    <col min="3801" max="3801" width="21.28515625" style="1" customWidth="1"/>
    <col min="3802" max="3802" width="19.28515625" style="1" customWidth="1"/>
    <col min="3803" max="4055" width="11.42578125" style="1"/>
    <col min="4056" max="4056" width="67.85546875" style="1" customWidth="1"/>
    <col min="4057" max="4057" width="21.28515625" style="1" customWidth="1"/>
    <col min="4058" max="4058" width="19.28515625" style="1" customWidth="1"/>
    <col min="4059" max="4311" width="11.42578125" style="1"/>
    <col min="4312" max="4312" width="67.85546875" style="1" customWidth="1"/>
    <col min="4313" max="4313" width="21.28515625" style="1" customWidth="1"/>
    <col min="4314" max="4314" width="19.28515625" style="1" customWidth="1"/>
    <col min="4315" max="4567" width="11.42578125" style="1"/>
    <col min="4568" max="4568" width="67.85546875" style="1" customWidth="1"/>
    <col min="4569" max="4569" width="21.28515625" style="1" customWidth="1"/>
    <col min="4570" max="4570" width="19.28515625" style="1" customWidth="1"/>
    <col min="4571" max="4823" width="11.42578125" style="1"/>
    <col min="4824" max="4824" width="67.85546875" style="1" customWidth="1"/>
    <col min="4825" max="4825" width="21.28515625" style="1" customWidth="1"/>
    <col min="4826" max="4826" width="19.28515625" style="1" customWidth="1"/>
    <col min="4827" max="5079" width="11.42578125" style="1"/>
    <col min="5080" max="5080" width="67.85546875" style="1" customWidth="1"/>
    <col min="5081" max="5081" width="21.28515625" style="1" customWidth="1"/>
    <col min="5082" max="5082" width="19.28515625" style="1" customWidth="1"/>
    <col min="5083" max="5335" width="11.42578125" style="1"/>
    <col min="5336" max="5336" width="67.85546875" style="1" customWidth="1"/>
    <col min="5337" max="5337" width="21.28515625" style="1" customWidth="1"/>
    <col min="5338" max="5338" width="19.28515625" style="1" customWidth="1"/>
    <col min="5339" max="5591" width="11.42578125" style="1"/>
    <col min="5592" max="5592" width="67.85546875" style="1" customWidth="1"/>
    <col min="5593" max="5593" width="21.28515625" style="1" customWidth="1"/>
    <col min="5594" max="5594" width="19.28515625" style="1" customWidth="1"/>
    <col min="5595" max="5847" width="11.42578125" style="1"/>
    <col min="5848" max="5848" width="67.85546875" style="1" customWidth="1"/>
    <col min="5849" max="5849" width="21.28515625" style="1" customWidth="1"/>
    <col min="5850" max="5850" width="19.28515625" style="1" customWidth="1"/>
    <col min="5851" max="6103" width="11.42578125" style="1"/>
    <col min="6104" max="6104" width="67.85546875" style="1" customWidth="1"/>
    <col min="6105" max="6105" width="21.28515625" style="1" customWidth="1"/>
    <col min="6106" max="6106" width="19.28515625" style="1" customWidth="1"/>
    <col min="6107" max="6359" width="11.42578125" style="1"/>
    <col min="6360" max="6360" width="67.85546875" style="1" customWidth="1"/>
    <col min="6361" max="6361" width="21.28515625" style="1" customWidth="1"/>
    <col min="6362" max="6362" width="19.28515625" style="1" customWidth="1"/>
    <col min="6363" max="6615" width="11.42578125" style="1"/>
    <col min="6616" max="6616" width="67.85546875" style="1" customWidth="1"/>
    <col min="6617" max="6617" width="21.28515625" style="1" customWidth="1"/>
    <col min="6618" max="6618" width="19.28515625" style="1" customWidth="1"/>
    <col min="6619" max="6871" width="11.42578125" style="1"/>
    <col min="6872" max="6872" width="67.85546875" style="1" customWidth="1"/>
    <col min="6873" max="6873" width="21.28515625" style="1" customWidth="1"/>
    <col min="6874" max="6874" width="19.28515625" style="1" customWidth="1"/>
    <col min="6875" max="7127" width="11.42578125" style="1"/>
    <col min="7128" max="7128" width="67.85546875" style="1" customWidth="1"/>
    <col min="7129" max="7129" width="21.28515625" style="1" customWidth="1"/>
    <col min="7130" max="7130" width="19.28515625" style="1" customWidth="1"/>
    <col min="7131" max="7383" width="11.42578125" style="1"/>
    <col min="7384" max="7384" width="67.85546875" style="1" customWidth="1"/>
    <col min="7385" max="7385" width="21.28515625" style="1" customWidth="1"/>
    <col min="7386" max="7386" width="19.28515625" style="1" customWidth="1"/>
    <col min="7387" max="7639" width="11.42578125" style="1"/>
    <col min="7640" max="7640" width="67.85546875" style="1" customWidth="1"/>
    <col min="7641" max="7641" width="21.28515625" style="1" customWidth="1"/>
    <col min="7642" max="7642" width="19.28515625" style="1" customWidth="1"/>
    <col min="7643" max="7895" width="11.42578125" style="1"/>
    <col min="7896" max="7896" width="67.85546875" style="1" customWidth="1"/>
    <col min="7897" max="7897" width="21.28515625" style="1" customWidth="1"/>
    <col min="7898" max="7898" width="19.28515625" style="1" customWidth="1"/>
    <col min="7899" max="8151" width="11.42578125" style="1"/>
    <col min="8152" max="8152" width="67.85546875" style="1" customWidth="1"/>
    <col min="8153" max="8153" width="21.28515625" style="1" customWidth="1"/>
    <col min="8154" max="8154" width="19.28515625" style="1" customWidth="1"/>
    <col min="8155" max="8407" width="11.42578125" style="1"/>
    <col min="8408" max="8408" width="67.85546875" style="1" customWidth="1"/>
    <col min="8409" max="8409" width="21.28515625" style="1" customWidth="1"/>
    <col min="8410" max="8410" width="19.28515625" style="1" customWidth="1"/>
    <col min="8411" max="8663" width="11.42578125" style="1"/>
    <col min="8664" max="8664" width="67.85546875" style="1" customWidth="1"/>
    <col min="8665" max="8665" width="21.28515625" style="1" customWidth="1"/>
    <col min="8666" max="8666" width="19.28515625" style="1" customWidth="1"/>
    <col min="8667" max="8919" width="11.42578125" style="1"/>
    <col min="8920" max="8920" width="67.85546875" style="1" customWidth="1"/>
    <col min="8921" max="8921" width="21.28515625" style="1" customWidth="1"/>
    <col min="8922" max="8922" width="19.28515625" style="1" customWidth="1"/>
    <col min="8923" max="9175" width="11.42578125" style="1"/>
    <col min="9176" max="9176" width="67.85546875" style="1" customWidth="1"/>
    <col min="9177" max="9177" width="21.28515625" style="1" customWidth="1"/>
    <col min="9178" max="9178" width="19.28515625" style="1" customWidth="1"/>
    <col min="9179" max="9431" width="11.42578125" style="1"/>
    <col min="9432" max="9432" width="67.85546875" style="1" customWidth="1"/>
    <col min="9433" max="9433" width="21.28515625" style="1" customWidth="1"/>
    <col min="9434" max="9434" width="19.28515625" style="1" customWidth="1"/>
    <col min="9435" max="9687" width="11.42578125" style="1"/>
    <col min="9688" max="9688" width="67.85546875" style="1" customWidth="1"/>
    <col min="9689" max="9689" width="21.28515625" style="1" customWidth="1"/>
    <col min="9690" max="9690" width="19.28515625" style="1" customWidth="1"/>
    <col min="9691" max="9943" width="11.42578125" style="1"/>
    <col min="9944" max="9944" width="67.85546875" style="1" customWidth="1"/>
    <col min="9945" max="9945" width="21.28515625" style="1" customWidth="1"/>
    <col min="9946" max="9946" width="19.28515625" style="1" customWidth="1"/>
    <col min="9947" max="10199" width="11.42578125" style="1"/>
    <col min="10200" max="10200" width="67.85546875" style="1" customWidth="1"/>
    <col min="10201" max="10201" width="21.28515625" style="1" customWidth="1"/>
    <col min="10202" max="10202" width="19.28515625" style="1" customWidth="1"/>
    <col min="10203" max="10455" width="11.42578125" style="1"/>
    <col min="10456" max="10456" width="67.85546875" style="1" customWidth="1"/>
    <col min="10457" max="10457" width="21.28515625" style="1" customWidth="1"/>
    <col min="10458" max="10458" width="19.28515625" style="1" customWidth="1"/>
    <col min="10459" max="10711" width="11.42578125" style="1"/>
    <col min="10712" max="10712" width="67.85546875" style="1" customWidth="1"/>
    <col min="10713" max="10713" width="21.28515625" style="1" customWidth="1"/>
    <col min="10714" max="10714" width="19.28515625" style="1" customWidth="1"/>
    <col min="10715" max="10967" width="11.42578125" style="1"/>
    <col min="10968" max="10968" width="67.85546875" style="1" customWidth="1"/>
    <col min="10969" max="10969" width="21.28515625" style="1" customWidth="1"/>
    <col min="10970" max="10970" width="19.28515625" style="1" customWidth="1"/>
    <col min="10971" max="11223" width="11.42578125" style="1"/>
    <col min="11224" max="11224" width="67.85546875" style="1" customWidth="1"/>
    <col min="11225" max="11225" width="21.28515625" style="1" customWidth="1"/>
    <col min="11226" max="11226" width="19.28515625" style="1" customWidth="1"/>
    <col min="11227" max="11479" width="11.42578125" style="1"/>
    <col min="11480" max="11480" width="67.85546875" style="1" customWidth="1"/>
    <col min="11481" max="11481" width="21.28515625" style="1" customWidth="1"/>
    <col min="11482" max="11482" width="19.28515625" style="1" customWidth="1"/>
    <col min="11483" max="11735" width="11.42578125" style="1"/>
    <col min="11736" max="11736" width="67.85546875" style="1" customWidth="1"/>
    <col min="11737" max="11737" width="21.28515625" style="1" customWidth="1"/>
    <col min="11738" max="11738" width="19.28515625" style="1" customWidth="1"/>
    <col min="11739" max="11991" width="11.42578125" style="1"/>
    <col min="11992" max="11992" width="67.85546875" style="1" customWidth="1"/>
    <col min="11993" max="11993" width="21.28515625" style="1" customWidth="1"/>
    <col min="11994" max="11994" width="19.28515625" style="1" customWidth="1"/>
    <col min="11995" max="12247" width="11.42578125" style="1"/>
    <col min="12248" max="12248" width="67.85546875" style="1" customWidth="1"/>
    <col min="12249" max="12249" width="21.28515625" style="1" customWidth="1"/>
    <col min="12250" max="12250" width="19.28515625" style="1" customWidth="1"/>
    <col min="12251" max="12503" width="11.42578125" style="1"/>
    <col min="12504" max="12504" width="67.85546875" style="1" customWidth="1"/>
    <col min="12505" max="12505" width="21.28515625" style="1" customWidth="1"/>
    <col min="12506" max="12506" width="19.28515625" style="1" customWidth="1"/>
    <col min="12507" max="12759" width="11.42578125" style="1"/>
    <col min="12760" max="12760" width="67.85546875" style="1" customWidth="1"/>
    <col min="12761" max="12761" width="21.28515625" style="1" customWidth="1"/>
    <col min="12762" max="12762" width="19.28515625" style="1" customWidth="1"/>
    <col min="12763" max="13015" width="11.42578125" style="1"/>
    <col min="13016" max="13016" width="67.85546875" style="1" customWidth="1"/>
    <col min="13017" max="13017" width="21.28515625" style="1" customWidth="1"/>
    <col min="13018" max="13018" width="19.28515625" style="1" customWidth="1"/>
    <col min="13019" max="13271" width="11.42578125" style="1"/>
    <col min="13272" max="13272" width="67.85546875" style="1" customWidth="1"/>
    <col min="13273" max="13273" width="21.28515625" style="1" customWidth="1"/>
    <col min="13274" max="13274" width="19.28515625" style="1" customWidth="1"/>
    <col min="13275" max="13527" width="11.42578125" style="1"/>
    <col min="13528" max="13528" width="67.85546875" style="1" customWidth="1"/>
    <col min="13529" max="13529" width="21.28515625" style="1" customWidth="1"/>
    <col min="13530" max="13530" width="19.28515625" style="1" customWidth="1"/>
    <col min="13531" max="13783" width="11.42578125" style="1"/>
    <col min="13784" max="13784" width="67.85546875" style="1" customWidth="1"/>
    <col min="13785" max="13785" width="21.28515625" style="1" customWidth="1"/>
    <col min="13786" max="13786" width="19.28515625" style="1" customWidth="1"/>
    <col min="13787" max="14039" width="11.42578125" style="1"/>
    <col min="14040" max="14040" width="67.85546875" style="1" customWidth="1"/>
    <col min="14041" max="14041" width="21.28515625" style="1" customWidth="1"/>
    <col min="14042" max="14042" width="19.28515625" style="1" customWidth="1"/>
    <col min="14043" max="14295" width="11.42578125" style="1"/>
    <col min="14296" max="14296" width="67.85546875" style="1" customWidth="1"/>
    <col min="14297" max="14297" width="21.28515625" style="1" customWidth="1"/>
    <col min="14298" max="14298" width="19.28515625" style="1" customWidth="1"/>
    <col min="14299" max="14551" width="11.42578125" style="1"/>
    <col min="14552" max="14552" width="67.85546875" style="1" customWidth="1"/>
    <col min="14553" max="14553" width="21.28515625" style="1" customWidth="1"/>
    <col min="14554" max="14554" width="19.28515625" style="1" customWidth="1"/>
    <col min="14555" max="14807" width="11.42578125" style="1"/>
    <col min="14808" max="14808" width="67.85546875" style="1" customWidth="1"/>
    <col min="14809" max="14809" width="21.28515625" style="1" customWidth="1"/>
    <col min="14810" max="14810" width="19.28515625" style="1" customWidth="1"/>
    <col min="14811" max="15063" width="11.42578125" style="1"/>
    <col min="15064" max="15064" width="67.85546875" style="1" customWidth="1"/>
    <col min="15065" max="15065" width="21.28515625" style="1" customWidth="1"/>
    <col min="15066" max="15066" width="19.28515625" style="1" customWidth="1"/>
    <col min="15067" max="15319" width="11.42578125" style="1"/>
    <col min="15320" max="15320" width="67.85546875" style="1" customWidth="1"/>
    <col min="15321" max="15321" width="21.28515625" style="1" customWidth="1"/>
    <col min="15322" max="15322" width="19.28515625" style="1" customWidth="1"/>
    <col min="15323" max="15575" width="11.42578125" style="1"/>
    <col min="15576" max="15576" width="67.85546875" style="1" customWidth="1"/>
    <col min="15577" max="15577" width="21.28515625" style="1" customWidth="1"/>
    <col min="15578" max="15578" width="19.28515625" style="1" customWidth="1"/>
    <col min="15579" max="15831" width="11.42578125" style="1"/>
    <col min="15832" max="15832" width="67.85546875" style="1" customWidth="1"/>
    <col min="15833" max="15833" width="21.28515625" style="1" customWidth="1"/>
    <col min="15834" max="15834" width="19.28515625" style="1" customWidth="1"/>
    <col min="15835" max="16087" width="11.42578125" style="1"/>
    <col min="16088" max="16088" width="67.85546875" style="1" customWidth="1"/>
    <col min="16089" max="16089" width="21.28515625" style="1" customWidth="1"/>
    <col min="16090" max="16090" width="19.28515625" style="1" customWidth="1"/>
    <col min="16091" max="16384" width="11.42578125" style="1"/>
  </cols>
  <sheetData>
    <row r="4" spans="1:2" s="2" customFormat="1" ht="15" x14ac:dyDescent="0.25">
      <c r="A4" s="53"/>
      <c r="B4" s="52"/>
    </row>
    <row r="5" spans="1:2" s="2" customFormat="1" ht="15" x14ac:dyDescent="0.25">
      <c r="A5" s="53"/>
      <c r="B5" s="52"/>
    </row>
    <row r="6" spans="1:2" s="2" customFormat="1" x14ac:dyDescent="0.2">
      <c r="A6" s="51" t="s">
        <v>59</v>
      </c>
      <c r="B6" s="51"/>
    </row>
    <row r="7" spans="1:2" s="2" customFormat="1" ht="21" x14ac:dyDescent="0.35">
      <c r="A7" s="50" t="s">
        <v>58</v>
      </c>
      <c r="B7" s="50"/>
    </row>
    <row r="8" spans="1:2" s="2" customFormat="1" ht="17.25" x14ac:dyDescent="0.3">
      <c r="A8" s="49" t="s">
        <v>57</v>
      </c>
      <c r="B8" s="49"/>
    </row>
    <row r="9" spans="1:2" s="2" customFormat="1" ht="17.25" x14ac:dyDescent="0.3">
      <c r="A9" s="48" t="s">
        <v>56</v>
      </c>
      <c r="B9" s="48"/>
    </row>
    <row r="10" spans="1:2" s="2" customFormat="1" ht="15" x14ac:dyDescent="0.25">
      <c r="A10" s="47" t="s">
        <v>55</v>
      </c>
      <c r="B10" s="47"/>
    </row>
    <row r="11" spans="1:2" s="2" customFormat="1" x14ac:dyDescent="0.2">
      <c r="A11" s="46" t="s">
        <v>54</v>
      </c>
      <c r="B11" s="46"/>
    </row>
    <row r="12" spans="1:2" s="2" customFormat="1" x14ac:dyDescent="0.2">
      <c r="A12" s="46" t="s">
        <v>53</v>
      </c>
      <c r="B12" s="46"/>
    </row>
    <row r="13" spans="1:2" s="2" customFormat="1" ht="15" x14ac:dyDescent="0.25">
      <c r="A13" s="3"/>
      <c r="B13" s="45"/>
    </row>
    <row r="14" spans="1:2" s="2" customFormat="1" ht="18.75" customHeight="1" x14ac:dyDescent="0.2">
      <c r="A14" s="44" t="s">
        <v>52</v>
      </c>
      <c r="B14" s="43"/>
    </row>
    <row r="15" spans="1:2" s="2" customFormat="1" ht="18.75" customHeight="1" x14ac:dyDescent="0.2">
      <c r="A15" s="11" t="s">
        <v>51</v>
      </c>
    </row>
    <row r="16" spans="1:2" s="2" customFormat="1" ht="18.75" customHeight="1" thickBot="1" x14ac:dyDescent="0.25">
      <c r="A16" s="10" t="s">
        <v>50</v>
      </c>
      <c r="B16" s="42">
        <v>30905667.899999999</v>
      </c>
    </row>
    <row r="17" spans="1:29" s="2" customFormat="1" ht="18.75" customHeight="1" x14ac:dyDescent="0.2">
      <c r="A17" s="33" t="s">
        <v>49</v>
      </c>
      <c r="B17" s="41">
        <f>SUM(B16)</f>
        <v>30905667.899999999</v>
      </c>
      <c r="C17" s="40"/>
    </row>
    <row r="18" spans="1:29" s="2" customFormat="1" ht="15" customHeight="1" x14ac:dyDescent="0.2">
      <c r="A18" s="11"/>
      <c r="C18" s="40"/>
    </row>
    <row r="19" spans="1:29" s="2" customFormat="1" ht="18.75" customHeight="1" x14ac:dyDescent="0.2">
      <c r="A19" s="11" t="s">
        <v>48</v>
      </c>
      <c r="C19" s="39"/>
    </row>
    <row r="20" spans="1:29" s="2" customFormat="1" ht="15" customHeight="1" x14ac:dyDescent="0.2">
      <c r="A20" s="37" t="s">
        <v>47</v>
      </c>
      <c r="B20" s="22">
        <f>16219800</f>
        <v>16219800</v>
      </c>
      <c r="C20" s="39"/>
    </row>
    <row r="21" spans="1:29" s="2" customFormat="1" ht="15" customHeight="1" x14ac:dyDescent="0.2">
      <c r="A21" s="37" t="s">
        <v>46</v>
      </c>
      <c r="B21" s="22">
        <f>66407615</f>
        <v>66407615</v>
      </c>
      <c r="C21" s="39"/>
    </row>
    <row r="22" spans="1:29" s="2" customFormat="1" ht="15" customHeight="1" x14ac:dyDescent="0.2">
      <c r="A22" s="11" t="s">
        <v>45</v>
      </c>
      <c r="B22" s="2">
        <f>1046221.81+74250</f>
        <v>1120471.81</v>
      </c>
    </row>
    <row r="23" spans="1:29" s="38" customFormat="1" ht="15" customHeight="1" x14ac:dyDescent="0.2">
      <c r="A23" s="37" t="s">
        <v>44</v>
      </c>
      <c r="B23" s="22">
        <f>1856159.76</f>
        <v>1856159.76</v>
      </c>
      <c r="C23" s="2"/>
      <c r="D23" s="2"/>
      <c r="E23" s="2"/>
      <c r="F23" s="2"/>
      <c r="G23" s="2"/>
      <c r="H23" s="2"/>
      <c r="I23" s="2"/>
      <c r="J23" s="2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</row>
    <row r="24" spans="1:29" s="2" customFormat="1" ht="15" customHeight="1" x14ac:dyDescent="0.2">
      <c r="A24" s="37" t="s">
        <v>43</v>
      </c>
      <c r="B24" s="22">
        <f>254408.42</f>
        <v>254408.42</v>
      </c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</row>
    <row r="25" spans="1:29" s="38" customFormat="1" ht="15" customHeight="1" x14ac:dyDescent="0.2">
      <c r="A25" s="11" t="s">
        <v>42</v>
      </c>
      <c r="B25" s="2">
        <f>5946457.74+3540</f>
        <v>5949997.7400000002</v>
      </c>
      <c r="C25" s="36"/>
      <c r="D25" s="2"/>
      <c r="E25" s="2"/>
      <c r="F25" s="2"/>
      <c r="G25" s="2"/>
      <c r="H25" s="2"/>
      <c r="I25" s="2"/>
      <c r="J25" s="2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</row>
    <row r="26" spans="1:29" s="2" customFormat="1" ht="15" customHeight="1" x14ac:dyDescent="0.2">
      <c r="A26" s="37" t="s">
        <v>41</v>
      </c>
      <c r="B26" s="22">
        <f>86999577.83</f>
        <v>86999577.829999998</v>
      </c>
      <c r="C26" s="36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</row>
    <row r="27" spans="1:29" s="2" customFormat="1" ht="15" customHeight="1" x14ac:dyDescent="0.2">
      <c r="A27" s="37" t="s">
        <v>40</v>
      </c>
      <c r="B27" s="22">
        <f>5993659.82</f>
        <v>5993659.8200000003</v>
      </c>
      <c r="C27" s="36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</row>
    <row r="28" spans="1:29" s="2" customFormat="1" ht="15" customHeight="1" x14ac:dyDescent="0.2">
      <c r="A28" s="35" t="s">
        <v>39</v>
      </c>
      <c r="B28" s="22">
        <f>450632.02</f>
        <v>450632.02</v>
      </c>
    </row>
    <row r="29" spans="1:29" s="2" customFormat="1" ht="15" customHeight="1" x14ac:dyDescent="0.2">
      <c r="A29" s="35" t="s">
        <v>38</v>
      </c>
      <c r="B29" s="22">
        <f>178243.16</f>
        <v>178243.16</v>
      </c>
      <c r="C29" s="14"/>
    </row>
    <row r="30" spans="1:29" s="2" customFormat="1" ht="15" customHeight="1" x14ac:dyDescent="0.2">
      <c r="A30" s="35" t="s">
        <v>37</v>
      </c>
      <c r="B30" s="22">
        <f>9354.8</f>
        <v>9354.7999999999993</v>
      </c>
    </row>
    <row r="31" spans="1:29" s="2" customFormat="1" ht="15" customHeight="1" x14ac:dyDescent="0.2">
      <c r="A31" s="35" t="s">
        <v>36</v>
      </c>
      <c r="B31" s="22">
        <f>27885.25</f>
        <v>27885.25</v>
      </c>
    </row>
    <row r="32" spans="1:29" s="2" customFormat="1" ht="15" customHeight="1" x14ac:dyDescent="0.2">
      <c r="A32" s="35" t="s">
        <v>35</v>
      </c>
      <c r="B32" s="22">
        <f>490348.7</f>
        <v>490348.7</v>
      </c>
    </row>
    <row r="33" spans="1:2" s="2" customFormat="1" ht="15" customHeight="1" x14ac:dyDescent="0.2">
      <c r="A33" s="35" t="s">
        <v>34</v>
      </c>
      <c r="B33" s="22">
        <f>4050.02</f>
        <v>4050.02</v>
      </c>
    </row>
    <row r="34" spans="1:2" s="2" customFormat="1" ht="15" customHeight="1" x14ac:dyDescent="0.2">
      <c r="A34" s="35" t="s">
        <v>33</v>
      </c>
      <c r="B34" s="22">
        <f>1567934.85</f>
        <v>1567934.85</v>
      </c>
    </row>
    <row r="35" spans="1:2" s="2" customFormat="1" ht="15" customHeight="1" x14ac:dyDescent="0.2">
      <c r="A35" s="35" t="s">
        <v>32</v>
      </c>
      <c r="B35" s="22">
        <f>1574731</f>
        <v>1574731</v>
      </c>
    </row>
    <row r="36" spans="1:2" s="2" customFormat="1" ht="15" customHeight="1" x14ac:dyDescent="0.2">
      <c r="A36" s="35" t="s">
        <v>31</v>
      </c>
      <c r="B36" s="22">
        <f>3641535.73</f>
        <v>3641535.73</v>
      </c>
    </row>
    <row r="37" spans="1:2" s="2" customFormat="1" ht="15" customHeight="1" x14ac:dyDescent="0.2">
      <c r="A37" s="35" t="s">
        <v>30</v>
      </c>
      <c r="B37" s="22">
        <f>46400</f>
        <v>46400</v>
      </c>
    </row>
    <row r="38" spans="1:2" s="2" customFormat="1" ht="15" customHeight="1" x14ac:dyDescent="0.2">
      <c r="A38" s="35" t="s">
        <v>29</v>
      </c>
      <c r="B38" s="22">
        <f>3233210.5</f>
        <v>3233210.5</v>
      </c>
    </row>
    <row r="39" spans="1:2" s="2" customFormat="1" ht="15" customHeight="1" x14ac:dyDescent="0.2">
      <c r="A39" s="35" t="s">
        <v>28</v>
      </c>
      <c r="B39" s="22">
        <f>635796.38</f>
        <v>635796.38</v>
      </c>
    </row>
    <row r="40" spans="1:2" s="2" customFormat="1" ht="15" customHeight="1" x14ac:dyDescent="0.2">
      <c r="A40" s="35" t="s">
        <v>27</v>
      </c>
      <c r="B40" s="22">
        <f>72719.87</f>
        <v>72719.87</v>
      </c>
    </row>
    <row r="41" spans="1:2" s="2" customFormat="1" ht="15" customHeight="1" x14ac:dyDescent="0.2">
      <c r="A41" s="35" t="s">
        <v>26</v>
      </c>
      <c r="B41" s="22">
        <f>2327722.76</f>
        <v>2327722.7599999998</v>
      </c>
    </row>
    <row r="42" spans="1:2" s="2" customFormat="1" ht="15" customHeight="1" x14ac:dyDescent="0.2">
      <c r="A42" s="35" t="s">
        <v>25</v>
      </c>
      <c r="B42" s="22">
        <f>12329001.79</f>
        <v>12329001.789999999</v>
      </c>
    </row>
    <row r="43" spans="1:2" s="2" customFormat="1" ht="15" customHeight="1" x14ac:dyDescent="0.2">
      <c r="A43" s="35" t="s">
        <v>24</v>
      </c>
      <c r="B43" s="22">
        <f>552512.42</f>
        <v>552512.42000000004</v>
      </c>
    </row>
    <row r="44" spans="1:2" s="2" customFormat="1" ht="15" customHeight="1" x14ac:dyDescent="0.2">
      <c r="A44" s="35" t="s">
        <v>23</v>
      </c>
      <c r="B44" s="22">
        <f>659379.74</f>
        <v>659379.74</v>
      </c>
    </row>
    <row r="45" spans="1:2" s="2" customFormat="1" ht="15" customHeight="1" x14ac:dyDescent="0.2">
      <c r="A45" s="35" t="s">
        <v>22</v>
      </c>
      <c r="B45" s="22">
        <f>227995.23</f>
        <v>227995.23</v>
      </c>
    </row>
    <row r="46" spans="1:2" s="2" customFormat="1" ht="15" customHeight="1" x14ac:dyDescent="0.2">
      <c r="A46" s="35" t="s">
        <v>21</v>
      </c>
      <c r="B46" s="22">
        <f>4196592.4</f>
        <v>4196592.4000000004</v>
      </c>
    </row>
    <row r="47" spans="1:2" s="2" customFormat="1" ht="15" customHeight="1" x14ac:dyDescent="0.2">
      <c r="A47" s="35" t="s">
        <v>20</v>
      </c>
      <c r="B47" s="22">
        <f>1399393.08</f>
        <v>1399393.08</v>
      </c>
    </row>
    <row r="48" spans="1:2" s="2" customFormat="1" ht="15" customHeight="1" x14ac:dyDescent="0.2">
      <c r="A48" s="35" t="s">
        <v>19</v>
      </c>
      <c r="B48" s="22">
        <f>5485043.23+18950</f>
        <v>5503993.2300000004</v>
      </c>
    </row>
    <row r="49" spans="1:3" s="2" customFormat="1" ht="21.75" customHeight="1" x14ac:dyDescent="0.2">
      <c r="A49" s="34" t="s">
        <v>18</v>
      </c>
      <c r="B49" s="22">
        <f>1337913.5+584808</f>
        <v>1922721.5</v>
      </c>
    </row>
    <row r="50" spans="1:3" s="2" customFormat="1" ht="15" customHeight="1" x14ac:dyDescent="0.2">
      <c r="A50" s="2" t="s">
        <v>17</v>
      </c>
      <c r="B50" s="22">
        <f>729271.36</f>
        <v>729271.36</v>
      </c>
    </row>
    <row r="51" spans="1:3" s="2" customFormat="1" ht="15" customHeight="1" x14ac:dyDescent="0.2">
      <c r="A51" s="2" t="s">
        <v>16</v>
      </c>
      <c r="B51" s="22">
        <v>1150000</v>
      </c>
    </row>
    <row r="52" spans="1:3" s="2" customFormat="1" ht="15" customHeight="1" x14ac:dyDescent="0.2">
      <c r="A52" s="33" t="s">
        <v>15</v>
      </c>
      <c r="B52" s="28">
        <f>SUM(B20:B51)</f>
        <v>227733116.16999999</v>
      </c>
      <c r="C52" s="30"/>
    </row>
    <row r="53" spans="1:3" s="2" customFormat="1" ht="15" customHeight="1" x14ac:dyDescent="0.2">
      <c r="A53" s="32"/>
      <c r="B53" s="31"/>
      <c r="C53" s="30"/>
    </row>
    <row r="54" spans="1:3" s="2" customFormat="1" ht="15" customHeight="1" thickBot="1" x14ac:dyDescent="0.3">
      <c r="A54" s="29" t="s">
        <v>14</v>
      </c>
      <c r="B54" s="28"/>
      <c r="C54" s="27">
        <f>B17+B52</f>
        <v>258638784.06999999</v>
      </c>
    </row>
    <row r="55" spans="1:3" s="2" customFormat="1" ht="22.5" customHeight="1" thickTop="1" x14ac:dyDescent="0.2">
      <c r="A55" s="11"/>
      <c r="B55" s="23"/>
    </row>
    <row r="56" spans="1:3" s="2" customFormat="1" ht="15" customHeight="1" x14ac:dyDescent="0.2">
      <c r="A56" s="26" t="s">
        <v>13</v>
      </c>
    </row>
    <row r="57" spans="1:3" s="2" customFormat="1" ht="15" customHeight="1" x14ac:dyDescent="0.2">
      <c r="A57" s="25"/>
    </row>
    <row r="58" spans="1:3" s="2" customFormat="1" ht="15" customHeight="1" x14ac:dyDescent="0.2">
      <c r="A58" s="11" t="s">
        <v>12</v>
      </c>
    </row>
    <row r="59" spans="1:3" s="2" customFormat="1" ht="17.25" customHeight="1" x14ac:dyDescent="0.2">
      <c r="A59" s="10" t="s">
        <v>11</v>
      </c>
      <c r="B59" s="22">
        <v>30161894.800000001</v>
      </c>
    </row>
    <row r="60" spans="1:3" s="2" customFormat="1" ht="15" customHeight="1" x14ac:dyDescent="0.2">
      <c r="A60" s="10"/>
    </row>
    <row r="61" spans="1:3" s="2" customFormat="1" ht="15" customHeight="1" x14ac:dyDescent="0.2">
      <c r="A61" s="11" t="s">
        <v>10</v>
      </c>
    </row>
    <row r="62" spans="1:3" s="2" customFormat="1" ht="15" customHeight="1" x14ac:dyDescent="0.2">
      <c r="A62" s="10" t="s">
        <v>9</v>
      </c>
      <c r="B62" s="16">
        <v>0</v>
      </c>
    </row>
    <row r="63" spans="1:3" s="2" customFormat="1" ht="15" customHeight="1" thickBot="1" x14ac:dyDescent="0.25">
      <c r="A63" s="10"/>
      <c r="B63" s="24"/>
    </row>
    <row r="64" spans="1:3" s="2" customFormat="1" ht="18" customHeight="1" x14ac:dyDescent="0.2">
      <c r="A64" s="11" t="s">
        <v>8</v>
      </c>
      <c r="B64" s="23"/>
      <c r="C64" s="23">
        <f>SUM(B59)</f>
        <v>30161894.800000001</v>
      </c>
    </row>
    <row r="65" spans="1:3" s="2" customFormat="1" ht="15" customHeight="1" x14ac:dyDescent="0.2">
      <c r="A65" s="10"/>
    </row>
    <row r="66" spans="1:3" s="2" customFormat="1" ht="15" customHeight="1" x14ac:dyDescent="0.2">
      <c r="A66" s="11" t="s">
        <v>7</v>
      </c>
    </row>
    <row r="67" spans="1:3" s="2" customFormat="1" ht="15" customHeight="1" x14ac:dyDescent="0.2">
      <c r="A67" s="10"/>
    </row>
    <row r="68" spans="1:3" s="2" customFormat="1" ht="19.5" customHeight="1" x14ac:dyDescent="0.2">
      <c r="A68" s="10" t="s">
        <v>6</v>
      </c>
      <c r="B68" s="22">
        <v>226259628.84999999</v>
      </c>
    </row>
    <row r="69" spans="1:3" s="2" customFormat="1" ht="19.5" customHeight="1" thickBot="1" x14ac:dyDescent="0.25">
      <c r="A69" s="10" t="s">
        <v>5</v>
      </c>
      <c r="B69" s="22">
        <f>'[1]G Y P JUNIO 2023'!C192</f>
        <v>2217260.4199999869</v>
      </c>
      <c r="C69" s="21">
        <v>228476889.27000001</v>
      </c>
    </row>
    <row r="70" spans="1:3" s="2" customFormat="1" ht="15" customHeight="1" x14ac:dyDescent="0.2">
      <c r="A70" s="10" t="s">
        <v>4</v>
      </c>
    </row>
    <row r="71" spans="1:3" s="20" customFormat="1" ht="16.5" customHeight="1" x14ac:dyDescent="0.2">
      <c r="A71" s="10"/>
      <c r="B71" s="2"/>
      <c r="C71" s="2"/>
    </row>
    <row r="72" spans="1:3" s="2" customFormat="1" ht="21.75" customHeight="1" thickBot="1" x14ac:dyDescent="0.3">
      <c r="A72" s="19" t="s">
        <v>3</v>
      </c>
      <c r="B72" s="18"/>
      <c r="C72" s="17">
        <f>SUM(C64:C69)</f>
        <v>258638784.07000002</v>
      </c>
    </row>
    <row r="73" spans="1:3" s="2" customFormat="1" ht="15" customHeight="1" thickTop="1" x14ac:dyDescent="0.2">
      <c r="A73" s="11"/>
      <c r="B73" s="16"/>
    </row>
    <row r="74" spans="1:3" s="2" customFormat="1" ht="15" customHeight="1" x14ac:dyDescent="0.2">
      <c r="A74" s="15" t="s">
        <v>2</v>
      </c>
      <c r="B74" s="15"/>
      <c r="C74" s="14"/>
    </row>
    <row r="75" spans="1:3" s="2" customFormat="1" ht="15" customHeight="1" x14ac:dyDescent="0.2">
      <c r="A75" s="13"/>
      <c r="B75" s="13"/>
    </row>
    <row r="76" spans="1:3" s="2" customFormat="1" ht="16.5" customHeight="1" x14ac:dyDescent="0.2">
      <c r="A76" s="12"/>
      <c r="B76" s="7"/>
    </row>
    <row r="77" spans="1:3" s="2" customFormat="1" ht="15" customHeight="1" x14ac:dyDescent="0.2">
      <c r="A77" s="11" t="s">
        <v>1</v>
      </c>
      <c r="B77" s="10"/>
    </row>
    <row r="78" spans="1:3" s="2" customFormat="1" ht="15" customHeight="1" x14ac:dyDescent="0.2">
      <c r="A78" s="11" t="s">
        <v>0</v>
      </c>
      <c r="B78" s="10"/>
    </row>
    <row r="79" spans="1:3" s="2" customFormat="1" ht="15" customHeight="1" x14ac:dyDescent="0.2">
      <c r="A79" s="9"/>
      <c r="B79" s="9"/>
    </row>
    <row r="80" spans="1:3" s="2" customFormat="1" ht="15" customHeight="1" x14ac:dyDescent="0.2">
      <c r="A80" s="8"/>
      <c r="B80" s="7"/>
    </row>
    <row r="81" spans="1:2" s="2" customFormat="1" ht="23.25" customHeight="1" x14ac:dyDescent="0.2">
      <c r="A81" s="6"/>
    </row>
    <row r="82" spans="1:2" s="2" customFormat="1" ht="23.25" customHeight="1" x14ac:dyDescent="0.25">
      <c r="A82" s="5"/>
    </row>
    <row r="83" spans="1:2" s="2" customFormat="1" ht="23.25" customHeight="1" x14ac:dyDescent="0.25">
      <c r="A83" s="4"/>
      <c r="B83" s="3"/>
    </row>
    <row r="84" spans="1:2" s="2" customFormat="1" x14ac:dyDescent="0.2">
      <c r="A84" s="3"/>
      <c r="B84" s="3"/>
    </row>
    <row r="88" spans="1:2" s="2" customFormat="1" ht="19.5" customHeight="1" x14ac:dyDescent="0.2"/>
    <row r="89" spans="1:2" s="2" customFormat="1" ht="19.5" customHeight="1" x14ac:dyDescent="0.2"/>
    <row r="90" spans="1:2" s="2" customFormat="1" ht="19.5" customHeight="1" x14ac:dyDescent="0.2"/>
    <row r="91" spans="1:2" s="2" customFormat="1" ht="19.5" customHeight="1" x14ac:dyDescent="0.2"/>
    <row r="92" spans="1:2" s="2" customFormat="1" ht="19.5" customHeight="1" x14ac:dyDescent="0.2"/>
  </sheetData>
  <mergeCells count="8">
    <mergeCell ref="A12:B12"/>
    <mergeCell ref="A74:B74"/>
    <mergeCell ref="A6:B6"/>
    <mergeCell ref="A7:B7"/>
    <mergeCell ref="A8:B8"/>
    <mergeCell ref="A9:B9"/>
    <mergeCell ref="A10:B10"/>
    <mergeCell ref="A11:B11"/>
  </mergeCells>
  <pageMargins left="1.59" right="0.9055118110236221" top="0.22" bottom="0" header="0.31496062992125984" footer="0.31496062992125984"/>
  <pageSetup scale="6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 BCE. GRAL JUNIO 2023</vt:lpstr>
      <vt:lpstr>' BCE. GRAL JUNIO 2023'!Área_de_impresión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Rosayddel Ramirez Pineda</dc:creator>
  <cp:lastModifiedBy>Rosayddel Ramirez Pineda</cp:lastModifiedBy>
  <dcterms:created xsi:type="dcterms:W3CDTF">2023-07-12T13:58:50Z</dcterms:created>
  <dcterms:modified xsi:type="dcterms:W3CDTF">2023-07-12T13:59:33Z</dcterms:modified>
</cp:coreProperties>
</file>