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sion\Desktop\Datos DIGEGA 2023\Imp-Exp 2023\"/>
    </mc:Choice>
  </mc:AlternateContent>
  <bookViews>
    <workbookView xWindow="0" yWindow="0" windowWidth="20490" windowHeight="9045" tabRatio="918"/>
  </bookViews>
  <sheets>
    <sheet name="Consolidado" sheetId="15" r:id="rId1"/>
    <sheet name="Bovino Carnico" sheetId="5" r:id="rId2"/>
    <sheet name="Bovino Lacteo" sheetId="6" r:id="rId3"/>
    <sheet name="Leche" sheetId="7" r:id="rId4"/>
    <sheet name="Pieles" sheetId="11" r:id="rId5"/>
    <sheet name="Embutidos" sheetId="12" r:id="rId6"/>
    <sheet name="Otro Origen" sheetId="14" r:id="rId7"/>
    <sheet name="Huevo" sheetId="21" state="hidden" r:id="rId8"/>
    <sheet name="Pro vet" sheetId="20" r:id="rId9"/>
  </sheets>
  <definedNames>
    <definedName name="_xlnm._FilterDatabase" localSheetId="5" hidden="1">Embutidos!#REF!</definedName>
    <definedName name="_xlchart.v5.0" hidden="1">'Bovino Lacteo'!$A$42</definedName>
    <definedName name="_xlchart.v5.1" hidden="1">'Bovino Lacteo'!$A$43:$A$47</definedName>
    <definedName name="_xlchart.v5.2" hidden="1">'Bovino Lacteo'!$B$42</definedName>
    <definedName name="_xlchart.v5.3" hidden="1">'Bovino Lacteo'!$B$43:$B$47</definedName>
    <definedName name="_xlchart.v5.4" hidden="1">'Bovino Lacteo'!$A$42</definedName>
    <definedName name="_xlchart.v5.5" hidden="1">'Bovino Lacteo'!$A$43:$A$47</definedName>
    <definedName name="_xlchart.v5.6" hidden="1">'Bovino Lacteo'!$B$42</definedName>
    <definedName name="_xlchart.v5.7" hidden="1">'Bovino Lacteo'!$B$43:$B$47</definedName>
    <definedName name="_xlnm.Print_Titles" localSheetId="1">'Bovino Carnico'!$11:$13</definedName>
    <definedName name="_xlnm.Print_Titles" localSheetId="2">'Bovino Lacteo'!$10:$12</definedName>
    <definedName name="_xlnm.Print_Titles" localSheetId="5">Embutidos!$10:$12</definedName>
    <definedName name="_xlnm.Print_Titles" localSheetId="7">Huevo!$10:$11</definedName>
    <definedName name="_xlnm.Print_Titles" localSheetId="3">Leche!$10:$12</definedName>
    <definedName name="_xlnm.Print_Titles" localSheetId="6">'Otro Origen'!$10:$12</definedName>
    <definedName name="_xlnm.Print_Titles" localSheetId="4">Pieles!$11:$13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2" l="1"/>
  <c r="F19" i="12"/>
  <c r="C35" i="20"/>
  <c r="C34" i="20"/>
  <c r="C33" i="20"/>
  <c r="C32" i="20"/>
  <c r="C31" i="20"/>
  <c r="C39" i="14"/>
  <c r="B39" i="14"/>
  <c r="C40" i="14"/>
  <c r="B40" i="14"/>
  <c r="C41" i="14"/>
  <c r="B41" i="14"/>
  <c r="C37" i="14"/>
  <c r="B37" i="14"/>
  <c r="C38" i="14"/>
  <c r="B38" i="14"/>
  <c r="C47" i="11"/>
  <c r="B47" i="11"/>
  <c r="C50" i="11"/>
  <c r="C44" i="11"/>
  <c r="B44" i="11"/>
  <c r="B50" i="11"/>
  <c r="C54" i="11"/>
  <c r="B54" i="11"/>
  <c r="C52" i="11"/>
  <c r="B52" i="11"/>
  <c r="C46" i="11"/>
  <c r="B46" i="11"/>
  <c r="C43" i="11"/>
  <c r="B43" i="11"/>
  <c r="C53" i="11"/>
  <c r="B53" i="11"/>
  <c r="A53" i="11"/>
  <c r="C49" i="11"/>
  <c r="B49" i="11"/>
  <c r="C45" i="11"/>
  <c r="B45" i="11"/>
  <c r="C51" i="7"/>
  <c r="B51" i="7"/>
  <c r="C52" i="7"/>
  <c r="B52" i="7"/>
  <c r="C46" i="7"/>
  <c r="B46" i="7"/>
  <c r="C53" i="7"/>
  <c r="B53" i="7"/>
  <c r="C45" i="7"/>
  <c r="B45" i="7"/>
  <c r="C49" i="7"/>
  <c r="B49" i="7"/>
  <c r="C48" i="7"/>
  <c r="B48" i="7"/>
  <c r="C50" i="7"/>
  <c r="B50" i="7"/>
  <c r="C47" i="7"/>
  <c r="B47" i="7"/>
  <c r="C44" i="7"/>
  <c r="B44" i="7"/>
  <c r="C43" i="7"/>
  <c r="B43" i="7"/>
  <c r="C47" i="6"/>
  <c r="B47" i="6"/>
  <c r="C46" i="6"/>
  <c r="B46" i="6"/>
  <c r="C44" i="6"/>
  <c r="B44" i="6"/>
  <c r="G31" i="14"/>
  <c r="F31" i="14"/>
  <c r="F34" i="7"/>
  <c r="G34" i="7"/>
  <c r="F24" i="7"/>
  <c r="G24" i="7"/>
  <c r="C32" i="5" l="1"/>
  <c r="B32" i="5"/>
  <c r="C31" i="5"/>
  <c r="B31" i="5"/>
  <c r="F35" i="11"/>
  <c r="F28" i="14"/>
  <c r="G28" i="14"/>
  <c r="F30" i="11"/>
  <c r="G30" i="11"/>
  <c r="F34" i="6" l="1"/>
  <c r="E20" i="20"/>
  <c r="E16" i="20" l="1"/>
  <c r="F18" i="5"/>
  <c r="G18" i="5"/>
  <c r="E24" i="20" l="1"/>
  <c r="F16" i="12"/>
  <c r="G16" i="12"/>
  <c r="F17" i="11"/>
  <c r="G17" i="11"/>
  <c r="F36" i="7"/>
  <c r="F37" i="7" s="1"/>
  <c r="G36" i="7"/>
  <c r="F22" i="6"/>
  <c r="G22" i="6"/>
  <c r="G34" i="6"/>
  <c r="F36" i="6"/>
  <c r="G36" i="6"/>
  <c r="G37" i="6" l="1"/>
  <c r="F37" i="6"/>
  <c r="G35" i="11"/>
  <c r="F24" i="5" l="1"/>
  <c r="G24" i="5"/>
  <c r="F20" i="14"/>
  <c r="G20" i="14"/>
  <c r="F14" i="12"/>
  <c r="G14" i="12"/>
  <c r="G37" i="7"/>
  <c r="F22" i="5"/>
  <c r="G22" i="5"/>
  <c r="F36" i="11"/>
  <c r="G36" i="11"/>
  <c r="G25" i="5" l="1"/>
  <c r="C13" i="15" s="1"/>
  <c r="F25" i="5"/>
  <c r="E25" i="20"/>
  <c r="C14" i="15" l="1"/>
  <c r="B14" i="15"/>
  <c r="B11" i="20" l="1"/>
  <c r="A11" i="14"/>
  <c r="A11" i="12"/>
  <c r="A12" i="11"/>
  <c r="A11" i="7"/>
  <c r="A11" i="6"/>
  <c r="A12" i="5"/>
  <c r="B13" i="15" l="1"/>
  <c r="A9" i="21" l="1"/>
  <c r="F16" i="21" l="1"/>
  <c r="G16" i="21"/>
  <c r="C19" i="15" l="1"/>
  <c r="B16" i="15" l="1"/>
  <c r="C16" i="15"/>
  <c r="B18" i="15"/>
  <c r="B17" i="15"/>
  <c r="C17" i="15"/>
  <c r="C15" i="15" l="1"/>
  <c r="B15" i="15"/>
  <c r="B20" i="15" l="1"/>
  <c r="C18" i="15" l="1"/>
  <c r="C20" i="15" s="1"/>
</calcChain>
</file>

<file path=xl/sharedStrings.xml><?xml version="1.0" encoding="utf-8"?>
<sst xmlns="http://schemas.openxmlformats.org/spreadsheetml/2006/main" count="647" uniqueCount="112">
  <si>
    <t>Total</t>
  </si>
  <si>
    <t>Leche</t>
  </si>
  <si>
    <t>Otro Origen</t>
  </si>
  <si>
    <t>Embutidos</t>
  </si>
  <si>
    <t>Mes</t>
  </si>
  <si>
    <t>Origen</t>
  </si>
  <si>
    <t>Clasificación</t>
  </si>
  <si>
    <t>Kilos</t>
  </si>
  <si>
    <t>Valor US$</t>
  </si>
  <si>
    <t>Res</t>
  </si>
  <si>
    <t>Lacteo</t>
  </si>
  <si>
    <t>Pieles</t>
  </si>
  <si>
    <t>Mercancia</t>
  </si>
  <si>
    <t>República Dominicana</t>
  </si>
  <si>
    <t>MINISTERIO DE AGRICULTURA</t>
  </si>
  <si>
    <t>Dirección General de Ganadería</t>
  </si>
  <si>
    <t>Productos Veterinarios</t>
  </si>
  <si>
    <t>Destino</t>
  </si>
  <si>
    <t>Piel</t>
  </si>
  <si>
    <t>Pais de Procedencia</t>
  </si>
  <si>
    <t>Consolidado de Importaciones de Huevos del Año 2017</t>
  </si>
  <si>
    <t>Nota: Los meses con asterisco (*) estan sujetos a cambios</t>
  </si>
  <si>
    <t>Consolidado de Exportaciones de Pieles</t>
  </si>
  <si>
    <t>Consolidado de Exportaciones de Embutidos</t>
  </si>
  <si>
    <t>Guatemala</t>
  </si>
  <si>
    <t>Cárnico</t>
  </si>
  <si>
    <t>Bovino</t>
  </si>
  <si>
    <t>Trinidad &amp; Tobago</t>
  </si>
  <si>
    <t>Helados</t>
  </si>
  <si>
    <t>Lácteo</t>
  </si>
  <si>
    <t>Jamaica</t>
  </si>
  <si>
    <t>Antigua y Barbuda</t>
  </si>
  <si>
    <t>Estados Unidos</t>
  </si>
  <si>
    <t>Flan</t>
  </si>
  <si>
    <t>Dulce de leche</t>
  </si>
  <si>
    <t>Crema de leche</t>
  </si>
  <si>
    <t>Queso</t>
  </si>
  <si>
    <t>Danes</t>
  </si>
  <si>
    <t>Holandes</t>
  </si>
  <si>
    <t>Queso Amarillo</t>
  </si>
  <si>
    <t>Queso Blanco</t>
  </si>
  <si>
    <t>Queso de hoja</t>
  </si>
  <si>
    <t>Haiti</t>
  </si>
  <si>
    <t>Cuba</t>
  </si>
  <si>
    <t>Leche con Chocolate</t>
  </si>
  <si>
    <t>Portugal</t>
  </si>
  <si>
    <t>Curtidas o Curadas</t>
  </si>
  <si>
    <t>Piel Animal</t>
  </si>
  <si>
    <t>Mexico</t>
  </si>
  <si>
    <t>Italia</t>
  </si>
  <si>
    <t>Salchichas</t>
  </si>
  <si>
    <t>Sopa</t>
  </si>
  <si>
    <t>Otro Tipo</t>
  </si>
  <si>
    <t>Sazones</t>
  </si>
  <si>
    <t>Mayonesa</t>
  </si>
  <si>
    <t>Curazao</t>
  </si>
  <si>
    <t>Adereso</t>
  </si>
  <si>
    <t>PVET</t>
  </si>
  <si>
    <t>Ecuador</t>
  </si>
  <si>
    <t>Lengua</t>
  </si>
  <si>
    <t>Honduras</t>
  </si>
  <si>
    <t>San Martin</t>
  </si>
  <si>
    <t>Leche entera liquida</t>
  </si>
  <si>
    <t>Pieles Bovinas Frescas Saladas</t>
  </si>
  <si>
    <t>Indonesia</t>
  </si>
  <si>
    <t>Alemania</t>
  </si>
  <si>
    <t>China</t>
  </si>
  <si>
    <t>Bonaire</t>
  </si>
  <si>
    <t>N/A</t>
  </si>
  <si>
    <t>Depto. de Planificacion y Desarrollo</t>
  </si>
  <si>
    <t>Consolidado por pais</t>
  </si>
  <si>
    <t>kg</t>
  </si>
  <si>
    <t>Pais</t>
  </si>
  <si>
    <t xml:space="preserve">Valor US </t>
  </si>
  <si>
    <t>Procedencia</t>
  </si>
  <si>
    <t>Carne Deshuesada</t>
  </si>
  <si>
    <t>Carne deshuesada</t>
  </si>
  <si>
    <t>Consolidado General de Exportaciones T2</t>
  </si>
  <si>
    <t>Barbados</t>
  </si>
  <si>
    <t>Guyana</t>
  </si>
  <si>
    <t>Granada</t>
  </si>
  <si>
    <t>Vietnam</t>
  </si>
  <si>
    <t>Belgica</t>
  </si>
  <si>
    <t xml:space="preserve">Consolidado de Exportaciones de Productos veterinarios </t>
  </si>
  <si>
    <t xml:space="preserve">Consolidado de Exportaciones de Mercancia de Otro Origen </t>
  </si>
  <si>
    <t xml:space="preserve">Consolidado de Exportaciones de Leche </t>
  </si>
  <si>
    <t xml:space="preserve">Consolidado de Exportaciones de Lacteos </t>
  </si>
  <si>
    <t xml:space="preserve">Consolidado de Exportaciones de Carne de Res </t>
  </si>
  <si>
    <t>Julio</t>
  </si>
  <si>
    <t>Agosto</t>
  </si>
  <si>
    <t>Septiembre</t>
  </si>
  <si>
    <t>Grasa</t>
  </si>
  <si>
    <t>Cortes</t>
  </si>
  <si>
    <t>Nicaragua</t>
  </si>
  <si>
    <t>Islas Virgenes (U.S.)</t>
  </si>
  <si>
    <t>Leche Saborizada</t>
  </si>
  <si>
    <t>Pollo</t>
  </si>
  <si>
    <t>Filipinas</t>
  </si>
  <si>
    <t>Islas Turcas y Caicos</t>
  </si>
  <si>
    <t>Islas Caiman</t>
  </si>
  <si>
    <t>Leche entera en polvo</t>
  </si>
  <si>
    <t>Piel Bovina Salada verde</t>
  </si>
  <si>
    <t>Bangladesh</t>
  </si>
  <si>
    <t>Canada</t>
  </si>
  <si>
    <t>Pieles Bovinas Secas y Saladas</t>
  </si>
  <si>
    <t>Semicurtidas o semicuradas</t>
  </si>
  <si>
    <t>Caprino</t>
  </si>
  <si>
    <t>Productos Lácteos</t>
  </si>
  <si>
    <t>España</t>
  </si>
  <si>
    <t>Exportacion</t>
  </si>
  <si>
    <t>Tortola</t>
  </si>
  <si>
    <t>3er Trimestre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</si>
</sst>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43" fontId="4" fillId="0" borderId="0" xfId="1" applyFont="1"/>
    <xf numFmtId="0" fontId="2" fillId="2" borderId="1" xfId="4" applyFont="1" applyFill="1" applyBorder="1" applyAlignment="1">
      <alignment horizontal="center"/>
    </xf>
    <xf numFmtId="164" fontId="4" fillId="0" borderId="0" xfId="1" applyNumberFormat="1" applyFont="1"/>
    <xf numFmtId="0" fontId="6" fillId="0" borderId="0" xfId="0" applyFont="1" applyAlignment="1">
      <alignment horizontal="center"/>
    </xf>
    <xf numFmtId="164" fontId="7" fillId="4" borderId="2" xfId="1" applyNumberFormat="1" applyFont="1" applyFill="1" applyBorder="1"/>
    <xf numFmtId="43" fontId="7" fillId="4" borderId="2" xfId="1" applyFont="1" applyFill="1" applyBorder="1"/>
    <xf numFmtId="43" fontId="0" fillId="0" borderId="0" xfId="1" applyFont="1"/>
    <xf numFmtId="0" fontId="1" fillId="0" borderId="7" xfId="2" applyFont="1" applyBorder="1" applyAlignment="1">
      <alignment wrapText="1"/>
    </xf>
    <xf numFmtId="164" fontId="1" fillId="0" borderId="7" xfId="1" applyNumberFormat="1" applyFont="1" applyFill="1" applyBorder="1" applyAlignment="1">
      <alignment horizontal="right" wrapText="1"/>
    </xf>
    <xf numFmtId="43" fontId="1" fillId="0" borderId="7" xfId="1" applyFont="1" applyFill="1" applyBorder="1" applyAlignment="1">
      <alignment horizontal="right" wrapText="1"/>
    </xf>
    <xf numFmtId="0" fontId="2" fillId="2" borderId="8" xfId="4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2" fillId="3" borderId="3" xfId="3" applyFont="1" applyFill="1" applyBorder="1" applyAlignment="1">
      <alignment wrapText="1"/>
    </xf>
    <xf numFmtId="164" fontId="5" fillId="3" borderId="3" xfId="1" applyNumberFormat="1" applyFont="1" applyFill="1" applyBorder="1"/>
    <xf numFmtId="43" fontId="5" fillId="3" borderId="3" xfId="1" applyFont="1" applyFill="1" applyBorder="1"/>
    <xf numFmtId="164" fontId="1" fillId="0" borderId="7" xfId="1" applyNumberFormat="1" applyFont="1" applyFill="1" applyBorder="1" applyAlignment="1">
      <alignment horizontal="right"/>
    </xf>
    <xf numFmtId="43" fontId="1" fillId="0" borderId="7" xfId="1" applyFont="1" applyFill="1" applyBorder="1" applyAlignment="1">
      <alignment horizontal="right"/>
    </xf>
    <xf numFmtId="4" fontId="1" fillId="0" borderId="10" xfId="5" applyNumberFormat="1" applyFont="1" applyBorder="1" applyAlignment="1">
      <alignment horizontal="right" wrapText="1"/>
    </xf>
    <xf numFmtId="0" fontId="1" fillId="0" borderId="10" xfId="5" applyFont="1" applyBorder="1" applyAlignment="1">
      <alignment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5" borderId="10" xfId="4" applyFont="1" applyFill="1" applyBorder="1" applyAlignment="1">
      <alignment horizontal="center"/>
    </xf>
    <xf numFmtId="0" fontId="0" fillId="0" borderId="10" xfId="0" applyBorder="1"/>
    <xf numFmtId="164" fontId="4" fillId="0" borderId="10" xfId="1" applyNumberFormat="1" applyFont="1" applyBorder="1"/>
    <xf numFmtId="43" fontId="4" fillId="0" borderId="10" xfId="1" applyFont="1" applyBorder="1"/>
    <xf numFmtId="164" fontId="4" fillId="0" borderId="10" xfId="1" applyNumberFormat="1" applyFont="1" applyBorder="1" applyAlignment="1">
      <alignment horizontal="center"/>
    </xf>
    <xf numFmtId="0" fontId="5" fillId="6" borderId="10" xfId="0" applyFont="1" applyFill="1" applyBorder="1"/>
    <xf numFmtId="164" fontId="5" fillId="6" borderId="10" xfId="1" applyNumberFormat="1" applyFont="1" applyFill="1" applyBorder="1"/>
    <xf numFmtId="43" fontId="5" fillId="6" borderId="10" xfId="1" applyFont="1" applyFill="1" applyBorder="1"/>
    <xf numFmtId="0" fontId="2" fillId="7" borderId="10" xfId="4" applyFont="1" applyFill="1" applyBorder="1" applyAlignment="1">
      <alignment horizontal="center"/>
    </xf>
    <xf numFmtId="164" fontId="2" fillId="7" borderId="10" xfId="1" applyNumberFormat="1" applyFont="1" applyFill="1" applyBorder="1" applyAlignment="1">
      <alignment horizontal="center"/>
    </xf>
    <xf numFmtId="43" fontId="2" fillId="7" borderId="10" xfId="1" applyFont="1" applyFill="1" applyBorder="1" applyAlignment="1">
      <alignment horizontal="center"/>
    </xf>
    <xf numFmtId="0" fontId="2" fillId="6" borderId="10" xfId="3" applyFont="1" applyFill="1" applyBorder="1" applyAlignment="1">
      <alignment wrapText="1"/>
    </xf>
    <xf numFmtId="164" fontId="7" fillId="6" borderId="10" xfId="1" applyNumberFormat="1" applyFont="1" applyFill="1" applyBorder="1"/>
    <xf numFmtId="43" fontId="7" fillId="6" borderId="10" xfId="1" applyFont="1" applyFill="1" applyBorder="1"/>
    <xf numFmtId="0" fontId="5" fillId="0" borderId="10" xfId="0" applyFont="1" applyBorder="1" applyAlignment="1">
      <alignment horizontal="center" vertical="center"/>
    </xf>
    <xf numFmtId="0" fontId="0" fillId="0" borderId="0" xfId="0" applyFont="1"/>
    <xf numFmtId="0" fontId="1" fillId="0" borderId="10" xfId="2" applyFont="1" applyBorder="1" applyAlignment="1">
      <alignment wrapText="1"/>
    </xf>
    <xf numFmtId="43" fontId="1" fillId="0" borderId="10" xfId="1" applyFont="1" applyFill="1" applyBorder="1" applyAlignment="1">
      <alignment wrapText="1"/>
    </xf>
    <xf numFmtId="164" fontId="5" fillId="6" borderId="10" xfId="1" applyNumberFormat="1" applyFont="1" applyFill="1" applyBorder="1" applyAlignment="1">
      <alignment wrapText="1"/>
    </xf>
    <xf numFmtId="43" fontId="5" fillId="6" borderId="10" xfId="1" applyFont="1" applyFill="1" applyBorder="1" applyAlignment="1">
      <alignment wrapText="1"/>
    </xf>
    <xf numFmtId="0" fontId="5" fillId="0" borderId="0" xfId="0" applyFont="1" applyBorder="1" applyAlignment="1"/>
    <xf numFmtId="0" fontId="9" fillId="0" borderId="0" xfId="0" applyFont="1" applyAlignment="1"/>
    <xf numFmtId="0" fontId="9" fillId="0" borderId="0" xfId="0" applyFont="1" applyBorder="1" applyAlignment="1"/>
    <xf numFmtId="4" fontId="1" fillId="0" borderId="15" xfId="5" applyNumberFormat="1" applyFont="1" applyBorder="1" applyAlignment="1">
      <alignment horizontal="right" wrapText="1"/>
    </xf>
    <xf numFmtId="4" fontId="1" fillId="0" borderId="0" xfId="5" applyNumberFormat="1" applyFont="1" applyBorder="1" applyAlignment="1">
      <alignment horizontal="right" wrapText="1"/>
    </xf>
    <xf numFmtId="4" fontId="0" fillId="0" borderId="15" xfId="0" applyNumberFormat="1" applyBorder="1"/>
    <xf numFmtId="4" fontId="0" fillId="0" borderId="0" xfId="0" applyNumberFormat="1" applyBorder="1"/>
    <xf numFmtId="0" fontId="1" fillId="0" borderId="10" xfId="5" applyFont="1" applyFill="1" applyBorder="1" applyAlignment="1">
      <alignment wrapText="1"/>
    </xf>
    <xf numFmtId="4" fontId="1" fillId="0" borderId="10" xfId="5" applyNumberFormat="1" applyFont="1" applyFill="1" applyBorder="1" applyAlignment="1">
      <alignment horizontal="right" wrapText="1"/>
    </xf>
    <xf numFmtId="0" fontId="1" fillId="0" borderId="10" xfId="2" applyFont="1" applyFill="1" applyBorder="1" applyAlignment="1">
      <alignment wrapText="1"/>
    </xf>
    <xf numFmtId="0" fontId="2" fillId="5" borderId="10" xfId="4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" fillId="7" borderId="10" xfId="4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4" xfId="4" applyFont="1" applyFill="1" applyBorder="1" applyAlignment="1">
      <alignment horizontal="center"/>
    </xf>
    <xf numFmtId="0" fontId="2" fillId="2" borderId="5" xfId="4" applyFont="1" applyFill="1" applyBorder="1" applyAlignment="1">
      <alignment horizontal="center"/>
    </xf>
    <xf numFmtId="0" fontId="2" fillId="2" borderId="6" xfId="4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5" fillId="6" borderId="11" xfId="1" applyNumberFormat="1" applyFont="1" applyFill="1" applyBorder="1" applyAlignment="1">
      <alignment horizontal="center"/>
    </xf>
    <xf numFmtId="164" fontId="5" fillId="6" borderId="12" xfId="1" applyNumberFormat="1" applyFont="1" applyFill="1" applyBorder="1" applyAlignment="1">
      <alignment horizontal="center"/>
    </xf>
    <xf numFmtId="164" fontId="5" fillId="6" borderId="13" xfId="1" applyNumberFormat="1" applyFont="1" applyFill="1" applyBorder="1" applyAlignment="1">
      <alignment horizontal="center"/>
    </xf>
  </cellXfs>
  <cellStyles count="6">
    <cellStyle name="Millares" xfId="1" builtinId="3"/>
    <cellStyle name="Normal" xfId="0" builtinId="0"/>
    <cellStyle name="Normal_Bovino Carnico" xfId="5"/>
    <cellStyle name="Normal_Bovino Lacteo" xfId="2"/>
    <cellStyle name="Normal_Hoja14" xfId="3"/>
    <cellStyle name="Normal_Hoja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Exportaciones</a:t>
            </a:r>
            <a:r>
              <a:rPr lang="en-US" b="1" baseline="0"/>
              <a:t> de Productos Pecuarios </a:t>
            </a:r>
          </a:p>
          <a:p>
            <a:pPr>
              <a:defRPr/>
            </a:pPr>
            <a:r>
              <a:rPr lang="en-US" b="1" baseline="0"/>
              <a:t>Kg  / T3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Consolidado!$B$12</c:f>
              <c:strCache>
                <c:ptCount val="1"/>
                <c:pt idx="0">
                  <c:v>Kilos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Consolidado!$A$13:$A$19</c:f>
              <c:strCache>
                <c:ptCount val="7"/>
                <c:pt idx="0">
                  <c:v>Res</c:v>
                </c:pt>
                <c:pt idx="1">
                  <c:v>Lacteo</c:v>
                </c:pt>
                <c:pt idx="2">
                  <c:v>Leche</c:v>
                </c:pt>
                <c:pt idx="3">
                  <c:v>Pieles</c:v>
                </c:pt>
                <c:pt idx="4">
                  <c:v>Embutidos</c:v>
                </c:pt>
                <c:pt idx="5">
                  <c:v>Otro Origen</c:v>
                </c:pt>
                <c:pt idx="6">
                  <c:v>Productos Veterinarios</c:v>
                </c:pt>
              </c:strCache>
            </c:strRef>
          </c:cat>
          <c:val>
            <c:numRef>
              <c:f>Consolidado!$B$13:$B$19</c:f>
              <c:numCache>
                <c:formatCode>_(* #,##0_);_(* \(#,##0\);_(* "-"??_);_(@_)</c:formatCode>
                <c:ptCount val="7"/>
                <c:pt idx="0">
                  <c:v>163637.97</c:v>
                </c:pt>
                <c:pt idx="1">
                  <c:v>210829.97999999998</c:v>
                </c:pt>
                <c:pt idx="2">
                  <c:v>98823.13</c:v>
                </c:pt>
                <c:pt idx="3">
                  <c:v>508372.9</c:v>
                </c:pt>
                <c:pt idx="4">
                  <c:v>13607.78</c:v>
                </c:pt>
                <c:pt idx="5">
                  <c:v>137752.07999999999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D-4C8A-B4AC-4F489D72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64304"/>
        <c:axId val="229856144"/>
      </c:barChart>
      <c:catAx>
        <c:axId val="2298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9856144"/>
        <c:crosses val="autoZero"/>
        <c:auto val="1"/>
        <c:lblAlgn val="ctr"/>
        <c:lblOffset val="100"/>
        <c:noMultiLvlLbl val="0"/>
      </c:catAx>
      <c:valAx>
        <c:axId val="22985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986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pieles  /  T3 valores en $US</a:t>
            </a:r>
            <a:endParaRPr lang="es-DO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Pieles!$C$42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4.9704862701080111E-3"/>
                  <c:y val="-3.72670807453416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07039337474120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4557294051619477E-3"/>
                  <c:y val="-2.4844720496894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4.55486542443064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Pieles!$A$43:$A$54</c:f>
              <c:strCache>
                <c:ptCount val="12"/>
                <c:pt idx="0">
                  <c:v>Alemania</c:v>
                </c:pt>
                <c:pt idx="1">
                  <c:v>Bangladesh</c:v>
                </c:pt>
                <c:pt idx="2">
                  <c:v>Belgica</c:v>
                </c:pt>
                <c:pt idx="3">
                  <c:v>Canada</c:v>
                </c:pt>
                <c:pt idx="4">
                  <c:v>China</c:v>
                </c:pt>
                <c:pt idx="5">
                  <c:v>España</c:v>
                </c:pt>
                <c:pt idx="6">
                  <c:v>Estados Unidos</c:v>
                </c:pt>
                <c:pt idx="7">
                  <c:v>Indonesia</c:v>
                </c:pt>
                <c:pt idx="8">
                  <c:v>Italia</c:v>
                </c:pt>
                <c:pt idx="9">
                  <c:v>Mexico</c:v>
                </c:pt>
                <c:pt idx="10">
                  <c:v>Vietnam</c:v>
                </c:pt>
                <c:pt idx="11">
                  <c:v>Vietnam</c:v>
                </c:pt>
              </c:strCache>
            </c:strRef>
          </c:cat>
          <c:val>
            <c:numRef>
              <c:f>Pieles!$C$43:$C$54</c:f>
              <c:numCache>
                <c:formatCode>#,##0.00</c:formatCode>
                <c:ptCount val="12"/>
                <c:pt idx="0">
                  <c:v>343957.87</c:v>
                </c:pt>
                <c:pt idx="1">
                  <c:v>363800.77</c:v>
                </c:pt>
                <c:pt idx="2">
                  <c:v>17600</c:v>
                </c:pt>
                <c:pt idx="3">
                  <c:v>462199.05999999994</c:v>
                </c:pt>
                <c:pt idx="4">
                  <c:v>73173.7</c:v>
                </c:pt>
                <c:pt idx="5">
                  <c:v>18327</c:v>
                </c:pt>
                <c:pt idx="6">
                  <c:v>29145.119999999999</c:v>
                </c:pt>
                <c:pt idx="7">
                  <c:v>641374.23</c:v>
                </c:pt>
                <c:pt idx="8">
                  <c:v>26000</c:v>
                </c:pt>
                <c:pt idx="9">
                  <c:v>32198.5</c:v>
                </c:pt>
                <c:pt idx="10">
                  <c:v>10989.01</c:v>
                </c:pt>
                <c:pt idx="11">
                  <c:v>973.56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8100656"/>
        <c:axId val="2380930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Pieles!$B$42</c15:sqref>
                        </c15:formulaRef>
                      </c:ext>
                    </c:extLst>
                    <c:strCache>
                      <c:ptCount val="1"/>
                      <c:pt idx="0">
                        <c:v>kg</c:v>
                      </c:pt>
                    </c:strCache>
                  </c:strRef>
                </c:tx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Pieles!$A$43:$A$54</c15:sqref>
                        </c15:formulaRef>
                      </c:ext>
                    </c:extLst>
                    <c:strCache>
                      <c:ptCount val="12"/>
                      <c:pt idx="0">
                        <c:v>Alemania</c:v>
                      </c:pt>
                      <c:pt idx="1">
                        <c:v>Bangladesh</c:v>
                      </c:pt>
                      <c:pt idx="2">
                        <c:v>Belgica</c:v>
                      </c:pt>
                      <c:pt idx="3">
                        <c:v>Canada</c:v>
                      </c:pt>
                      <c:pt idx="4">
                        <c:v>China</c:v>
                      </c:pt>
                      <c:pt idx="5">
                        <c:v>España</c:v>
                      </c:pt>
                      <c:pt idx="6">
                        <c:v>Estados Unidos</c:v>
                      </c:pt>
                      <c:pt idx="7">
                        <c:v>Indonesia</c:v>
                      </c:pt>
                      <c:pt idx="8">
                        <c:v>Italia</c:v>
                      </c:pt>
                      <c:pt idx="9">
                        <c:v>Mexico</c:v>
                      </c:pt>
                      <c:pt idx="10">
                        <c:v>Vietnam</c:v>
                      </c:pt>
                      <c:pt idx="11">
                        <c:v>Vietnam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Pieles!$B$43:$B$54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39323.270000000004</c:v>
                      </c:pt>
                      <c:pt idx="1">
                        <c:v>139713.27000000002</c:v>
                      </c:pt>
                      <c:pt idx="2">
                        <c:v>24000</c:v>
                      </c:pt>
                      <c:pt idx="3">
                        <c:v>32564.09</c:v>
                      </c:pt>
                      <c:pt idx="4">
                        <c:v>2475</c:v>
                      </c:pt>
                      <c:pt idx="5">
                        <c:v>30545</c:v>
                      </c:pt>
                      <c:pt idx="6">
                        <c:v>23555.29</c:v>
                      </c:pt>
                      <c:pt idx="7">
                        <c:v>326964.63</c:v>
                      </c:pt>
                      <c:pt idx="8">
                        <c:v>45000</c:v>
                      </c:pt>
                      <c:pt idx="9">
                        <c:v>101350</c:v>
                      </c:pt>
                      <c:pt idx="10">
                        <c:v>304.39999999999998</c:v>
                      </c:pt>
                      <c:pt idx="11">
                        <c:v>34.25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3810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093040"/>
        <c:crosses val="autoZero"/>
        <c:auto val="1"/>
        <c:lblAlgn val="ctr"/>
        <c:lblOffset val="100"/>
        <c:noMultiLvlLbl val="0"/>
      </c:catAx>
      <c:valAx>
        <c:axId val="23809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10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Embutido  / Kg - T3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Embutidos!$B$24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Embutidos!$A$25:$A$25</c:f>
              <c:strCache>
                <c:ptCount val="1"/>
                <c:pt idx="0">
                  <c:v>Cuba</c:v>
                </c:pt>
              </c:strCache>
            </c:strRef>
          </c:cat>
          <c:val>
            <c:numRef>
              <c:f>Embutidos!$B$25:$B$25</c:f>
              <c:numCache>
                <c:formatCode>#,##0.00</c:formatCode>
                <c:ptCount val="1"/>
                <c:pt idx="0">
                  <c:v>13607.78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Embutidos  /  T3 valores en $US</a:t>
            </a:r>
            <a:endParaRPr lang="es-DO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Embutidos!$C$24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Embutidos!$A$25:$A$25</c:f>
              <c:strCache>
                <c:ptCount val="1"/>
                <c:pt idx="0">
                  <c:v>Cuba</c:v>
                </c:pt>
              </c:strCache>
            </c:strRef>
          </c:cat>
          <c:val>
            <c:numRef>
              <c:f>Embutidos!$C$25:$C$25</c:f>
              <c:numCache>
                <c:formatCode>#,##0.00</c:formatCode>
                <c:ptCount val="1"/>
                <c:pt idx="0">
                  <c:v>50432.4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8091952"/>
        <c:axId val="238101200"/>
      </c:barChart>
      <c:catAx>
        <c:axId val="2380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101200"/>
        <c:crosses val="autoZero"/>
        <c:auto val="1"/>
        <c:lblAlgn val="ctr"/>
        <c:lblOffset val="100"/>
        <c:noMultiLvlLbl val="0"/>
      </c:catAx>
      <c:valAx>
        <c:axId val="23810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09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Otro Origen / Kg - T3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'Otro Origen'!$B$36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'Otro Origen'!$A$37:$A$41</c:f>
              <c:strCache>
                <c:ptCount val="5"/>
                <c:pt idx="0">
                  <c:v>Cuba</c:v>
                </c:pt>
                <c:pt idx="1">
                  <c:v>Estados Unidos</c:v>
                </c:pt>
                <c:pt idx="2">
                  <c:v>Guyana</c:v>
                </c:pt>
                <c:pt idx="3">
                  <c:v>Jamaica</c:v>
                </c:pt>
                <c:pt idx="4">
                  <c:v>Trinidad &amp; Tobago</c:v>
                </c:pt>
              </c:strCache>
            </c:strRef>
          </c:cat>
          <c:val>
            <c:numRef>
              <c:f>'Otro Origen'!$B$37:$B$41</c:f>
              <c:numCache>
                <c:formatCode>#,##0.00</c:formatCode>
                <c:ptCount val="5"/>
                <c:pt idx="0">
                  <c:v>22.11</c:v>
                </c:pt>
                <c:pt idx="1">
                  <c:v>94829.67</c:v>
                </c:pt>
                <c:pt idx="2">
                  <c:v>36026.639999999999</c:v>
                </c:pt>
                <c:pt idx="3">
                  <c:v>73603.199999999997</c:v>
                </c:pt>
                <c:pt idx="4">
                  <c:v>68217.88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Otro Origen  /  T3 valores en $US</a:t>
            </a:r>
            <a:r>
              <a:rPr lang="en-US" b="1"/>
              <a:t> </a:t>
            </a:r>
          </a:p>
        </c:rich>
      </c:tx>
      <c:layout>
        <c:manualLayout>
          <c:xMode val="edge"/>
          <c:yMode val="edge"/>
          <c:x val="0.15928954958137112"/>
          <c:y val="1.8801403147236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'Otro Origen'!$C$36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'Otro Origen'!$A$37:$A$41</c:f>
              <c:strCache>
                <c:ptCount val="5"/>
                <c:pt idx="0">
                  <c:v>Cuba</c:v>
                </c:pt>
                <c:pt idx="1">
                  <c:v>Estados Unidos</c:v>
                </c:pt>
                <c:pt idx="2">
                  <c:v>Guyana</c:v>
                </c:pt>
                <c:pt idx="3">
                  <c:v>Jamaica</c:v>
                </c:pt>
                <c:pt idx="4">
                  <c:v>Trinidad &amp; Tobago</c:v>
                </c:pt>
              </c:strCache>
            </c:strRef>
          </c:cat>
          <c:val>
            <c:numRef>
              <c:f>'Otro Origen'!$C$37:$C$41</c:f>
              <c:numCache>
                <c:formatCode>#,##0.00</c:formatCode>
                <c:ptCount val="5"/>
                <c:pt idx="0">
                  <c:v>46.44</c:v>
                </c:pt>
                <c:pt idx="1">
                  <c:v>231559.15999999997</c:v>
                </c:pt>
                <c:pt idx="2">
                  <c:v>129592.39</c:v>
                </c:pt>
                <c:pt idx="3">
                  <c:v>222541.59000000003</c:v>
                </c:pt>
                <c:pt idx="4">
                  <c:v>250789.45999999996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8086512"/>
        <c:axId val="238099568"/>
      </c:barChart>
      <c:catAx>
        <c:axId val="23808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099568"/>
        <c:crosses val="autoZero"/>
        <c:auto val="1"/>
        <c:lblAlgn val="ctr"/>
        <c:lblOffset val="100"/>
        <c:noMultiLvlLbl val="0"/>
      </c:catAx>
      <c:valAx>
        <c:axId val="23809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08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Productos veterinarios /  T3 valores en $US</a:t>
            </a:r>
            <a:r>
              <a:rPr lang="en-US" sz="1800" b="1" i="0" baseline="0">
                <a:effectLst/>
              </a:rPr>
              <a:t> </a:t>
            </a:r>
            <a:endParaRPr lang="es-DO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 vet'!$B$31:$B$35</c:f>
              <c:strCache>
                <c:ptCount val="5"/>
                <c:pt idx="0">
                  <c:v>Filipinas</c:v>
                </c:pt>
                <c:pt idx="1">
                  <c:v>Cuba</c:v>
                </c:pt>
                <c:pt idx="2">
                  <c:v>Honduras</c:v>
                </c:pt>
                <c:pt idx="3">
                  <c:v>Ecuador</c:v>
                </c:pt>
                <c:pt idx="4">
                  <c:v>Guatemala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 vet'!$B$31:$B$35</c:f>
              <c:strCache>
                <c:ptCount val="5"/>
                <c:pt idx="0">
                  <c:v>Filipinas</c:v>
                </c:pt>
                <c:pt idx="1">
                  <c:v>Cuba</c:v>
                </c:pt>
                <c:pt idx="2">
                  <c:v>Honduras</c:v>
                </c:pt>
                <c:pt idx="3">
                  <c:v>Ecuador</c:v>
                </c:pt>
                <c:pt idx="4">
                  <c:v>Guatemala</c:v>
                </c:pt>
              </c:strCache>
            </c:strRef>
          </c:cat>
          <c:val>
            <c:numRef>
              <c:f>'Pro vet'!$C$31:$C$35</c:f>
              <c:numCache>
                <c:formatCode>_(* #,##0.00_);_(* \(#,##0.00\);_(* "-"??_);_(@_)</c:formatCode>
                <c:ptCount val="5"/>
                <c:pt idx="0">
                  <c:v>185250</c:v>
                </c:pt>
                <c:pt idx="1">
                  <c:v>4783.2</c:v>
                </c:pt>
                <c:pt idx="2">
                  <c:v>46620.4</c:v>
                </c:pt>
                <c:pt idx="3">
                  <c:v>16725</c:v>
                </c:pt>
                <c:pt idx="4">
                  <c:v>402022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8087600"/>
        <c:axId val="238088144"/>
      </c:barChart>
      <c:catAx>
        <c:axId val="23808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088144"/>
        <c:crosses val="autoZero"/>
        <c:auto val="1"/>
        <c:lblAlgn val="ctr"/>
        <c:lblOffset val="100"/>
        <c:noMultiLvlLbl val="0"/>
      </c:catAx>
      <c:valAx>
        <c:axId val="23808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808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Exportaciones de Productos Pecuarios </a:t>
            </a:r>
          </a:p>
          <a:p>
            <a:pPr algn="ctr" rtl="0">
              <a:defRPr lang="en-US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Valor en $US  / T3</a:t>
            </a:r>
          </a:p>
        </c:rich>
      </c:tx>
      <c:layout>
        <c:manualLayout>
          <c:xMode val="edge"/>
          <c:yMode val="edge"/>
          <c:x val="0.25208127402526087"/>
          <c:y val="3.706914684444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Consolidado!$C$12</c:f>
              <c:strCache>
                <c:ptCount val="1"/>
                <c:pt idx="0">
                  <c:v>Valor US$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Consolidado!$A$13:$A$19</c:f>
              <c:strCache>
                <c:ptCount val="7"/>
                <c:pt idx="0">
                  <c:v>Res</c:v>
                </c:pt>
                <c:pt idx="1">
                  <c:v>Lacteo</c:v>
                </c:pt>
                <c:pt idx="2">
                  <c:v>Leche</c:v>
                </c:pt>
                <c:pt idx="3">
                  <c:v>Pieles</c:v>
                </c:pt>
                <c:pt idx="4">
                  <c:v>Embutidos</c:v>
                </c:pt>
                <c:pt idx="5">
                  <c:v>Otro Origen</c:v>
                </c:pt>
                <c:pt idx="6">
                  <c:v>Productos Veterinarios</c:v>
                </c:pt>
              </c:strCache>
            </c:strRef>
          </c:cat>
          <c:val>
            <c:numRef>
              <c:f>Consolidado!$C$13:$C$19</c:f>
              <c:numCache>
                <c:formatCode>_(* #,##0.00_);_(* \(#,##0.00\);_(* "-"??_);_(@_)</c:formatCode>
                <c:ptCount val="7"/>
                <c:pt idx="0">
                  <c:v>699912.58000000007</c:v>
                </c:pt>
                <c:pt idx="1">
                  <c:v>945467.73</c:v>
                </c:pt>
                <c:pt idx="2">
                  <c:v>113099.85</c:v>
                </c:pt>
                <c:pt idx="3">
                  <c:v>1850514.9</c:v>
                </c:pt>
                <c:pt idx="4">
                  <c:v>50432.4</c:v>
                </c:pt>
                <c:pt idx="5">
                  <c:v>584955.05000000005</c:v>
                </c:pt>
                <c:pt idx="6">
                  <c:v>655400.6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EB-4964-9AB7-7470F6D1D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67024"/>
        <c:axId val="229864848"/>
      </c:barChart>
      <c:catAx>
        <c:axId val="22986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9864848"/>
        <c:crosses val="autoZero"/>
        <c:auto val="1"/>
        <c:lblAlgn val="ctr"/>
        <c:lblOffset val="100"/>
        <c:noMultiLvlLbl val="0"/>
      </c:catAx>
      <c:valAx>
        <c:axId val="2298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986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Exportaciones de Carne de Res </a:t>
            </a:r>
            <a:r>
              <a:rPr lang="es-DO" b="1" baseline="0"/>
              <a:t> / Kg - T3</a:t>
            </a:r>
            <a:endParaRPr lang="es-DO" b="1"/>
          </a:p>
        </c:rich>
      </c:tx>
      <c:layout>
        <c:manualLayout>
          <c:xMode val="edge"/>
          <c:yMode val="edge"/>
          <c:x val="8.7021700416011843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'Bovino Carnico'!$A$31:$A$32</c:f>
              <c:strCache>
                <c:ptCount val="2"/>
                <c:pt idx="0">
                  <c:v>Guatemala</c:v>
                </c:pt>
                <c:pt idx="1">
                  <c:v>Nicaragua</c:v>
                </c:pt>
              </c:strCache>
            </c:strRef>
          </c:cat>
          <c:val>
            <c:numRef>
              <c:f>'Bovino Carnico'!$B$31:$B$32</c:f>
              <c:numCache>
                <c:formatCode>#,##0.00</c:formatCode>
                <c:ptCount val="2"/>
                <c:pt idx="0">
                  <c:v>141903.26999999999</c:v>
                </c:pt>
                <c:pt idx="1">
                  <c:v>21734.7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F7-48C6-997C-0538A106E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Carne de Res   / $US - T3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'Bovino Carnico'!$A$31:$A$32</c:f>
              <c:strCache>
                <c:ptCount val="2"/>
                <c:pt idx="0">
                  <c:v>Guatemala</c:v>
                </c:pt>
                <c:pt idx="1">
                  <c:v>Nicaragua</c:v>
                </c:pt>
              </c:strCache>
            </c:strRef>
          </c:cat>
          <c:val>
            <c:numRef>
              <c:f>'Bovino Carnico'!$C$31:$C$32</c:f>
              <c:numCache>
                <c:formatCode>#,##0.00</c:formatCode>
                <c:ptCount val="2"/>
                <c:pt idx="0">
                  <c:v>585568.50000000012</c:v>
                </c:pt>
                <c:pt idx="1">
                  <c:v>114344.08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E8-40B5-B8DF-322F78AC0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66480"/>
        <c:axId val="229859408"/>
      </c:barChart>
      <c:catAx>
        <c:axId val="22986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9859408"/>
        <c:crosses val="autoZero"/>
        <c:auto val="1"/>
        <c:lblAlgn val="ctr"/>
        <c:lblOffset val="100"/>
        <c:noMultiLvlLbl val="0"/>
      </c:catAx>
      <c:valAx>
        <c:axId val="2298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986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Exportaciones de Lacteos </a:t>
            </a:r>
            <a:r>
              <a:rPr lang="es-DO" b="1" baseline="0"/>
              <a:t> / Kg T3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'Bovino Lacteo'!$B$42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'Bovino Lacteo'!$A$43:$A$47</c:f>
              <c:strCache>
                <c:ptCount val="5"/>
                <c:pt idx="0">
                  <c:v>Barbados</c:v>
                </c:pt>
                <c:pt idx="1">
                  <c:v>Estados Unidos</c:v>
                </c:pt>
                <c:pt idx="2">
                  <c:v>Islas Turcas y Caicos</c:v>
                </c:pt>
                <c:pt idx="3">
                  <c:v>Jamaica</c:v>
                </c:pt>
                <c:pt idx="4">
                  <c:v>Trinidad &amp; Tobago</c:v>
                </c:pt>
              </c:strCache>
            </c:strRef>
          </c:cat>
          <c:val>
            <c:numRef>
              <c:f>'Bovino Lacteo'!$B$43:$B$47</c:f>
              <c:numCache>
                <c:formatCode>#,##0.00</c:formatCode>
                <c:ptCount val="5"/>
                <c:pt idx="0">
                  <c:v>12784.47</c:v>
                </c:pt>
                <c:pt idx="1">
                  <c:v>320323.73</c:v>
                </c:pt>
                <c:pt idx="2">
                  <c:v>3116.94</c:v>
                </c:pt>
                <c:pt idx="3">
                  <c:v>7157.76</c:v>
                </c:pt>
                <c:pt idx="4">
                  <c:v>25094.07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29-4C4E-A58E-7B2762075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Lacteos  /  T3 valores en $US</a:t>
            </a:r>
            <a:endParaRPr lang="es-DO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'Bovino Lacteo'!$C$42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'Bovino Lacteo'!$A$43:$A$47</c:f>
              <c:strCache>
                <c:ptCount val="5"/>
                <c:pt idx="0">
                  <c:v>Barbados</c:v>
                </c:pt>
                <c:pt idx="1">
                  <c:v>Estados Unidos</c:v>
                </c:pt>
                <c:pt idx="2">
                  <c:v>Islas Turcas y Caicos</c:v>
                </c:pt>
                <c:pt idx="3">
                  <c:v>Jamaica</c:v>
                </c:pt>
                <c:pt idx="4">
                  <c:v>Trinidad &amp; Tobago</c:v>
                </c:pt>
              </c:strCache>
            </c:strRef>
          </c:cat>
          <c:val>
            <c:numRef>
              <c:f>'Bovino Lacteo'!$C$43:$C$47</c:f>
              <c:numCache>
                <c:formatCode>#,##0.00</c:formatCode>
                <c:ptCount val="5"/>
                <c:pt idx="0">
                  <c:v>39405.1</c:v>
                </c:pt>
                <c:pt idx="1">
                  <c:v>1476790.9600000002</c:v>
                </c:pt>
                <c:pt idx="2">
                  <c:v>10341</c:v>
                </c:pt>
                <c:pt idx="3">
                  <c:v>63120</c:v>
                </c:pt>
                <c:pt idx="4">
                  <c:v>215846.03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14-451D-8002-23281128B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54512"/>
        <c:axId val="229855056"/>
      </c:barChart>
      <c:catAx>
        <c:axId val="22985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9855056"/>
        <c:crosses val="autoZero"/>
        <c:auto val="1"/>
        <c:lblAlgn val="ctr"/>
        <c:lblOffset val="100"/>
        <c:noMultiLvlLbl val="0"/>
      </c:catAx>
      <c:valAx>
        <c:axId val="22985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985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Leche  /  T3 valores en $US</a:t>
            </a:r>
            <a:endParaRPr lang="es-DO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Leche!$C$42</c:f>
              <c:strCache>
                <c:ptCount val="1"/>
                <c:pt idx="0">
                  <c:v>Valor US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Leche!$A$43:$A$53</c:f>
              <c:strCache>
                <c:ptCount val="11"/>
                <c:pt idx="0">
                  <c:v>Antigua y Barbuda</c:v>
                </c:pt>
                <c:pt idx="1">
                  <c:v>Bonaire</c:v>
                </c:pt>
                <c:pt idx="2">
                  <c:v>Curazao</c:v>
                </c:pt>
                <c:pt idx="3">
                  <c:v>Granada</c:v>
                </c:pt>
                <c:pt idx="4">
                  <c:v>Haiti</c:v>
                </c:pt>
                <c:pt idx="5">
                  <c:v>Islas Caiman</c:v>
                </c:pt>
                <c:pt idx="6">
                  <c:v>Islas Turcas y Caicos</c:v>
                </c:pt>
                <c:pt idx="7">
                  <c:v>Islas Virgenes (U.S.)</c:v>
                </c:pt>
                <c:pt idx="8">
                  <c:v>San Martin</c:v>
                </c:pt>
                <c:pt idx="9">
                  <c:v>Tortola</c:v>
                </c:pt>
                <c:pt idx="10">
                  <c:v>Trinidad &amp; Tobago</c:v>
                </c:pt>
              </c:strCache>
            </c:strRef>
          </c:cat>
          <c:val>
            <c:numRef>
              <c:f>Leche!$C$43:$C$53</c:f>
              <c:numCache>
                <c:formatCode>#,##0.00</c:formatCode>
                <c:ptCount val="11"/>
                <c:pt idx="0">
                  <c:v>4002.36</c:v>
                </c:pt>
                <c:pt idx="1">
                  <c:v>1423.8000000000002</c:v>
                </c:pt>
                <c:pt idx="2">
                  <c:v>25846.800000000003</c:v>
                </c:pt>
                <c:pt idx="3">
                  <c:v>32676</c:v>
                </c:pt>
                <c:pt idx="4">
                  <c:v>7497.94</c:v>
                </c:pt>
                <c:pt idx="5">
                  <c:v>13413.05</c:v>
                </c:pt>
                <c:pt idx="6">
                  <c:v>4593.55</c:v>
                </c:pt>
                <c:pt idx="7">
                  <c:v>71786.880000000005</c:v>
                </c:pt>
                <c:pt idx="8">
                  <c:v>9017.82</c:v>
                </c:pt>
                <c:pt idx="9">
                  <c:v>523.85</c:v>
                </c:pt>
                <c:pt idx="10">
                  <c:v>949.2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9859952"/>
        <c:axId val="475837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Leche!$B$42</c15:sqref>
                        </c15:formulaRef>
                      </c:ext>
                    </c:extLst>
                    <c:strCache>
                      <c:ptCount val="1"/>
                      <c:pt idx="0">
                        <c:v>kg</c:v>
                      </c:pt>
                    </c:strCache>
                  </c:strRef>
                </c:tx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Leche!$A$43:$A$53</c15:sqref>
                        </c15:formulaRef>
                      </c:ext>
                    </c:extLst>
                    <c:strCache>
                      <c:ptCount val="11"/>
                      <c:pt idx="0">
                        <c:v>Antigua y Barbuda</c:v>
                      </c:pt>
                      <c:pt idx="1">
                        <c:v>Bonaire</c:v>
                      </c:pt>
                      <c:pt idx="2">
                        <c:v>Curazao</c:v>
                      </c:pt>
                      <c:pt idx="3">
                        <c:v>Granada</c:v>
                      </c:pt>
                      <c:pt idx="4">
                        <c:v>Haiti</c:v>
                      </c:pt>
                      <c:pt idx="5">
                        <c:v>Islas Caiman</c:v>
                      </c:pt>
                      <c:pt idx="6">
                        <c:v>Islas Turcas y Caicos</c:v>
                      </c:pt>
                      <c:pt idx="7">
                        <c:v>Islas Virgenes (U.S.)</c:v>
                      </c:pt>
                      <c:pt idx="8">
                        <c:v>San Martin</c:v>
                      </c:pt>
                      <c:pt idx="9">
                        <c:v>Tortola</c:v>
                      </c:pt>
                      <c:pt idx="10">
                        <c:v>Trinidad &amp; Tobago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Leche!$B$43:$B$53</c15:sqref>
                        </c15:formulaRef>
                      </c:ext>
                    </c:extLst>
                    <c:numCache>
                      <c:formatCode>#,##0.00</c:formatCode>
                      <c:ptCount val="11"/>
                      <c:pt idx="0">
                        <c:v>4529.79</c:v>
                      </c:pt>
                      <c:pt idx="1">
                        <c:v>1173.3899999999999</c:v>
                      </c:pt>
                      <c:pt idx="2">
                        <c:v>24972.62</c:v>
                      </c:pt>
                      <c:pt idx="3">
                        <c:v>23083.200000000001</c:v>
                      </c:pt>
                      <c:pt idx="4">
                        <c:v>6984.8499999999995</c:v>
                      </c:pt>
                      <c:pt idx="5">
                        <c:v>2470.92</c:v>
                      </c:pt>
                      <c:pt idx="6">
                        <c:v>4030.65</c:v>
                      </c:pt>
                      <c:pt idx="7">
                        <c:v>68081.25</c:v>
                      </c:pt>
                      <c:pt idx="8">
                        <c:v>684.6</c:v>
                      </c:pt>
                      <c:pt idx="9">
                        <c:v>421.56</c:v>
                      </c:pt>
                      <c:pt idx="10">
                        <c:v>785.39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2985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583760"/>
        <c:crosses val="autoZero"/>
        <c:auto val="1"/>
        <c:lblAlgn val="ctr"/>
        <c:lblOffset val="100"/>
        <c:noMultiLvlLbl val="0"/>
      </c:catAx>
      <c:valAx>
        <c:axId val="4758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985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Leche  / Kg - T3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Leche!$B$42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Leche!$A$43:$A$53</c:f>
              <c:strCache>
                <c:ptCount val="11"/>
                <c:pt idx="0">
                  <c:v>Antigua y Barbuda</c:v>
                </c:pt>
                <c:pt idx="1">
                  <c:v>Bonaire</c:v>
                </c:pt>
                <c:pt idx="2">
                  <c:v>Curazao</c:v>
                </c:pt>
                <c:pt idx="3">
                  <c:v>Granada</c:v>
                </c:pt>
                <c:pt idx="4">
                  <c:v>Haiti</c:v>
                </c:pt>
                <c:pt idx="5">
                  <c:v>Islas Caiman</c:v>
                </c:pt>
                <c:pt idx="6">
                  <c:v>Islas Turcas y Caicos</c:v>
                </c:pt>
                <c:pt idx="7">
                  <c:v>Islas Virgenes (U.S.)</c:v>
                </c:pt>
                <c:pt idx="8">
                  <c:v>San Martin</c:v>
                </c:pt>
                <c:pt idx="9">
                  <c:v>Tortola</c:v>
                </c:pt>
                <c:pt idx="10">
                  <c:v>Trinidad &amp; Tobago</c:v>
                </c:pt>
              </c:strCache>
            </c:strRef>
          </c:cat>
          <c:val>
            <c:numRef>
              <c:f>Leche!$B$43:$B$53</c:f>
              <c:numCache>
                <c:formatCode>#,##0.00</c:formatCode>
                <c:ptCount val="11"/>
                <c:pt idx="0">
                  <c:v>4529.79</c:v>
                </c:pt>
                <c:pt idx="1">
                  <c:v>1173.3899999999999</c:v>
                </c:pt>
                <c:pt idx="2">
                  <c:v>24972.62</c:v>
                </c:pt>
                <c:pt idx="3">
                  <c:v>23083.200000000001</c:v>
                </c:pt>
                <c:pt idx="4">
                  <c:v>6984.8499999999995</c:v>
                </c:pt>
                <c:pt idx="5">
                  <c:v>2470.92</c:v>
                </c:pt>
                <c:pt idx="6">
                  <c:v>4030.65</c:v>
                </c:pt>
                <c:pt idx="7">
                  <c:v>68081.25</c:v>
                </c:pt>
                <c:pt idx="8">
                  <c:v>684.6</c:v>
                </c:pt>
                <c:pt idx="9">
                  <c:v>421.56</c:v>
                </c:pt>
                <c:pt idx="10">
                  <c:v>785.39</c:v>
                </c:pt>
              </c:numCache>
            </c:numRef>
          </c:val>
        </c:ser>
        <c:ser>
          <c:idx val="1"/>
          <c:order val="1"/>
          <c:tx>
            <c:strRef>
              <c:f>Leche!$C$42</c:f>
              <c:strCache>
                <c:ptCount val="1"/>
                <c:pt idx="0">
                  <c:v>Valor US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Leche!$A$43:$A$53</c:f>
              <c:strCache>
                <c:ptCount val="11"/>
                <c:pt idx="0">
                  <c:v>Antigua y Barbuda</c:v>
                </c:pt>
                <c:pt idx="1">
                  <c:v>Bonaire</c:v>
                </c:pt>
                <c:pt idx="2">
                  <c:v>Curazao</c:v>
                </c:pt>
                <c:pt idx="3">
                  <c:v>Granada</c:v>
                </c:pt>
                <c:pt idx="4">
                  <c:v>Haiti</c:v>
                </c:pt>
                <c:pt idx="5">
                  <c:v>Islas Caiman</c:v>
                </c:pt>
                <c:pt idx="6">
                  <c:v>Islas Turcas y Caicos</c:v>
                </c:pt>
                <c:pt idx="7">
                  <c:v>Islas Virgenes (U.S.)</c:v>
                </c:pt>
                <c:pt idx="8">
                  <c:v>San Martin</c:v>
                </c:pt>
                <c:pt idx="9">
                  <c:v>Tortola</c:v>
                </c:pt>
                <c:pt idx="10">
                  <c:v>Trinidad &amp; Tobago</c:v>
                </c:pt>
              </c:strCache>
            </c:strRef>
          </c:cat>
          <c:val>
            <c:numRef>
              <c:f>Leche!$C$43:$C$53</c:f>
              <c:numCache>
                <c:formatCode>#,##0.00</c:formatCode>
                <c:ptCount val="11"/>
                <c:pt idx="0">
                  <c:v>4002.36</c:v>
                </c:pt>
                <c:pt idx="1">
                  <c:v>1423.8000000000002</c:v>
                </c:pt>
                <c:pt idx="2">
                  <c:v>25846.800000000003</c:v>
                </c:pt>
                <c:pt idx="3">
                  <c:v>32676</c:v>
                </c:pt>
                <c:pt idx="4">
                  <c:v>7497.94</c:v>
                </c:pt>
                <c:pt idx="5">
                  <c:v>13413.05</c:v>
                </c:pt>
                <c:pt idx="6">
                  <c:v>4593.55</c:v>
                </c:pt>
                <c:pt idx="7">
                  <c:v>71786.880000000005</c:v>
                </c:pt>
                <c:pt idx="8">
                  <c:v>9017.82</c:v>
                </c:pt>
                <c:pt idx="9">
                  <c:v>523.85</c:v>
                </c:pt>
                <c:pt idx="10">
                  <c:v>949.2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Exportaciones de Pieles  / Kg - T3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Pieles!$B$42</c:f>
              <c:strCache>
                <c:ptCount val="1"/>
                <c:pt idx="0">
                  <c:v>kg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Pieles!$A$43:$A$54</c:f>
              <c:strCache>
                <c:ptCount val="12"/>
                <c:pt idx="0">
                  <c:v>Alemania</c:v>
                </c:pt>
                <c:pt idx="1">
                  <c:v>Bangladesh</c:v>
                </c:pt>
                <c:pt idx="2">
                  <c:v>Belgica</c:v>
                </c:pt>
                <c:pt idx="3">
                  <c:v>Canada</c:v>
                </c:pt>
                <c:pt idx="4">
                  <c:v>China</c:v>
                </c:pt>
                <c:pt idx="5">
                  <c:v>España</c:v>
                </c:pt>
                <c:pt idx="6">
                  <c:v>Estados Unidos</c:v>
                </c:pt>
                <c:pt idx="7">
                  <c:v>Indonesia</c:v>
                </c:pt>
                <c:pt idx="8">
                  <c:v>Italia</c:v>
                </c:pt>
                <c:pt idx="9">
                  <c:v>Mexico</c:v>
                </c:pt>
                <c:pt idx="10">
                  <c:v>Vietnam</c:v>
                </c:pt>
                <c:pt idx="11">
                  <c:v>Vietnam</c:v>
                </c:pt>
              </c:strCache>
            </c:strRef>
          </c:cat>
          <c:val>
            <c:numRef>
              <c:f>Pieles!$B$43:$B$54</c:f>
              <c:numCache>
                <c:formatCode>#,##0.00</c:formatCode>
                <c:ptCount val="12"/>
                <c:pt idx="0">
                  <c:v>39323.270000000004</c:v>
                </c:pt>
                <c:pt idx="1">
                  <c:v>139713.27000000002</c:v>
                </c:pt>
                <c:pt idx="2">
                  <c:v>24000</c:v>
                </c:pt>
                <c:pt idx="3">
                  <c:v>32564.09</c:v>
                </c:pt>
                <c:pt idx="4">
                  <c:v>2475</c:v>
                </c:pt>
                <c:pt idx="5">
                  <c:v>30545</c:v>
                </c:pt>
                <c:pt idx="6">
                  <c:v>23555.29</c:v>
                </c:pt>
                <c:pt idx="7">
                  <c:v>326964.63</c:v>
                </c:pt>
                <c:pt idx="8">
                  <c:v>45000</c:v>
                </c:pt>
                <c:pt idx="9">
                  <c:v>101350</c:v>
                </c:pt>
                <c:pt idx="10">
                  <c:v>304.39999999999998</c:v>
                </c:pt>
                <c:pt idx="11">
                  <c:v>34.25</c:v>
                </c:pt>
              </c:numCache>
            </c:numRef>
          </c:val>
        </c:ser>
        <c:ser>
          <c:idx val="1"/>
          <c:order val="1"/>
          <c:tx>
            <c:strRef>
              <c:f>Pieles!$C$42</c:f>
              <c:strCache>
                <c:ptCount val="1"/>
                <c:pt idx="0">
                  <c:v>Valor US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Pieles!$A$43:$A$54</c:f>
              <c:strCache>
                <c:ptCount val="12"/>
                <c:pt idx="0">
                  <c:v>Alemania</c:v>
                </c:pt>
                <c:pt idx="1">
                  <c:v>Bangladesh</c:v>
                </c:pt>
                <c:pt idx="2">
                  <c:v>Belgica</c:v>
                </c:pt>
                <c:pt idx="3">
                  <c:v>Canada</c:v>
                </c:pt>
                <c:pt idx="4">
                  <c:v>China</c:v>
                </c:pt>
                <c:pt idx="5">
                  <c:v>España</c:v>
                </c:pt>
                <c:pt idx="6">
                  <c:v>Estados Unidos</c:v>
                </c:pt>
                <c:pt idx="7">
                  <c:v>Indonesia</c:v>
                </c:pt>
                <c:pt idx="8">
                  <c:v>Italia</c:v>
                </c:pt>
                <c:pt idx="9">
                  <c:v>Mexico</c:v>
                </c:pt>
                <c:pt idx="10">
                  <c:v>Vietnam</c:v>
                </c:pt>
                <c:pt idx="11">
                  <c:v>Vietnam</c:v>
                </c:pt>
              </c:strCache>
            </c:strRef>
          </c:cat>
          <c:val>
            <c:numRef>
              <c:f>Pieles!$C$43:$C$54</c:f>
              <c:numCache>
                <c:formatCode>#,##0.00</c:formatCode>
                <c:ptCount val="12"/>
                <c:pt idx="0">
                  <c:v>343957.87</c:v>
                </c:pt>
                <c:pt idx="1">
                  <c:v>363800.77</c:v>
                </c:pt>
                <c:pt idx="2">
                  <c:v>17600</c:v>
                </c:pt>
                <c:pt idx="3">
                  <c:v>462199.05999999994</c:v>
                </c:pt>
                <c:pt idx="4">
                  <c:v>73173.7</c:v>
                </c:pt>
                <c:pt idx="5">
                  <c:v>18327</c:v>
                </c:pt>
                <c:pt idx="6">
                  <c:v>29145.119999999999</c:v>
                </c:pt>
                <c:pt idx="7">
                  <c:v>641374.23</c:v>
                </c:pt>
                <c:pt idx="8">
                  <c:v>26000</c:v>
                </c:pt>
                <c:pt idx="9">
                  <c:v>32198.5</c:v>
                </c:pt>
                <c:pt idx="10">
                  <c:v>10989.01</c:v>
                </c:pt>
                <c:pt idx="11">
                  <c:v>973.56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1009651</xdr:colOff>
      <xdr:row>0</xdr:row>
      <xdr:rowOff>0</xdr:rowOff>
    </xdr:from>
    <xdr:to>
      <xdr:col>2</xdr:col>
      <xdr:colOff>66676</xdr:colOff>
      <xdr:row>6</xdr:row>
      <xdr:rowOff>246499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0A7FB10-32F5-88D1-05F5-475E30D2F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1" y="0"/>
          <a:ext cx="1981200" cy="1389499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9</xdr:row>
      <xdr:rowOff>109537</xdr:rowOff>
    </xdr:from>
    <xdr:to>
      <xdr:col>11</xdr:col>
      <xdr:colOff>381000</xdr:colOff>
      <xdr:row>25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AAEA294E-E74C-E671-0DA1-68B0567E2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57149</xdr:colOff>
      <xdr:row>25</xdr:row>
      <xdr:rowOff>100012</xdr:rowOff>
    </xdr:from>
    <xdr:to>
      <xdr:col>11</xdr:col>
      <xdr:colOff>504824</xdr:colOff>
      <xdr:row>39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2F0E1735-44B2-7ED7-E07A-69546499D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0</xdr:rowOff>
    </xdr:from>
    <xdr:to>
      <xdr:col>4</xdr:col>
      <xdr:colOff>514350</xdr:colOff>
      <xdr:row>7</xdr:row>
      <xdr:rowOff>55999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2A2EA45-B14A-43B2-9E47-ECD6091EA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0"/>
          <a:ext cx="1981200" cy="1389499"/>
        </a:xfrm>
        <a:prstGeom prst="rect">
          <a:avLst/>
        </a:prstGeom>
      </xdr:spPr>
    </xdr:pic>
    <xdr:clientData/>
  </xdr:twoCellAnchor>
  <xdr:twoCellAnchor>
    <xdr:from>
      <xdr:col>7</xdr:col>
      <xdr:colOff>909637</xdr:colOff>
      <xdr:row>13</xdr:row>
      <xdr:rowOff>52387</xdr:rowOff>
    </xdr:from>
    <xdr:to>
      <xdr:col>9</xdr:col>
      <xdr:colOff>2095500</xdr:colOff>
      <xdr:row>28</xdr:row>
      <xdr:rowOff>119062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EE81FE11-66FC-8079-50ED-B1E951201B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919162</xdr:colOff>
      <xdr:row>29</xdr:row>
      <xdr:rowOff>119062</xdr:rowOff>
    </xdr:from>
    <xdr:to>
      <xdr:col>10</xdr:col>
      <xdr:colOff>685800</xdr:colOff>
      <xdr:row>42</xdr:row>
      <xdr:rowOff>4762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6611B754-F0B5-0EF0-6FA1-C71C88F9C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85725</xdr:rowOff>
    </xdr:from>
    <xdr:to>
      <xdr:col>4</xdr:col>
      <xdr:colOff>771525</xdr:colOff>
      <xdr:row>7</xdr:row>
      <xdr:rowOff>36949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85725"/>
          <a:ext cx="1981200" cy="1389499"/>
        </a:xfrm>
        <a:prstGeom prst="rect">
          <a:avLst/>
        </a:prstGeom>
      </xdr:spPr>
    </xdr:pic>
    <xdr:clientData/>
  </xdr:twoCellAnchor>
  <xdr:twoCellAnchor>
    <xdr:from>
      <xdr:col>7</xdr:col>
      <xdr:colOff>500062</xdr:colOff>
      <xdr:row>9</xdr:row>
      <xdr:rowOff>128587</xdr:rowOff>
    </xdr:from>
    <xdr:to>
      <xdr:col>10</xdr:col>
      <xdr:colOff>42862</xdr:colOff>
      <xdr:row>21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65F028F-B992-13F9-4C09-287971E5B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500061</xdr:colOff>
      <xdr:row>21</xdr:row>
      <xdr:rowOff>0</xdr:rowOff>
    </xdr:from>
    <xdr:to>
      <xdr:col>10</xdr:col>
      <xdr:colOff>1209675</xdr:colOff>
      <xdr:row>34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A113D2C0-757E-2D7E-761F-CF30A4456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23</xdr:row>
      <xdr:rowOff>0</xdr:rowOff>
    </xdr:from>
    <xdr:to>
      <xdr:col>8</xdr:col>
      <xdr:colOff>1819275</xdr:colOff>
      <xdr:row>37</xdr:row>
      <xdr:rowOff>95249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414337</xdr:colOff>
      <xdr:row>9</xdr:row>
      <xdr:rowOff>52387</xdr:rowOff>
    </xdr:from>
    <xdr:to>
      <xdr:col>8</xdr:col>
      <xdr:colOff>1833562</xdr:colOff>
      <xdr:row>23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200025</xdr:colOff>
      <xdr:row>0</xdr:row>
      <xdr:rowOff>0</xdr:rowOff>
    </xdr:from>
    <xdr:to>
      <xdr:col>4</xdr:col>
      <xdr:colOff>638175</xdr:colOff>
      <xdr:row>7</xdr:row>
      <xdr:rowOff>55999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175" y="0"/>
          <a:ext cx="1981200" cy="13894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252411</xdr:colOff>
      <xdr:row>14</xdr:row>
      <xdr:rowOff>66675</xdr:rowOff>
    </xdr:from>
    <xdr:to>
      <xdr:col>8</xdr:col>
      <xdr:colOff>2085975</xdr:colOff>
      <xdr:row>25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25</xdr:row>
      <xdr:rowOff>247650</xdr:rowOff>
    </xdr:from>
    <xdr:to>
      <xdr:col>8</xdr:col>
      <xdr:colOff>2076451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276225</xdr:colOff>
      <xdr:row>0</xdr:row>
      <xdr:rowOff>0</xdr:rowOff>
    </xdr:from>
    <xdr:to>
      <xdr:col>4</xdr:col>
      <xdr:colOff>542925</xdr:colOff>
      <xdr:row>7</xdr:row>
      <xdr:rowOff>122674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9850" y="0"/>
          <a:ext cx="1981200" cy="14561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10</xdr:row>
      <xdr:rowOff>52387</xdr:rowOff>
    </xdr:from>
    <xdr:to>
      <xdr:col>9</xdr:col>
      <xdr:colOff>1604962</xdr:colOff>
      <xdr:row>25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309562</xdr:colOff>
      <xdr:row>25</xdr:row>
      <xdr:rowOff>0</xdr:rowOff>
    </xdr:from>
    <xdr:to>
      <xdr:col>9</xdr:col>
      <xdr:colOff>1604962</xdr:colOff>
      <xdr:row>38</xdr:row>
      <xdr:rowOff>80962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514350</xdr:colOff>
      <xdr:row>0</xdr:row>
      <xdr:rowOff>0</xdr:rowOff>
    </xdr:from>
    <xdr:to>
      <xdr:col>4</xdr:col>
      <xdr:colOff>447675</xdr:colOff>
      <xdr:row>7</xdr:row>
      <xdr:rowOff>17899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4075" y="0"/>
          <a:ext cx="1981200" cy="14561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242886</xdr:colOff>
      <xdr:row>9</xdr:row>
      <xdr:rowOff>176211</xdr:rowOff>
    </xdr:from>
    <xdr:to>
      <xdr:col>9</xdr:col>
      <xdr:colOff>228599</xdr:colOff>
      <xdr:row>22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223837</xdr:colOff>
      <xdr:row>30</xdr:row>
      <xdr:rowOff>4761</xdr:rowOff>
    </xdr:from>
    <xdr:to>
      <xdr:col>9</xdr:col>
      <xdr:colOff>238125</xdr:colOff>
      <xdr:row>50</xdr:row>
      <xdr:rowOff>57150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66675</xdr:colOff>
      <xdr:row>0</xdr:row>
      <xdr:rowOff>0</xdr:rowOff>
    </xdr:from>
    <xdr:to>
      <xdr:col>4</xdr:col>
      <xdr:colOff>800100</xdr:colOff>
      <xdr:row>6</xdr:row>
      <xdr:rowOff>247650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57450" y="0"/>
          <a:ext cx="1981200" cy="1390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2" name="Picture 1" descr="escud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204787</xdr:colOff>
      <xdr:row>9</xdr:row>
      <xdr:rowOff>147637</xdr:rowOff>
    </xdr:from>
    <xdr:to>
      <xdr:col>7</xdr:col>
      <xdr:colOff>1557337</xdr:colOff>
      <xdr:row>23</xdr:row>
      <xdr:rowOff>185737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638175</xdr:colOff>
      <xdr:row>6</xdr:row>
      <xdr:rowOff>247650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0675" y="0"/>
          <a:ext cx="198120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tabSelected="1" workbookViewId="0">
      <selection activeCell="C23" sqref="C23"/>
    </sheetView>
  </sheetViews>
  <sheetFormatPr baseColWidth="10" defaultColWidth="11.42578125" defaultRowHeight="15" x14ac:dyDescent="0.25"/>
  <cols>
    <col min="1" max="1" width="22.5703125" bestFit="1" customWidth="1"/>
    <col min="2" max="2" width="21.28515625" style="3" customWidth="1"/>
    <col min="3" max="3" width="19.42578125" style="1" customWidth="1"/>
  </cols>
  <sheetData>
    <row r="1" spans="1:3" x14ac:dyDescent="0.25">
      <c r="A1" s="4"/>
      <c r="B1"/>
      <c r="C1"/>
    </row>
    <row r="2" spans="1:3" x14ac:dyDescent="0.25">
      <c r="B2"/>
      <c r="C2"/>
    </row>
    <row r="3" spans="1:3" x14ac:dyDescent="0.25">
      <c r="B3"/>
      <c r="C3"/>
    </row>
    <row r="4" spans="1:3" x14ac:dyDescent="0.25">
      <c r="B4"/>
      <c r="C4"/>
    </row>
    <row r="5" spans="1:3" x14ac:dyDescent="0.25">
      <c r="B5"/>
      <c r="C5"/>
    </row>
    <row r="6" spans="1:3" x14ac:dyDescent="0.25">
      <c r="A6" s="54"/>
      <c r="B6" s="54"/>
      <c r="C6" s="54"/>
    </row>
    <row r="7" spans="1:3" ht="23.25" x14ac:dyDescent="0.35">
      <c r="A7" s="55"/>
      <c r="B7" s="55"/>
      <c r="C7" s="55"/>
    </row>
    <row r="8" spans="1:3" ht="22.5" x14ac:dyDescent="0.35">
      <c r="A8" s="56" t="s">
        <v>15</v>
      </c>
      <c r="B8" s="56"/>
      <c r="C8" s="56"/>
    </row>
    <row r="9" spans="1:3" ht="19.5" x14ac:dyDescent="0.35">
      <c r="A9" s="57" t="s">
        <v>69</v>
      </c>
      <c r="B9" s="57"/>
      <c r="C9" s="57"/>
    </row>
    <row r="10" spans="1:3" x14ac:dyDescent="0.25">
      <c r="A10" s="53" t="s">
        <v>77</v>
      </c>
      <c r="B10" s="53"/>
      <c r="C10" s="53"/>
    </row>
    <row r="11" spans="1:3" x14ac:dyDescent="0.25">
      <c r="A11" s="53" t="s">
        <v>111</v>
      </c>
      <c r="B11" s="53"/>
      <c r="C11" s="53"/>
    </row>
    <row r="12" spans="1:3" x14ac:dyDescent="0.25">
      <c r="A12" s="23" t="s">
        <v>12</v>
      </c>
      <c r="B12" s="23" t="s">
        <v>7</v>
      </c>
      <c r="C12" s="23" t="s">
        <v>8</v>
      </c>
    </row>
    <row r="13" spans="1:3" x14ac:dyDescent="0.25">
      <c r="A13" s="24" t="s">
        <v>9</v>
      </c>
      <c r="B13" s="25">
        <f>'Bovino Carnico'!F25</f>
        <v>163637.97</v>
      </c>
      <c r="C13" s="26">
        <f>'Bovino Carnico'!G25</f>
        <v>699912.58000000007</v>
      </c>
    </row>
    <row r="14" spans="1:3" x14ac:dyDescent="0.25">
      <c r="A14" s="24" t="s">
        <v>10</v>
      </c>
      <c r="B14" s="25">
        <f>'Bovino Lacteo'!F37</f>
        <v>210829.97999999998</v>
      </c>
      <c r="C14" s="26">
        <f>'Bovino Lacteo'!G37</f>
        <v>945467.73</v>
      </c>
    </row>
    <row r="15" spans="1:3" x14ac:dyDescent="0.25">
      <c r="A15" s="24" t="s">
        <v>1</v>
      </c>
      <c r="B15" s="25">
        <f>Leche!F37</f>
        <v>98823.13</v>
      </c>
      <c r="C15" s="26">
        <f>Leche!G37</f>
        <v>113099.85</v>
      </c>
    </row>
    <row r="16" spans="1:3" x14ac:dyDescent="0.25">
      <c r="A16" s="24" t="s">
        <v>11</v>
      </c>
      <c r="B16" s="25">
        <f>Pieles!F36</f>
        <v>508372.9</v>
      </c>
      <c r="C16" s="26">
        <f>Pieles!G36</f>
        <v>1850514.9</v>
      </c>
    </row>
    <row r="17" spans="1:3" x14ac:dyDescent="0.25">
      <c r="A17" s="24" t="s">
        <v>3</v>
      </c>
      <c r="B17" s="25">
        <f>Embutidos!F19</f>
        <v>13607.78</v>
      </c>
      <c r="C17" s="26">
        <f>Embutidos!G19</f>
        <v>50432.4</v>
      </c>
    </row>
    <row r="18" spans="1:3" x14ac:dyDescent="0.25">
      <c r="A18" s="24" t="s">
        <v>2</v>
      </c>
      <c r="B18" s="25">
        <f>'Otro Origen'!F31</f>
        <v>137752.07999999999</v>
      </c>
      <c r="C18" s="26">
        <f>'Otro Origen'!G31</f>
        <v>584955.05000000005</v>
      </c>
    </row>
    <row r="19" spans="1:3" x14ac:dyDescent="0.25">
      <c r="A19" s="24" t="s">
        <v>16</v>
      </c>
      <c r="B19" s="27" t="s">
        <v>68</v>
      </c>
      <c r="C19" s="26">
        <f>'Pro vet'!E25</f>
        <v>655400.6</v>
      </c>
    </row>
    <row r="20" spans="1:3" x14ac:dyDescent="0.25">
      <c r="A20" s="28" t="s">
        <v>0</v>
      </c>
      <c r="B20" s="29">
        <f>SUM(B13:B19)</f>
        <v>1133023.8400000001</v>
      </c>
      <c r="C20" s="30">
        <f>SUM(C13:C19)</f>
        <v>4899783.1099999994</v>
      </c>
    </row>
  </sheetData>
  <mergeCells count="6">
    <mergeCell ref="A11:C11"/>
    <mergeCell ref="A6:C6"/>
    <mergeCell ref="A7:C7"/>
    <mergeCell ref="A8:C8"/>
    <mergeCell ref="A10:C10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&amp;CE-Página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17" workbookViewId="0">
      <selection activeCell="D28" sqref="D28"/>
    </sheetView>
  </sheetViews>
  <sheetFormatPr baseColWidth="10" defaultColWidth="36.140625" defaultRowHeight="15" x14ac:dyDescent="0.25"/>
  <cols>
    <col min="1" max="1" width="12.7109375" customWidth="1"/>
    <col min="2" max="2" width="10.140625" bestFit="1" customWidth="1"/>
    <col min="3" max="3" width="12" bestFit="1" customWidth="1"/>
    <col min="4" max="4" width="16.5703125" bestFit="1" customWidth="1"/>
    <col min="5" max="5" width="14.28515625" customWidth="1"/>
    <col min="6" max="6" width="9.85546875" style="3" bestFit="1" customWidth="1"/>
    <col min="7" max="7" width="14.42578125" style="1" bestFit="1" customWidth="1"/>
    <col min="9" max="9" width="13.140625" customWidth="1"/>
  </cols>
  <sheetData>
    <row r="1" spans="1:7" x14ac:dyDescent="0.25">
      <c r="A1" s="4"/>
    </row>
    <row r="6" spans="1:7" x14ac:dyDescent="0.25">
      <c r="A6" s="54"/>
      <c r="B6" s="54"/>
      <c r="C6" s="54"/>
      <c r="D6" s="54"/>
      <c r="E6" s="54"/>
      <c r="F6" s="54"/>
      <c r="G6" s="54"/>
    </row>
    <row r="7" spans="1:7" ht="15" customHeight="1" x14ac:dyDescent="0.35">
      <c r="A7" s="55"/>
      <c r="B7" s="55"/>
      <c r="C7" s="55"/>
      <c r="D7" s="55"/>
      <c r="E7" s="55"/>
      <c r="F7" s="55"/>
      <c r="G7" s="55"/>
    </row>
    <row r="8" spans="1:7" ht="15" customHeight="1" x14ac:dyDescent="0.35">
      <c r="A8" s="21"/>
      <c r="B8" s="21"/>
      <c r="C8" s="21"/>
      <c r="D8" s="21"/>
      <c r="E8" s="21"/>
      <c r="F8" s="21"/>
      <c r="G8" s="21"/>
    </row>
    <row r="9" spans="1:7" ht="22.5" x14ac:dyDescent="0.35">
      <c r="A9" s="56" t="s">
        <v>15</v>
      </c>
      <c r="B9" s="56"/>
      <c r="C9" s="56"/>
      <c r="D9" s="56"/>
      <c r="E9" s="56"/>
      <c r="F9" s="56"/>
      <c r="G9" s="56"/>
    </row>
    <row r="10" spans="1:7" ht="19.5" customHeight="1" x14ac:dyDescent="0.3">
      <c r="A10" s="60" t="s">
        <v>69</v>
      </c>
      <c r="B10" s="60"/>
      <c r="C10" s="60"/>
      <c r="D10" s="60"/>
      <c r="E10" s="60"/>
      <c r="F10" s="60"/>
      <c r="G10" s="60"/>
    </row>
    <row r="11" spans="1:7" x14ac:dyDescent="0.25">
      <c r="A11" s="59" t="s">
        <v>87</v>
      </c>
      <c r="B11" s="59"/>
      <c r="C11" s="59"/>
      <c r="D11" s="59"/>
      <c r="E11" s="59"/>
      <c r="F11" s="59"/>
      <c r="G11" s="59"/>
    </row>
    <row r="12" spans="1:7" x14ac:dyDescent="0.25">
      <c r="A12" s="59" t="str">
        <f>Consolidado!A11</f>
        <v>3er Trimestre Año 2023</v>
      </c>
      <c r="B12" s="59"/>
      <c r="C12" s="59"/>
      <c r="D12" s="59"/>
      <c r="E12" s="59"/>
      <c r="F12" s="59"/>
      <c r="G12" s="59"/>
    </row>
    <row r="13" spans="1:7" x14ac:dyDescent="0.25">
      <c r="A13" s="31" t="s">
        <v>4</v>
      </c>
      <c r="B13" s="31" t="s">
        <v>5</v>
      </c>
      <c r="C13" s="31" t="s">
        <v>6</v>
      </c>
      <c r="D13" s="31" t="s">
        <v>12</v>
      </c>
      <c r="E13" s="31" t="s">
        <v>17</v>
      </c>
      <c r="F13" s="32" t="s">
        <v>7</v>
      </c>
      <c r="G13" s="33" t="s">
        <v>8</v>
      </c>
    </row>
    <row r="14" spans="1:7" ht="30" x14ac:dyDescent="0.25">
      <c r="A14" s="50" t="s">
        <v>88</v>
      </c>
      <c r="B14" s="50" t="s">
        <v>26</v>
      </c>
      <c r="C14" s="50" t="s">
        <v>25</v>
      </c>
      <c r="D14" s="50" t="s">
        <v>76</v>
      </c>
      <c r="E14" s="50" t="s">
        <v>24</v>
      </c>
      <c r="F14" s="51">
        <v>22670.78</v>
      </c>
      <c r="G14" s="51">
        <v>98023.5</v>
      </c>
    </row>
    <row r="15" spans="1:7" ht="30" x14ac:dyDescent="0.25">
      <c r="A15" s="50" t="s">
        <v>88</v>
      </c>
      <c r="B15" s="50" t="s">
        <v>26</v>
      </c>
      <c r="C15" s="50" t="s">
        <v>25</v>
      </c>
      <c r="D15" s="50" t="s">
        <v>75</v>
      </c>
      <c r="E15" s="50" t="s">
        <v>93</v>
      </c>
      <c r="F15" s="51">
        <v>21734.7</v>
      </c>
      <c r="G15" s="51">
        <v>114344.08</v>
      </c>
    </row>
    <row r="16" spans="1:7" x14ac:dyDescent="0.25">
      <c r="A16" s="50" t="s">
        <v>88</v>
      </c>
      <c r="B16" s="50" t="s">
        <v>26</v>
      </c>
      <c r="C16" s="50" t="s">
        <v>25</v>
      </c>
      <c r="D16" s="50" t="s">
        <v>92</v>
      </c>
      <c r="E16" s="50" t="s">
        <v>24</v>
      </c>
      <c r="F16" s="51">
        <v>35380.559999999998</v>
      </c>
      <c r="G16" s="51">
        <v>189960</v>
      </c>
    </row>
    <row r="17" spans="1:7" x14ac:dyDescent="0.25">
      <c r="A17" s="50" t="s">
        <v>88</v>
      </c>
      <c r="B17" s="50" t="s">
        <v>26</v>
      </c>
      <c r="C17" s="50" t="s">
        <v>25</v>
      </c>
      <c r="D17" s="50" t="s">
        <v>91</v>
      </c>
      <c r="E17" s="50" t="s">
        <v>24</v>
      </c>
      <c r="F17" s="51">
        <v>2721.58</v>
      </c>
      <c r="G17" s="51">
        <v>3900</v>
      </c>
    </row>
    <row r="18" spans="1:7" x14ac:dyDescent="0.25">
      <c r="A18" s="34" t="s">
        <v>88</v>
      </c>
      <c r="B18" s="29"/>
      <c r="C18" s="29"/>
      <c r="D18" s="29"/>
      <c r="E18" s="29"/>
      <c r="F18" s="29">
        <f>SUM(F14:F17)</f>
        <v>82507.62</v>
      </c>
      <c r="G18" s="30">
        <f>SUM(G14:G17)</f>
        <v>406227.58</v>
      </c>
    </row>
    <row r="19" spans="1:7" ht="30" x14ac:dyDescent="0.25">
      <c r="A19" s="50" t="s">
        <v>89</v>
      </c>
      <c r="B19" s="50" t="s">
        <v>26</v>
      </c>
      <c r="C19" s="50" t="s">
        <v>25</v>
      </c>
      <c r="D19" s="50" t="s">
        <v>76</v>
      </c>
      <c r="E19" s="50" t="s">
        <v>24</v>
      </c>
      <c r="F19" s="51">
        <v>81130.350000000006</v>
      </c>
      <c r="G19" s="51">
        <v>293685</v>
      </c>
    </row>
    <row r="20" spans="1:7" x14ac:dyDescent="0.25">
      <c r="A20" s="50" t="s">
        <v>89</v>
      </c>
      <c r="B20" s="50" t="s">
        <v>26</v>
      </c>
      <c r="C20" s="50" t="s">
        <v>25</v>
      </c>
      <c r="D20" s="50" t="s">
        <v>91</v>
      </c>
      <c r="E20" s="50" t="s">
        <v>24</v>
      </c>
      <c r="F20" s="51">
        <v>3175.18</v>
      </c>
      <c r="G20" s="51">
        <v>78540</v>
      </c>
    </row>
    <row r="21" spans="1:7" x14ac:dyDescent="0.25">
      <c r="A21" s="50" t="s">
        <v>89</v>
      </c>
      <c r="B21" s="50" t="s">
        <v>26</v>
      </c>
      <c r="C21" s="50" t="s">
        <v>25</v>
      </c>
      <c r="D21" s="50" t="s">
        <v>59</v>
      </c>
      <c r="E21" s="50" t="s">
        <v>24</v>
      </c>
      <c r="F21" s="51">
        <v>1841.97</v>
      </c>
      <c r="G21" s="51">
        <v>14212.8</v>
      </c>
    </row>
    <row r="22" spans="1:7" x14ac:dyDescent="0.25">
      <c r="A22" s="34" t="s">
        <v>89</v>
      </c>
      <c r="B22" s="29"/>
      <c r="C22" s="29"/>
      <c r="D22" s="29"/>
      <c r="E22" s="29"/>
      <c r="F22" s="29">
        <f>SUM(F19:F19)</f>
        <v>81130.350000000006</v>
      </c>
      <c r="G22" s="30">
        <f>SUM(G19:G19)</f>
        <v>293685</v>
      </c>
    </row>
    <row r="23" spans="1:7" x14ac:dyDescent="0.25">
      <c r="A23" s="50"/>
      <c r="B23" s="50"/>
      <c r="C23" s="50"/>
      <c r="D23" s="50"/>
      <c r="E23" s="50"/>
      <c r="F23" s="51"/>
      <c r="G23" s="51"/>
    </row>
    <row r="24" spans="1:7" x14ac:dyDescent="0.25">
      <c r="A24" s="34" t="s">
        <v>90</v>
      </c>
      <c r="B24" s="29"/>
      <c r="C24" s="29"/>
      <c r="D24" s="29"/>
      <c r="E24" s="29"/>
      <c r="F24" s="29">
        <f>SUM(F23)</f>
        <v>0</v>
      </c>
      <c r="G24" s="30">
        <f>SUM(G23)</f>
        <v>0</v>
      </c>
    </row>
    <row r="25" spans="1:7" ht="15.75" x14ac:dyDescent="0.25">
      <c r="A25" s="35" t="s">
        <v>0</v>
      </c>
      <c r="B25" s="35"/>
      <c r="C25" s="35"/>
      <c r="D25" s="35"/>
      <c r="E25" s="35"/>
      <c r="F25" s="35">
        <f>SUM(F24,F22,F18)</f>
        <v>163637.97</v>
      </c>
      <c r="G25" s="36">
        <f>SUM(G24,G22,G18)</f>
        <v>699912.58000000007</v>
      </c>
    </row>
    <row r="27" spans="1:7" x14ac:dyDescent="0.25">
      <c r="A27" t="s">
        <v>21</v>
      </c>
    </row>
    <row r="28" spans="1:7" x14ac:dyDescent="0.25">
      <c r="A28" s="38"/>
      <c r="B28" s="38"/>
      <c r="C28" s="38"/>
      <c r="D28" s="38"/>
      <c r="E28" s="38"/>
    </row>
    <row r="29" spans="1:7" x14ac:dyDescent="0.25">
      <c r="A29" s="58" t="s">
        <v>70</v>
      </c>
      <c r="B29" s="58"/>
      <c r="C29" s="58"/>
      <c r="D29" s="38"/>
      <c r="E29" s="38"/>
    </row>
    <row r="30" spans="1:7" x14ac:dyDescent="0.25">
      <c r="A30" s="37" t="s">
        <v>72</v>
      </c>
      <c r="B30" s="37" t="s">
        <v>71</v>
      </c>
      <c r="C30" s="37" t="s">
        <v>73</v>
      </c>
      <c r="D30" s="38"/>
      <c r="E30" s="38"/>
    </row>
    <row r="31" spans="1:7" x14ac:dyDescent="0.25">
      <c r="A31" s="20" t="s">
        <v>24</v>
      </c>
      <c r="B31" s="19">
        <f>+F25-F15</f>
        <v>141903.26999999999</v>
      </c>
      <c r="C31" s="19">
        <f>+G25-G15</f>
        <v>585568.50000000012</v>
      </c>
      <c r="D31" s="38"/>
      <c r="E31" s="38"/>
    </row>
    <row r="32" spans="1:7" x14ac:dyDescent="0.25">
      <c r="A32" s="20" t="s">
        <v>93</v>
      </c>
      <c r="B32" s="19">
        <f>+F15</f>
        <v>21734.7</v>
      </c>
      <c r="C32" s="19">
        <f>+G15</f>
        <v>114344.08</v>
      </c>
      <c r="D32" s="38"/>
      <c r="E32" s="38"/>
    </row>
    <row r="33" spans="1:5" x14ac:dyDescent="0.25">
      <c r="A33" s="38"/>
      <c r="B33" s="38"/>
      <c r="C33" s="38"/>
      <c r="D33" s="38"/>
      <c r="E33" s="38"/>
    </row>
    <row r="34" spans="1:5" x14ac:dyDescent="0.25">
      <c r="A34" s="38"/>
      <c r="B34" s="38"/>
      <c r="C34" s="38"/>
      <c r="D34" s="38"/>
      <c r="E34" s="38"/>
    </row>
    <row r="35" spans="1:5" x14ac:dyDescent="0.25">
      <c r="A35" s="38"/>
      <c r="B35" s="38"/>
      <c r="C35" s="38"/>
      <c r="D35" s="38"/>
      <c r="E35" s="38"/>
    </row>
    <row r="36" spans="1:5" x14ac:dyDescent="0.25">
      <c r="A36" s="38"/>
      <c r="B36" s="38"/>
      <c r="C36" s="38"/>
    </row>
    <row r="37" spans="1:5" x14ac:dyDescent="0.25">
      <c r="A37" s="38"/>
      <c r="B37" s="38"/>
      <c r="C37" s="38"/>
    </row>
    <row r="38" spans="1:5" x14ac:dyDescent="0.25">
      <c r="A38" s="38"/>
      <c r="B38" s="38"/>
      <c r="C38" s="38"/>
    </row>
  </sheetData>
  <sortState ref="A14:H35">
    <sortCondition ref="D14:D35"/>
  </sortState>
  <mergeCells count="7">
    <mergeCell ref="A29:C29"/>
    <mergeCell ref="A12:G12"/>
    <mergeCell ref="A6:G6"/>
    <mergeCell ref="A7:G7"/>
    <mergeCell ref="A9:G9"/>
    <mergeCell ref="A11:G11"/>
    <mergeCell ref="A10:G10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portrait" r:id="rId1"/>
  <headerFooter>
    <oddFooter>&amp;CE-Página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opLeftCell="A7" workbookViewId="0">
      <selection activeCell="E42" sqref="E42"/>
    </sheetView>
  </sheetViews>
  <sheetFormatPr baseColWidth="10" defaultColWidth="25.140625" defaultRowHeight="15" x14ac:dyDescent="0.25"/>
  <cols>
    <col min="1" max="1" width="13.28515625" customWidth="1"/>
    <col min="2" max="2" width="10.140625" bestFit="1" customWidth="1"/>
    <col min="3" max="3" width="12" bestFit="1" customWidth="1"/>
    <col min="4" max="4" width="19.140625" bestFit="1" customWidth="1"/>
    <col min="5" max="5" width="17.5703125" bestFit="1" customWidth="1"/>
    <col min="6" max="6" width="11.5703125" style="3" bestFit="1" customWidth="1"/>
    <col min="7" max="7" width="14.42578125" style="1" bestFit="1" customWidth="1"/>
  </cols>
  <sheetData>
    <row r="1" spans="1:7" x14ac:dyDescent="0.25">
      <c r="A1" s="4"/>
    </row>
    <row r="6" spans="1:7" x14ac:dyDescent="0.25">
      <c r="A6" s="54"/>
      <c r="B6" s="54"/>
      <c r="C6" s="54"/>
      <c r="D6" s="54"/>
      <c r="E6" s="54"/>
      <c r="F6" s="54"/>
      <c r="G6" s="54"/>
    </row>
    <row r="7" spans="1:7" ht="23.25" x14ac:dyDescent="0.35">
      <c r="A7" s="55"/>
      <c r="B7" s="55"/>
      <c r="C7" s="55"/>
      <c r="D7" s="55"/>
      <c r="E7" s="55"/>
      <c r="F7" s="55"/>
      <c r="G7" s="55"/>
    </row>
    <row r="8" spans="1:7" ht="22.5" x14ac:dyDescent="0.35">
      <c r="A8" s="56" t="s">
        <v>15</v>
      </c>
      <c r="B8" s="56"/>
      <c r="C8" s="56"/>
      <c r="D8" s="56"/>
      <c r="E8" s="56"/>
      <c r="F8" s="56"/>
      <c r="G8" s="56"/>
    </row>
    <row r="9" spans="1:7" ht="19.5" x14ac:dyDescent="0.35">
      <c r="A9" s="57" t="s">
        <v>69</v>
      </c>
      <c r="B9" s="57"/>
      <c r="C9" s="57"/>
      <c r="D9" s="57"/>
      <c r="E9" s="57"/>
      <c r="F9" s="57"/>
      <c r="G9" s="57"/>
    </row>
    <row r="10" spans="1:7" x14ac:dyDescent="0.25">
      <c r="A10" s="59" t="s">
        <v>86</v>
      </c>
      <c r="B10" s="59"/>
      <c r="C10" s="59"/>
      <c r="D10" s="59"/>
      <c r="E10" s="59"/>
      <c r="F10" s="59"/>
      <c r="G10" s="59"/>
    </row>
    <row r="11" spans="1:7" x14ac:dyDescent="0.25">
      <c r="A11" s="59" t="str">
        <f>Consolidado!A11</f>
        <v>3er Trimestre Año 2023</v>
      </c>
      <c r="B11" s="59"/>
      <c r="C11" s="59"/>
      <c r="D11" s="59"/>
      <c r="E11" s="59"/>
      <c r="F11" s="59"/>
      <c r="G11" s="59"/>
    </row>
    <row r="12" spans="1:7" x14ac:dyDescent="0.25">
      <c r="A12" s="31" t="s">
        <v>4</v>
      </c>
      <c r="B12" s="31" t="s">
        <v>5</v>
      </c>
      <c r="C12" s="31" t="s">
        <v>6</v>
      </c>
      <c r="D12" s="31" t="s">
        <v>12</v>
      </c>
      <c r="E12" s="31" t="s">
        <v>17</v>
      </c>
      <c r="F12" s="32" t="s">
        <v>7</v>
      </c>
      <c r="G12" s="33" t="s">
        <v>8</v>
      </c>
    </row>
    <row r="13" spans="1:7" x14ac:dyDescent="0.25">
      <c r="A13" s="50" t="s">
        <v>88</v>
      </c>
      <c r="B13" s="50" t="s">
        <v>26</v>
      </c>
      <c r="C13" s="50" t="s">
        <v>29</v>
      </c>
      <c r="D13" s="50" t="s">
        <v>35</v>
      </c>
      <c r="E13" s="50" t="s">
        <v>32</v>
      </c>
      <c r="F13" s="51">
        <v>387.83</v>
      </c>
      <c r="G13" s="51">
        <v>3548.6</v>
      </c>
    </row>
    <row r="14" spans="1:7" x14ac:dyDescent="0.25">
      <c r="A14" s="50" t="s">
        <v>88</v>
      </c>
      <c r="B14" s="50" t="s">
        <v>26</v>
      </c>
      <c r="C14" s="50" t="s">
        <v>29</v>
      </c>
      <c r="D14" s="50" t="s">
        <v>34</v>
      </c>
      <c r="E14" s="50" t="s">
        <v>32</v>
      </c>
      <c r="F14" s="51">
        <v>4256.08</v>
      </c>
      <c r="G14" s="51">
        <v>24669</v>
      </c>
    </row>
    <row r="15" spans="1:7" x14ac:dyDescent="0.25">
      <c r="A15" s="50" t="s">
        <v>88</v>
      </c>
      <c r="B15" s="50" t="s">
        <v>26</v>
      </c>
      <c r="C15" s="50" t="s">
        <v>29</v>
      </c>
      <c r="D15" s="50" t="s">
        <v>33</v>
      </c>
      <c r="E15" s="50" t="s">
        <v>32</v>
      </c>
      <c r="F15" s="51">
        <v>8.16</v>
      </c>
      <c r="G15" s="51">
        <v>39.19</v>
      </c>
    </row>
    <row r="16" spans="1:7" x14ac:dyDescent="0.25">
      <c r="A16" s="50" t="s">
        <v>88</v>
      </c>
      <c r="B16" s="50" t="s">
        <v>26</v>
      </c>
      <c r="C16" s="50" t="s">
        <v>29</v>
      </c>
      <c r="D16" s="50" t="s">
        <v>28</v>
      </c>
      <c r="E16" s="50" t="s">
        <v>30</v>
      </c>
      <c r="F16" s="51">
        <v>48843.72</v>
      </c>
      <c r="G16" s="51">
        <v>140996.70000000001</v>
      </c>
    </row>
    <row r="17" spans="1:7" x14ac:dyDescent="0.25">
      <c r="A17" s="50" t="s">
        <v>88</v>
      </c>
      <c r="B17" s="50" t="s">
        <v>26</v>
      </c>
      <c r="C17" s="50" t="s">
        <v>29</v>
      </c>
      <c r="D17" s="50" t="s">
        <v>28</v>
      </c>
      <c r="E17" s="50" t="s">
        <v>27</v>
      </c>
      <c r="F17" s="51">
        <v>11136.36</v>
      </c>
      <c r="G17" s="51">
        <v>48710.25</v>
      </c>
    </row>
    <row r="18" spans="1:7" x14ac:dyDescent="0.25">
      <c r="A18" s="50" t="s">
        <v>88</v>
      </c>
      <c r="B18" s="50" t="s">
        <v>26</v>
      </c>
      <c r="C18" s="50" t="s">
        <v>36</v>
      </c>
      <c r="D18" s="50" t="s">
        <v>37</v>
      </c>
      <c r="E18" s="50" t="s">
        <v>32</v>
      </c>
      <c r="F18" s="51">
        <v>1859.75</v>
      </c>
      <c r="G18" s="51">
        <v>16400</v>
      </c>
    </row>
    <row r="19" spans="1:7" x14ac:dyDescent="0.25">
      <c r="A19" s="50" t="s">
        <v>88</v>
      </c>
      <c r="B19" s="50" t="s">
        <v>26</v>
      </c>
      <c r="C19" s="50" t="s">
        <v>36</v>
      </c>
      <c r="D19" s="50" t="s">
        <v>38</v>
      </c>
      <c r="E19" s="50" t="s">
        <v>32</v>
      </c>
      <c r="F19" s="51">
        <v>11060.9</v>
      </c>
      <c r="G19" s="51">
        <v>87321.01</v>
      </c>
    </row>
    <row r="20" spans="1:7" x14ac:dyDescent="0.25">
      <c r="A20" s="50" t="s">
        <v>88</v>
      </c>
      <c r="B20" s="50" t="s">
        <v>26</v>
      </c>
      <c r="C20" s="50" t="s">
        <v>36</v>
      </c>
      <c r="D20" s="50" t="s">
        <v>39</v>
      </c>
      <c r="E20" s="50" t="s">
        <v>32</v>
      </c>
      <c r="F20" s="51">
        <v>857.3</v>
      </c>
      <c r="G20" s="51">
        <v>6982.22</v>
      </c>
    </row>
    <row r="21" spans="1:7" x14ac:dyDescent="0.25">
      <c r="A21" s="50" t="s">
        <v>88</v>
      </c>
      <c r="B21" s="50" t="s">
        <v>26</v>
      </c>
      <c r="C21" s="50" t="s">
        <v>36</v>
      </c>
      <c r="D21" s="50" t="s">
        <v>40</v>
      </c>
      <c r="E21" s="50" t="s">
        <v>32</v>
      </c>
      <c r="F21" s="51">
        <v>209.57</v>
      </c>
      <c r="G21" s="51">
        <v>1703.17</v>
      </c>
    </row>
    <row r="22" spans="1:7" x14ac:dyDescent="0.25">
      <c r="A22" s="34" t="s">
        <v>88</v>
      </c>
      <c r="B22" s="29"/>
      <c r="C22" s="29"/>
      <c r="D22" s="29"/>
      <c r="E22" s="29"/>
      <c r="F22" s="29">
        <f>SUM(F13:F21)</f>
        <v>78619.67</v>
      </c>
      <c r="G22" s="30">
        <f>SUM(G13:G21)</f>
        <v>330370.13999999996</v>
      </c>
    </row>
    <row r="23" spans="1:7" x14ac:dyDescent="0.25">
      <c r="A23" s="50" t="s">
        <v>89</v>
      </c>
      <c r="B23" s="50" t="s">
        <v>26</v>
      </c>
      <c r="C23" s="50" t="s">
        <v>29</v>
      </c>
      <c r="D23" s="50" t="s">
        <v>35</v>
      </c>
      <c r="E23" s="50" t="s">
        <v>32</v>
      </c>
      <c r="F23" s="51">
        <v>3633.54</v>
      </c>
      <c r="G23" s="51">
        <v>24638.58</v>
      </c>
    </row>
    <row r="24" spans="1:7" x14ac:dyDescent="0.25">
      <c r="A24" s="50" t="s">
        <v>89</v>
      </c>
      <c r="B24" s="50" t="s">
        <v>26</v>
      </c>
      <c r="C24" s="50" t="s">
        <v>29</v>
      </c>
      <c r="D24" s="50" t="s">
        <v>34</v>
      </c>
      <c r="E24" s="50" t="s">
        <v>32</v>
      </c>
      <c r="F24" s="51">
        <v>10095.879999999999</v>
      </c>
      <c r="G24" s="51">
        <v>52674.54</v>
      </c>
    </row>
    <row r="25" spans="1:7" x14ac:dyDescent="0.25">
      <c r="A25" s="50" t="s">
        <v>89</v>
      </c>
      <c r="B25" s="50" t="s">
        <v>26</v>
      </c>
      <c r="C25" s="50" t="s">
        <v>29</v>
      </c>
      <c r="D25" s="50" t="s">
        <v>28</v>
      </c>
      <c r="E25" s="50" t="s">
        <v>78</v>
      </c>
      <c r="F25" s="51">
        <v>12784.47</v>
      </c>
      <c r="G25" s="51">
        <v>39405.1</v>
      </c>
    </row>
    <row r="26" spans="1:7" ht="30" x14ac:dyDescent="0.25">
      <c r="A26" s="50" t="s">
        <v>89</v>
      </c>
      <c r="B26" s="50" t="s">
        <v>26</v>
      </c>
      <c r="C26" s="50" t="s">
        <v>29</v>
      </c>
      <c r="D26" s="50" t="s">
        <v>28</v>
      </c>
      <c r="E26" s="50" t="s">
        <v>98</v>
      </c>
      <c r="F26" s="51">
        <v>3116.94</v>
      </c>
      <c r="G26" s="51">
        <v>10341</v>
      </c>
    </row>
    <row r="27" spans="1:7" x14ac:dyDescent="0.25">
      <c r="A27" s="50" t="s">
        <v>89</v>
      </c>
      <c r="B27" s="50" t="s">
        <v>26</v>
      </c>
      <c r="C27" s="50" t="s">
        <v>29</v>
      </c>
      <c r="D27" s="50" t="s">
        <v>28</v>
      </c>
      <c r="E27" s="50" t="s">
        <v>30</v>
      </c>
      <c r="F27" s="51">
        <v>65672.479999999996</v>
      </c>
      <c r="G27" s="51">
        <v>214812</v>
      </c>
    </row>
    <row r="28" spans="1:7" x14ac:dyDescent="0.25">
      <c r="A28" s="50" t="s">
        <v>89</v>
      </c>
      <c r="B28" s="50" t="s">
        <v>26</v>
      </c>
      <c r="C28" s="50" t="s">
        <v>29</v>
      </c>
      <c r="D28" s="50" t="s">
        <v>28</v>
      </c>
      <c r="E28" s="50" t="s">
        <v>27</v>
      </c>
      <c r="F28" s="51">
        <v>9017.1</v>
      </c>
      <c r="G28" s="51">
        <v>25800</v>
      </c>
    </row>
    <row r="29" spans="1:7" x14ac:dyDescent="0.25">
      <c r="A29" s="50" t="s">
        <v>89</v>
      </c>
      <c r="B29" s="50" t="s">
        <v>26</v>
      </c>
      <c r="C29" s="50" t="s">
        <v>36</v>
      </c>
      <c r="D29" s="50" t="s">
        <v>37</v>
      </c>
      <c r="E29" s="50" t="s">
        <v>32</v>
      </c>
      <c r="F29" s="51">
        <v>5298.01</v>
      </c>
      <c r="G29" s="51">
        <v>46720</v>
      </c>
    </row>
    <row r="30" spans="1:7" x14ac:dyDescent="0.25">
      <c r="A30" s="50" t="s">
        <v>89</v>
      </c>
      <c r="B30" s="50" t="s">
        <v>26</v>
      </c>
      <c r="C30" s="50" t="s">
        <v>36</v>
      </c>
      <c r="D30" s="50" t="s">
        <v>38</v>
      </c>
      <c r="E30" s="50" t="s">
        <v>32</v>
      </c>
      <c r="F30" s="51">
        <v>14033.17</v>
      </c>
      <c r="G30" s="51">
        <v>128525.02</v>
      </c>
    </row>
    <row r="31" spans="1:7" x14ac:dyDescent="0.25">
      <c r="A31" s="50" t="s">
        <v>89</v>
      </c>
      <c r="B31" s="50" t="s">
        <v>26</v>
      </c>
      <c r="C31" s="50" t="s">
        <v>36</v>
      </c>
      <c r="D31" s="50" t="s">
        <v>39</v>
      </c>
      <c r="E31" s="50" t="s">
        <v>32</v>
      </c>
      <c r="F31" s="51">
        <v>6253.13</v>
      </c>
      <c r="G31" s="51">
        <v>40635.51</v>
      </c>
    </row>
    <row r="32" spans="1:7" x14ac:dyDescent="0.25">
      <c r="A32" s="50" t="s">
        <v>89</v>
      </c>
      <c r="B32" s="50" t="s">
        <v>26</v>
      </c>
      <c r="C32" s="50" t="s">
        <v>36</v>
      </c>
      <c r="D32" s="50" t="s">
        <v>40</v>
      </c>
      <c r="E32" s="50" t="s">
        <v>32</v>
      </c>
      <c r="F32" s="51">
        <v>873.64</v>
      </c>
      <c r="G32" s="51">
        <v>6597.3</v>
      </c>
    </row>
    <row r="33" spans="1:7" x14ac:dyDescent="0.25">
      <c r="A33" s="50" t="s">
        <v>89</v>
      </c>
      <c r="B33" s="50" t="s">
        <v>26</v>
      </c>
      <c r="C33" s="50" t="s">
        <v>36</v>
      </c>
      <c r="D33" s="50" t="s">
        <v>41</v>
      </c>
      <c r="E33" s="50" t="s">
        <v>32</v>
      </c>
      <c r="F33" s="51">
        <v>217.73</v>
      </c>
      <c r="G33" s="51">
        <v>1774.47</v>
      </c>
    </row>
    <row r="34" spans="1:7" x14ac:dyDescent="0.25">
      <c r="A34" s="34" t="s">
        <v>89</v>
      </c>
      <c r="B34" s="29"/>
      <c r="C34" s="29"/>
      <c r="D34" s="29"/>
      <c r="E34" s="29"/>
      <c r="F34" s="29">
        <f>SUM(F23:F33)</f>
        <v>130996.09</v>
      </c>
      <c r="G34" s="30">
        <f>SUM(G23:G33)</f>
        <v>591923.52</v>
      </c>
    </row>
    <row r="35" spans="1:7" x14ac:dyDescent="0.25">
      <c r="A35" s="50" t="s">
        <v>90</v>
      </c>
      <c r="B35" s="50" t="s">
        <v>26</v>
      </c>
      <c r="C35" s="50" t="s">
        <v>29</v>
      </c>
      <c r="D35" s="50" t="s">
        <v>107</v>
      </c>
      <c r="E35" s="50" t="s">
        <v>32</v>
      </c>
      <c r="F35" s="51">
        <v>1214.22</v>
      </c>
      <c r="G35" s="51">
        <v>23174.07</v>
      </c>
    </row>
    <row r="36" spans="1:7" x14ac:dyDescent="0.25">
      <c r="A36" s="34" t="s">
        <v>90</v>
      </c>
      <c r="B36" s="29"/>
      <c r="C36" s="29"/>
      <c r="D36" s="29"/>
      <c r="E36" s="29"/>
      <c r="F36" s="29">
        <f>SUM(F35:F35)</f>
        <v>1214.22</v>
      </c>
      <c r="G36" s="30">
        <f>SUM(G35:G35)</f>
        <v>23174.07</v>
      </c>
    </row>
    <row r="37" spans="1:7" ht="15.75" x14ac:dyDescent="0.25">
      <c r="A37" s="35" t="s">
        <v>0</v>
      </c>
      <c r="B37" s="35"/>
      <c r="C37" s="35"/>
      <c r="D37" s="35"/>
      <c r="E37" s="35"/>
      <c r="F37" s="35">
        <f>SUM(F36,F34,F22)</f>
        <v>210829.97999999998</v>
      </c>
      <c r="G37" s="35">
        <f>SUM(G36,G34,G22)</f>
        <v>945467.73</v>
      </c>
    </row>
    <row r="41" spans="1:7" x14ac:dyDescent="0.25">
      <c r="A41" s="61" t="s">
        <v>70</v>
      </c>
      <c r="B41" s="61"/>
      <c r="C41" s="61"/>
    </row>
    <row r="42" spans="1:7" x14ac:dyDescent="0.25">
      <c r="A42" s="37" t="s">
        <v>72</v>
      </c>
      <c r="B42" s="37" t="s">
        <v>71</v>
      </c>
      <c r="C42" s="37" t="s">
        <v>73</v>
      </c>
    </row>
    <row r="43" spans="1:7" ht="30" x14ac:dyDescent="0.25">
      <c r="A43" s="50" t="s">
        <v>78</v>
      </c>
      <c r="B43" s="19">
        <v>12784.47</v>
      </c>
      <c r="C43" s="19">
        <v>39405.1</v>
      </c>
    </row>
    <row r="44" spans="1:7" x14ac:dyDescent="0.25">
      <c r="A44" s="50" t="s">
        <v>32</v>
      </c>
      <c r="B44" s="19">
        <f>+F14+F15+F16+F19+F20+F21+F22+F24+F25+F30+F31+F32+F33+F34+F36</f>
        <v>320323.73</v>
      </c>
      <c r="C44" s="19">
        <f>+G14+G15+G16+G19+G20+G21+G22+G24+G25+G30+G31+G32+G33+G34+G36</f>
        <v>1476790.9600000002</v>
      </c>
    </row>
    <row r="45" spans="1:7" ht="30" x14ac:dyDescent="0.25">
      <c r="A45" s="50" t="s">
        <v>98</v>
      </c>
      <c r="B45" s="19">
        <v>3116.94</v>
      </c>
      <c r="C45" s="19">
        <v>10341</v>
      </c>
    </row>
    <row r="46" spans="1:7" x14ac:dyDescent="0.25">
      <c r="A46" s="20" t="s">
        <v>30</v>
      </c>
      <c r="B46" s="19">
        <f>F18+F29</f>
        <v>7157.76</v>
      </c>
      <c r="C46" s="19">
        <f>G18+G29</f>
        <v>63120</v>
      </c>
    </row>
    <row r="47" spans="1:7" ht="30" x14ac:dyDescent="0.25">
      <c r="A47" s="20" t="s">
        <v>27</v>
      </c>
      <c r="B47" s="19">
        <f>+F19+F30</f>
        <v>25094.07</v>
      </c>
      <c r="C47" s="19">
        <f>+G19+G30</f>
        <v>215846.03</v>
      </c>
    </row>
  </sheetData>
  <sortState ref="A43:C47">
    <sortCondition ref="A43"/>
  </sortState>
  <mergeCells count="7">
    <mergeCell ref="A41:C41"/>
    <mergeCell ref="A11:G11"/>
    <mergeCell ref="A6:G6"/>
    <mergeCell ref="A7:G7"/>
    <mergeCell ref="A8:G8"/>
    <mergeCell ref="A10:G10"/>
    <mergeCell ref="A9:G9"/>
  </mergeCells>
  <pageMargins left="0.62992125984251968" right="0.43307086614173229" top="0.74803149606299213" bottom="0.74803149606299213" header="0.31496062992125984" footer="0.31496062992125984"/>
  <pageSetup orientation="portrait" r:id="rId1"/>
  <headerFooter>
    <oddFooter>&amp;CE-Página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opLeftCell="A7" zoomScaleNormal="100" workbookViewId="0">
      <selection activeCell="E45" sqref="E45"/>
    </sheetView>
  </sheetViews>
  <sheetFormatPr baseColWidth="10" defaultColWidth="47.28515625" defaultRowHeight="15" x14ac:dyDescent="0.25"/>
  <cols>
    <col min="1" max="1" width="13.140625" customWidth="1"/>
    <col min="2" max="2" width="10" customWidth="1"/>
    <col min="3" max="3" width="12" bestFit="1" customWidth="1"/>
    <col min="4" max="4" width="23.140625" customWidth="1"/>
    <col min="5" max="5" width="19" bestFit="1" customWidth="1"/>
    <col min="6" max="6" width="10.5703125" style="3" bestFit="1" customWidth="1"/>
    <col min="7" max="7" width="14.42578125" style="1" bestFit="1" customWidth="1"/>
  </cols>
  <sheetData>
    <row r="1" spans="1:9" x14ac:dyDescent="0.25">
      <c r="A1" s="4"/>
    </row>
    <row r="2" spans="1:9" x14ac:dyDescent="0.25">
      <c r="A2" s="22"/>
    </row>
    <row r="3" spans="1:9" x14ac:dyDescent="0.25">
      <c r="A3" s="22"/>
    </row>
    <row r="8" spans="1:9" ht="22.5" x14ac:dyDescent="0.35">
      <c r="A8" s="56" t="s">
        <v>15</v>
      </c>
      <c r="B8" s="56"/>
      <c r="C8" s="56"/>
      <c r="D8" s="56"/>
      <c r="E8" s="56"/>
      <c r="F8" s="56"/>
      <c r="G8" s="56"/>
    </row>
    <row r="9" spans="1:9" ht="19.5" x14ac:dyDescent="0.35">
      <c r="A9" s="57" t="s">
        <v>69</v>
      </c>
      <c r="B9" s="57"/>
      <c r="C9" s="57"/>
      <c r="D9" s="57"/>
      <c r="E9" s="57"/>
      <c r="F9" s="57"/>
      <c r="G9" s="57"/>
    </row>
    <row r="10" spans="1:9" x14ac:dyDescent="0.25">
      <c r="A10" s="59" t="s">
        <v>85</v>
      </c>
      <c r="B10" s="59"/>
      <c r="C10" s="59"/>
      <c r="D10" s="59"/>
      <c r="E10" s="59"/>
      <c r="F10" s="59"/>
      <c r="G10" s="59"/>
    </row>
    <row r="11" spans="1:9" x14ac:dyDescent="0.25">
      <c r="A11" s="59" t="str">
        <f>Consolidado!A11</f>
        <v>3er Trimestre Año 2023</v>
      </c>
      <c r="B11" s="59"/>
      <c r="C11" s="59"/>
      <c r="D11" s="59"/>
      <c r="E11" s="59"/>
      <c r="F11" s="59"/>
      <c r="G11" s="59"/>
    </row>
    <row r="12" spans="1:9" x14ac:dyDescent="0.25">
      <c r="A12" s="31" t="s">
        <v>4</v>
      </c>
      <c r="B12" s="31" t="s">
        <v>5</v>
      </c>
      <c r="C12" s="31" t="s">
        <v>6</v>
      </c>
      <c r="D12" s="31" t="s">
        <v>12</v>
      </c>
      <c r="E12" s="31" t="s">
        <v>17</v>
      </c>
      <c r="F12" s="32" t="s">
        <v>7</v>
      </c>
      <c r="G12" s="33" t="s">
        <v>8</v>
      </c>
    </row>
    <row r="13" spans="1:9" x14ac:dyDescent="0.25">
      <c r="A13" s="50" t="s">
        <v>88</v>
      </c>
      <c r="B13" s="50" t="s">
        <v>26</v>
      </c>
      <c r="C13" s="50" t="s">
        <v>1</v>
      </c>
      <c r="D13" s="50" t="s">
        <v>44</v>
      </c>
      <c r="E13" s="50" t="s">
        <v>31</v>
      </c>
      <c r="F13" s="51">
        <v>1812.87</v>
      </c>
      <c r="G13" s="51">
        <v>2121.36</v>
      </c>
      <c r="H13">
        <v>2023</v>
      </c>
      <c r="I13" t="s">
        <v>109</v>
      </c>
    </row>
    <row r="14" spans="1:9" x14ac:dyDescent="0.25">
      <c r="A14" s="50" t="s">
        <v>88</v>
      </c>
      <c r="B14" s="50" t="s">
        <v>26</v>
      </c>
      <c r="C14" s="50" t="s">
        <v>1</v>
      </c>
      <c r="D14" s="50" t="s">
        <v>44</v>
      </c>
      <c r="E14" s="50" t="s">
        <v>67</v>
      </c>
      <c r="F14" s="51">
        <v>388</v>
      </c>
      <c r="G14" s="51">
        <v>474.6</v>
      </c>
      <c r="H14">
        <v>2023</v>
      </c>
      <c r="I14" t="s">
        <v>109</v>
      </c>
    </row>
    <row r="15" spans="1:9" x14ac:dyDescent="0.25">
      <c r="A15" s="50" t="s">
        <v>88</v>
      </c>
      <c r="B15" s="50" t="s">
        <v>26</v>
      </c>
      <c r="C15" s="50" t="s">
        <v>1</v>
      </c>
      <c r="D15" s="50" t="s">
        <v>44</v>
      </c>
      <c r="E15" s="50" t="s">
        <v>55</v>
      </c>
      <c r="F15" s="51">
        <v>1163.3</v>
      </c>
      <c r="G15" s="51">
        <v>1186.2</v>
      </c>
      <c r="H15">
        <v>2023</v>
      </c>
      <c r="I15" t="s">
        <v>109</v>
      </c>
    </row>
    <row r="16" spans="1:9" x14ac:dyDescent="0.25">
      <c r="A16" s="50" t="s">
        <v>88</v>
      </c>
      <c r="B16" s="50" t="s">
        <v>26</v>
      </c>
      <c r="C16" s="50" t="s">
        <v>1</v>
      </c>
      <c r="D16" s="50" t="s">
        <v>44</v>
      </c>
      <c r="E16" s="50" t="s">
        <v>42</v>
      </c>
      <c r="F16" s="51">
        <v>24928.86</v>
      </c>
      <c r="G16" s="51">
        <v>7100.27</v>
      </c>
      <c r="H16">
        <v>2023</v>
      </c>
      <c r="I16" t="s">
        <v>109</v>
      </c>
    </row>
    <row r="17" spans="1:9" x14ac:dyDescent="0.25">
      <c r="A17" s="50" t="s">
        <v>88</v>
      </c>
      <c r="B17" s="50" t="s">
        <v>26</v>
      </c>
      <c r="C17" s="50" t="s">
        <v>1</v>
      </c>
      <c r="D17" s="50" t="s">
        <v>44</v>
      </c>
      <c r="E17" s="50" t="s">
        <v>94</v>
      </c>
      <c r="F17" s="51">
        <v>389.37</v>
      </c>
      <c r="G17" s="51">
        <v>468.15</v>
      </c>
      <c r="H17">
        <v>2023</v>
      </c>
      <c r="I17" t="s">
        <v>109</v>
      </c>
    </row>
    <row r="18" spans="1:9" x14ac:dyDescent="0.25">
      <c r="A18" s="50" t="s">
        <v>88</v>
      </c>
      <c r="B18" s="50" t="s">
        <v>26</v>
      </c>
      <c r="C18" s="50" t="s">
        <v>1</v>
      </c>
      <c r="D18" s="50" t="s">
        <v>62</v>
      </c>
      <c r="E18" s="50" t="s">
        <v>42</v>
      </c>
      <c r="F18" s="51">
        <v>3289.8</v>
      </c>
      <c r="G18" s="51">
        <v>4089</v>
      </c>
      <c r="H18">
        <v>2023</v>
      </c>
      <c r="I18" t="s">
        <v>109</v>
      </c>
    </row>
    <row r="19" spans="1:9" x14ac:dyDescent="0.25">
      <c r="A19" s="50" t="s">
        <v>88</v>
      </c>
      <c r="B19" s="50" t="s">
        <v>26</v>
      </c>
      <c r="C19" s="50" t="s">
        <v>1</v>
      </c>
      <c r="D19" s="50" t="s">
        <v>62</v>
      </c>
      <c r="E19" s="50" t="s">
        <v>99</v>
      </c>
      <c r="F19" s="51">
        <v>1073.73</v>
      </c>
      <c r="G19" s="51">
        <v>603.04999999999995</v>
      </c>
      <c r="H19">
        <v>2023</v>
      </c>
      <c r="I19" t="s">
        <v>109</v>
      </c>
    </row>
    <row r="20" spans="1:9" x14ac:dyDescent="0.25">
      <c r="A20" s="50" t="s">
        <v>88</v>
      </c>
      <c r="B20" s="50" t="s">
        <v>26</v>
      </c>
      <c r="C20" s="50" t="s">
        <v>1</v>
      </c>
      <c r="D20" s="50" t="s">
        <v>62</v>
      </c>
      <c r="E20" s="50" t="s">
        <v>98</v>
      </c>
      <c r="F20" s="51">
        <v>4030.65</v>
      </c>
      <c r="G20" s="51">
        <v>4593.55</v>
      </c>
      <c r="H20">
        <v>2023</v>
      </c>
      <c r="I20" t="s">
        <v>109</v>
      </c>
    </row>
    <row r="21" spans="1:9" x14ac:dyDescent="0.25">
      <c r="A21" s="50" t="s">
        <v>88</v>
      </c>
      <c r="B21" s="50" t="s">
        <v>26</v>
      </c>
      <c r="C21" s="50" t="s">
        <v>1</v>
      </c>
      <c r="D21" s="50" t="s">
        <v>62</v>
      </c>
      <c r="E21" s="50" t="s">
        <v>94</v>
      </c>
      <c r="F21" s="51">
        <v>690.12</v>
      </c>
      <c r="G21" s="51">
        <v>141.75</v>
      </c>
      <c r="H21">
        <v>2023</v>
      </c>
      <c r="I21" t="s">
        <v>109</v>
      </c>
    </row>
    <row r="22" spans="1:9" x14ac:dyDescent="0.25">
      <c r="A22" s="50" t="s">
        <v>88</v>
      </c>
      <c r="B22" s="50" t="s">
        <v>26</v>
      </c>
      <c r="C22" s="50" t="s">
        <v>1</v>
      </c>
      <c r="D22" s="50" t="s">
        <v>95</v>
      </c>
      <c r="E22" s="50" t="s">
        <v>55</v>
      </c>
      <c r="F22" s="51">
        <v>3200.7</v>
      </c>
      <c r="G22" s="51">
        <v>13739.4</v>
      </c>
      <c r="H22">
        <v>2023</v>
      </c>
      <c r="I22" t="s">
        <v>109</v>
      </c>
    </row>
    <row r="23" spans="1:9" x14ac:dyDescent="0.25">
      <c r="A23" s="50" t="s">
        <v>88</v>
      </c>
      <c r="B23" s="50" t="s">
        <v>26</v>
      </c>
      <c r="C23" s="50" t="s">
        <v>1</v>
      </c>
      <c r="D23" s="50" t="s">
        <v>95</v>
      </c>
      <c r="E23" s="50" t="s">
        <v>27</v>
      </c>
      <c r="F23" s="51">
        <v>23083.200000000001</v>
      </c>
      <c r="G23" s="51">
        <v>32676</v>
      </c>
      <c r="H23">
        <v>2023</v>
      </c>
      <c r="I23" t="s">
        <v>109</v>
      </c>
    </row>
    <row r="24" spans="1:9" x14ac:dyDescent="0.25">
      <c r="A24" s="34" t="s">
        <v>88</v>
      </c>
      <c r="B24" s="29"/>
      <c r="C24" s="29"/>
      <c r="D24" s="29"/>
      <c r="E24" s="29"/>
      <c r="F24" s="29">
        <f>SUM(F13:F23)</f>
        <v>64050.600000000006</v>
      </c>
      <c r="G24" s="30">
        <f>SUM(G13:G23)</f>
        <v>67193.33</v>
      </c>
    </row>
    <row r="25" spans="1:9" x14ac:dyDescent="0.25">
      <c r="A25" s="50" t="s">
        <v>89</v>
      </c>
      <c r="B25" s="50" t="s">
        <v>26</v>
      </c>
      <c r="C25" s="50" t="s">
        <v>1</v>
      </c>
      <c r="D25" s="50" t="s">
        <v>44</v>
      </c>
      <c r="E25" s="50" t="s">
        <v>31</v>
      </c>
      <c r="F25" s="51">
        <v>2716.92</v>
      </c>
      <c r="G25" s="51">
        <v>1881</v>
      </c>
      <c r="H25">
        <v>2023</v>
      </c>
      <c r="I25" t="s">
        <v>109</v>
      </c>
    </row>
    <row r="26" spans="1:9" x14ac:dyDescent="0.25">
      <c r="A26" s="50" t="s">
        <v>89</v>
      </c>
      <c r="B26" s="50" t="s">
        <v>26</v>
      </c>
      <c r="C26" s="50" t="s">
        <v>1</v>
      </c>
      <c r="D26" s="50" t="s">
        <v>44</v>
      </c>
      <c r="E26" s="50" t="s">
        <v>67</v>
      </c>
      <c r="F26" s="51">
        <v>785.39</v>
      </c>
      <c r="G26" s="51">
        <v>949.2</v>
      </c>
      <c r="H26">
        <v>2023</v>
      </c>
      <c r="I26" t="s">
        <v>109</v>
      </c>
    </row>
    <row r="27" spans="1:9" x14ac:dyDescent="0.25">
      <c r="A27" s="50" t="s">
        <v>89</v>
      </c>
      <c r="B27" s="50" t="s">
        <v>26</v>
      </c>
      <c r="C27" s="50" t="s">
        <v>1</v>
      </c>
      <c r="D27" s="50" t="s">
        <v>44</v>
      </c>
      <c r="E27" s="50" t="s">
        <v>55</v>
      </c>
      <c r="F27" s="51">
        <v>20608.62</v>
      </c>
      <c r="G27" s="51">
        <v>10921.2</v>
      </c>
      <c r="H27">
        <v>2023</v>
      </c>
      <c r="I27" t="s">
        <v>109</v>
      </c>
    </row>
    <row r="28" spans="1:9" x14ac:dyDescent="0.25">
      <c r="A28" s="50" t="s">
        <v>89</v>
      </c>
      <c r="B28" s="50" t="s">
        <v>26</v>
      </c>
      <c r="C28" s="50" t="s">
        <v>1</v>
      </c>
      <c r="D28" s="50" t="s">
        <v>44</v>
      </c>
      <c r="E28" s="50" t="s">
        <v>80</v>
      </c>
      <c r="F28" s="51">
        <v>2636.5</v>
      </c>
      <c r="G28" s="51">
        <v>3376.71</v>
      </c>
      <c r="H28">
        <v>2023</v>
      </c>
      <c r="I28" t="s">
        <v>109</v>
      </c>
    </row>
    <row r="29" spans="1:9" x14ac:dyDescent="0.25">
      <c r="A29" s="50" t="s">
        <v>89</v>
      </c>
      <c r="B29" s="50" t="s">
        <v>26</v>
      </c>
      <c r="C29" s="50" t="s">
        <v>1</v>
      </c>
      <c r="D29" s="50" t="s">
        <v>44</v>
      </c>
      <c r="E29" s="50" t="s">
        <v>99</v>
      </c>
      <c r="F29" s="51">
        <v>1397.19</v>
      </c>
      <c r="G29" s="51">
        <v>12810</v>
      </c>
      <c r="H29">
        <v>2023</v>
      </c>
      <c r="I29" t="s">
        <v>109</v>
      </c>
    </row>
    <row r="30" spans="1:9" x14ac:dyDescent="0.25">
      <c r="A30" s="50" t="s">
        <v>89</v>
      </c>
      <c r="B30" s="50" t="s">
        <v>26</v>
      </c>
      <c r="C30" s="50" t="s">
        <v>1</v>
      </c>
      <c r="D30" s="50" t="s">
        <v>44</v>
      </c>
      <c r="E30" s="50" t="s">
        <v>110</v>
      </c>
      <c r="F30" s="51">
        <v>421.56</v>
      </c>
      <c r="G30" s="51">
        <v>523.85</v>
      </c>
      <c r="H30">
        <v>2023</v>
      </c>
      <c r="I30" t="s">
        <v>109</v>
      </c>
    </row>
    <row r="31" spans="1:9" x14ac:dyDescent="0.25">
      <c r="A31" s="50" t="s">
        <v>89</v>
      </c>
      <c r="B31" s="50" t="s">
        <v>26</v>
      </c>
      <c r="C31" s="50" t="s">
        <v>1</v>
      </c>
      <c r="D31" s="50" t="s">
        <v>100</v>
      </c>
      <c r="E31" s="50" t="s">
        <v>42</v>
      </c>
      <c r="F31" s="51">
        <v>684.6</v>
      </c>
      <c r="G31" s="51">
        <v>9017.82</v>
      </c>
      <c r="H31">
        <v>2023</v>
      </c>
      <c r="I31" t="s">
        <v>109</v>
      </c>
    </row>
    <row r="32" spans="1:9" x14ac:dyDescent="0.25">
      <c r="A32" s="50" t="s">
        <v>89</v>
      </c>
      <c r="B32" s="50" t="s">
        <v>26</v>
      </c>
      <c r="C32" s="50" t="s">
        <v>1</v>
      </c>
      <c r="D32" s="50" t="s">
        <v>62</v>
      </c>
      <c r="E32" s="50" t="s">
        <v>42</v>
      </c>
      <c r="F32" s="51">
        <v>4408.1099999999997</v>
      </c>
      <c r="G32" s="51">
        <v>5275.5</v>
      </c>
      <c r="H32">
        <v>2023</v>
      </c>
      <c r="I32" t="s">
        <v>109</v>
      </c>
    </row>
    <row r="33" spans="1:9" x14ac:dyDescent="0.25">
      <c r="A33" s="50" t="s">
        <v>89</v>
      </c>
      <c r="B33" s="50" t="s">
        <v>26</v>
      </c>
      <c r="C33" s="50" t="s">
        <v>1</v>
      </c>
      <c r="D33" s="50" t="s">
        <v>62</v>
      </c>
      <c r="E33" s="50" t="s">
        <v>61</v>
      </c>
      <c r="F33" s="51">
        <v>1113.6400000000001</v>
      </c>
      <c r="G33" s="51">
        <v>1151.24</v>
      </c>
      <c r="H33">
        <v>2023</v>
      </c>
      <c r="I33" t="s">
        <v>109</v>
      </c>
    </row>
    <row r="34" spans="1:9" x14ac:dyDescent="0.25">
      <c r="A34" s="34" t="s">
        <v>89</v>
      </c>
      <c r="B34" s="29"/>
      <c r="C34" s="29"/>
      <c r="D34" s="29"/>
      <c r="E34" s="29"/>
      <c r="F34" s="29">
        <f>SUM(F25:F33)</f>
        <v>34772.53</v>
      </c>
      <c r="G34" s="30">
        <f>SUM(G25:G33)</f>
        <v>45906.52</v>
      </c>
    </row>
    <row r="35" spans="1:9" x14ac:dyDescent="0.25">
      <c r="A35" s="20"/>
      <c r="B35" s="20"/>
      <c r="C35" s="20"/>
      <c r="D35" s="20"/>
      <c r="E35" s="20"/>
      <c r="F35" s="19"/>
      <c r="G35" s="19"/>
    </row>
    <row r="36" spans="1:9" x14ac:dyDescent="0.25">
      <c r="A36" s="34" t="s">
        <v>90</v>
      </c>
      <c r="B36" s="29"/>
      <c r="C36" s="29"/>
      <c r="D36" s="29"/>
      <c r="E36" s="29"/>
      <c r="F36" s="29">
        <f>SUM(F35)</f>
        <v>0</v>
      </c>
      <c r="G36" s="30">
        <f>SUM(G35)</f>
        <v>0</v>
      </c>
    </row>
    <row r="37" spans="1:9" x14ac:dyDescent="0.25">
      <c r="A37" s="34" t="s">
        <v>0</v>
      </c>
      <c r="B37" s="29"/>
      <c r="C37" s="29"/>
      <c r="D37" s="29"/>
      <c r="E37" s="29"/>
      <c r="F37" s="29">
        <f>SUM(F36,F34,F24)</f>
        <v>98823.13</v>
      </c>
      <c r="G37" s="30">
        <f>SUM(G36,G34,G24)</f>
        <v>113099.85</v>
      </c>
    </row>
    <row r="39" spans="1:9" x14ac:dyDescent="0.25">
      <c r="A39" t="s">
        <v>21</v>
      </c>
    </row>
    <row r="41" spans="1:9" x14ac:dyDescent="0.25">
      <c r="A41" s="61" t="s">
        <v>70</v>
      </c>
      <c r="B41" s="61"/>
      <c r="C41" s="61"/>
    </row>
    <row r="42" spans="1:9" x14ac:dyDescent="0.25">
      <c r="A42" s="37" t="s">
        <v>72</v>
      </c>
      <c r="B42" s="37" t="s">
        <v>71</v>
      </c>
      <c r="C42" s="37" t="s">
        <v>73</v>
      </c>
    </row>
    <row r="43" spans="1:9" ht="30" x14ac:dyDescent="0.25">
      <c r="A43" s="20" t="s">
        <v>31</v>
      </c>
      <c r="B43" s="19">
        <f>+F13+F25</f>
        <v>4529.79</v>
      </c>
      <c r="C43" s="19">
        <f>+G13+G25</f>
        <v>4002.36</v>
      </c>
    </row>
    <row r="44" spans="1:9" x14ac:dyDescent="0.25">
      <c r="A44" s="50" t="s">
        <v>67</v>
      </c>
      <c r="B44" s="19">
        <f>+F14+F26</f>
        <v>1173.3899999999999</v>
      </c>
      <c r="C44" s="19">
        <f>+G14+G26</f>
        <v>1423.8000000000002</v>
      </c>
    </row>
    <row r="45" spans="1:9" x14ac:dyDescent="0.25">
      <c r="A45" s="20" t="s">
        <v>55</v>
      </c>
      <c r="B45" s="19">
        <f>+F15+F27+F22</f>
        <v>24972.62</v>
      </c>
      <c r="C45" s="19">
        <f>+G15+G27+G22</f>
        <v>25846.800000000003</v>
      </c>
    </row>
    <row r="46" spans="1:9" x14ac:dyDescent="0.25">
      <c r="A46" s="20" t="s">
        <v>80</v>
      </c>
      <c r="B46" s="19">
        <f>+F23</f>
        <v>23083.200000000001</v>
      </c>
      <c r="C46" s="19">
        <f>+G23</f>
        <v>32676</v>
      </c>
    </row>
    <row r="47" spans="1:9" ht="30" x14ac:dyDescent="0.25">
      <c r="A47" s="50" t="s">
        <v>42</v>
      </c>
      <c r="B47" s="19">
        <f>+F17+F19+F32+F33</f>
        <v>6984.8499999999995</v>
      </c>
      <c r="C47" s="19">
        <f>+G17+G19+G32+G33</f>
        <v>7497.94</v>
      </c>
    </row>
    <row r="48" spans="1:9" x14ac:dyDescent="0.25">
      <c r="A48" s="50" t="s">
        <v>99</v>
      </c>
      <c r="B48" s="19">
        <f>+F19+F29</f>
        <v>2470.92</v>
      </c>
      <c r="C48" s="19">
        <f>+G19+G29</f>
        <v>13413.05</v>
      </c>
    </row>
    <row r="49" spans="1:3" ht="30" x14ac:dyDescent="0.25">
      <c r="A49" s="20" t="s">
        <v>98</v>
      </c>
      <c r="B49" s="19">
        <f>+F20</f>
        <v>4030.65</v>
      </c>
      <c r="C49" s="19">
        <f>+G20</f>
        <v>4593.55</v>
      </c>
    </row>
    <row r="50" spans="1:3" ht="30" x14ac:dyDescent="0.25">
      <c r="A50" s="20" t="s">
        <v>94</v>
      </c>
      <c r="B50" s="19">
        <f>+F20+F24</f>
        <v>68081.25</v>
      </c>
      <c r="C50" s="19">
        <f>+G20+G24</f>
        <v>71786.880000000005</v>
      </c>
    </row>
    <row r="51" spans="1:3" x14ac:dyDescent="0.25">
      <c r="A51" s="50" t="s">
        <v>61</v>
      </c>
      <c r="B51" s="19">
        <f>+F31</f>
        <v>684.6</v>
      </c>
      <c r="C51" s="19">
        <f>+G31</f>
        <v>9017.82</v>
      </c>
    </row>
    <row r="52" spans="1:3" x14ac:dyDescent="0.25">
      <c r="A52" s="50" t="s">
        <v>110</v>
      </c>
      <c r="B52" s="19">
        <f>+F30</f>
        <v>421.56</v>
      </c>
      <c r="C52" s="19">
        <f>+G30</f>
        <v>523.85</v>
      </c>
    </row>
    <row r="53" spans="1:3" x14ac:dyDescent="0.25">
      <c r="A53" s="20" t="s">
        <v>27</v>
      </c>
      <c r="B53" s="19">
        <f>+F26</f>
        <v>785.39</v>
      </c>
      <c r="C53" s="19">
        <f>+G26</f>
        <v>949.2</v>
      </c>
    </row>
  </sheetData>
  <sortState ref="A43:C53">
    <sortCondition ref="A43"/>
  </sortState>
  <mergeCells count="5">
    <mergeCell ref="A41:C41"/>
    <mergeCell ref="A11:G11"/>
    <mergeCell ref="A8:G8"/>
    <mergeCell ref="A9:G9"/>
    <mergeCell ref="A10:G10"/>
  </mergeCells>
  <printOptions horizontalCentered="1"/>
  <pageMargins left="0.47244094488188981" right="0.43307086614173229" top="0.74803149606299213" bottom="0.74803149606299213" header="0.31496062992125984" footer="0.31496062992125984"/>
  <pageSetup scale="98" orientation="portrait" r:id="rId1"/>
  <headerFooter>
    <oddFooter>&amp;CE-Página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topLeftCell="A19" workbookViewId="0">
      <selection activeCell="A43" sqref="A43:C54"/>
    </sheetView>
  </sheetViews>
  <sheetFormatPr baseColWidth="10" defaultColWidth="49.42578125" defaultRowHeight="15" x14ac:dyDescent="0.25"/>
  <cols>
    <col min="1" max="1" width="13.140625" customWidth="1"/>
    <col min="2" max="2" width="9.85546875" customWidth="1"/>
    <col min="3" max="3" width="12" bestFit="1" customWidth="1"/>
    <col min="4" max="4" width="25.7109375" bestFit="1" customWidth="1"/>
    <col min="5" max="5" width="18.7109375" bestFit="1" customWidth="1"/>
    <col min="6" max="6" width="14.42578125" style="3" bestFit="1" customWidth="1"/>
    <col min="7" max="7" width="15.5703125" style="1" bestFit="1" customWidth="1"/>
  </cols>
  <sheetData>
    <row r="1" spans="1:7" x14ac:dyDescent="0.25">
      <c r="A1" s="4"/>
    </row>
    <row r="6" spans="1:7" x14ac:dyDescent="0.25">
      <c r="A6" s="54"/>
      <c r="B6" s="54"/>
      <c r="C6" s="54"/>
      <c r="D6" s="54"/>
      <c r="E6" s="54"/>
      <c r="F6" s="54"/>
      <c r="G6" s="54"/>
    </row>
    <row r="7" spans="1:7" ht="15" customHeight="1" x14ac:dyDescent="0.35">
      <c r="A7" s="55"/>
      <c r="B7" s="55"/>
      <c r="C7" s="55"/>
      <c r="D7" s="55"/>
      <c r="E7" s="55"/>
      <c r="F7" s="55"/>
      <c r="G7" s="55"/>
    </row>
    <row r="8" spans="1:7" ht="15" customHeight="1" x14ac:dyDescent="0.35">
      <c r="A8" s="56"/>
      <c r="B8" s="56"/>
      <c r="C8" s="56"/>
      <c r="D8" s="56"/>
      <c r="E8" s="56"/>
      <c r="F8" s="56"/>
      <c r="G8" s="56"/>
    </row>
    <row r="9" spans="1:7" ht="22.5" x14ac:dyDescent="0.35">
      <c r="A9" s="56" t="s">
        <v>15</v>
      </c>
      <c r="B9" s="56"/>
      <c r="C9" s="56"/>
      <c r="D9" s="56"/>
      <c r="E9" s="56"/>
      <c r="F9" s="56"/>
      <c r="G9" s="56"/>
    </row>
    <row r="10" spans="1:7" ht="19.5" x14ac:dyDescent="0.35">
      <c r="A10" s="57" t="s">
        <v>69</v>
      </c>
      <c r="B10" s="57"/>
      <c r="C10" s="57"/>
      <c r="D10" s="57"/>
      <c r="E10" s="57"/>
      <c r="F10" s="57"/>
      <c r="G10" s="57"/>
    </row>
    <row r="11" spans="1:7" x14ac:dyDescent="0.25">
      <c r="A11" s="59" t="s">
        <v>22</v>
      </c>
      <c r="B11" s="59"/>
      <c r="C11" s="59"/>
      <c r="D11" s="59"/>
      <c r="E11" s="59"/>
      <c r="F11" s="59"/>
      <c r="G11" s="59"/>
    </row>
    <row r="12" spans="1:7" x14ac:dyDescent="0.25">
      <c r="A12" s="59" t="str">
        <f>Consolidado!A11</f>
        <v>3er Trimestre Año 2023</v>
      </c>
      <c r="B12" s="59"/>
      <c r="C12" s="59"/>
      <c r="D12" s="59"/>
      <c r="E12" s="59"/>
      <c r="F12" s="59"/>
      <c r="G12" s="59"/>
    </row>
    <row r="13" spans="1:7" x14ac:dyDescent="0.25">
      <c r="A13" s="31" t="s">
        <v>4</v>
      </c>
      <c r="B13" s="31" t="s">
        <v>5</v>
      </c>
      <c r="C13" s="31" t="s">
        <v>6</v>
      </c>
      <c r="D13" s="31" t="s">
        <v>18</v>
      </c>
      <c r="E13" s="31" t="s">
        <v>17</v>
      </c>
      <c r="F13" s="32" t="s">
        <v>7</v>
      </c>
      <c r="G13" s="33" t="s">
        <v>8</v>
      </c>
    </row>
    <row r="14" spans="1:7" ht="30" x14ac:dyDescent="0.25">
      <c r="A14" s="50" t="s">
        <v>88</v>
      </c>
      <c r="B14" s="50"/>
      <c r="C14" s="50" t="s">
        <v>47</v>
      </c>
      <c r="D14" s="50" t="s">
        <v>63</v>
      </c>
      <c r="E14" s="50" t="s">
        <v>82</v>
      </c>
      <c r="F14" s="51">
        <v>20000</v>
      </c>
      <c r="G14" s="51">
        <v>11000</v>
      </c>
    </row>
    <row r="15" spans="1:7" x14ac:dyDescent="0.25">
      <c r="A15" s="50" t="s">
        <v>88</v>
      </c>
      <c r="B15" s="50" t="s">
        <v>26</v>
      </c>
      <c r="C15" s="50" t="s">
        <v>47</v>
      </c>
      <c r="D15" s="50" t="s">
        <v>46</v>
      </c>
      <c r="E15" s="50" t="s">
        <v>32</v>
      </c>
      <c r="F15" s="51">
        <v>15323.27</v>
      </c>
      <c r="G15" s="51">
        <v>326357.87</v>
      </c>
    </row>
    <row r="16" spans="1:7" x14ac:dyDescent="0.25">
      <c r="A16" s="50" t="s">
        <v>88</v>
      </c>
      <c r="B16" s="50" t="s">
        <v>26</v>
      </c>
      <c r="C16" s="50" t="s">
        <v>47</v>
      </c>
      <c r="D16" s="50" t="s">
        <v>105</v>
      </c>
      <c r="E16" s="50" t="s">
        <v>45</v>
      </c>
      <c r="F16" s="51">
        <v>24000</v>
      </c>
      <c r="G16" s="51">
        <v>17600</v>
      </c>
    </row>
    <row r="17" spans="1:7" x14ac:dyDescent="0.25">
      <c r="A17" s="34" t="s">
        <v>88</v>
      </c>
      <c r="B17" s="29"/>
      <c r="C17" s="29"/>
      <c r="D17" s="29"/>
      <c r="E17" s="29"/>
      <c r="F17" s="29">
        <f>SUM(F14:F16)</f>
        <v>59323.270000000004</v>
      </c>
      <c r="G17" s="30">
        <f>SUM(G14:G16)</f>
        <v>354957.87</v>
      </c>
    </row>
    <row r="18" spans="1:7" x14ac:dyDescent="0.25">
      <c r="A18" s="50" t="s">
        <v>89</v>
      </c>
      <c r="B18" s="50" t="s">
        <v>26</v>
      </c>
      <c r="C18" s="50" t="s">
        <v>47</v>
      </c>
      <c r="D18" s="50" t="s">
        <v>101</v>
      </c>
      <c r="E18" s="50" t="s">
        <v>65</v>
      </c>
      <c r="F18" s="51">
        <v>14903</v>
      </c>
      <c r="G18" s="51">
        <v>8941.7999999999993</v>
      </c>
    </row>
    <row r="19" spans="1:7" x14ac:dyDescent="0.25">
      <c r="A19" s="50" t="s">
        <v>89</v>
      </c>
      <c r="B19" s="50" t="s">
        <v>26</v>
      </c>
      <c r="C19" s="50" t="s">
        <v>47</v>
      </c>
      <c r="D19" s="50" t="s">
        <v>46</v>
      </c>
      <c r="E19" s="50" t="s">
        <v>65</v>
      </c>
      <c r="F19" s="51">
        <v>8504.09</v>
      </c>
      <c r="G19" s="51">
        <v>141833.01999999999</v>
      </c>
    </row>
    <row r="20" spans="1:7" x14ac:dyDescent="0.25">
      <c r="A20" s="50" t="s">
        <v>89</v>
      </c>
      <c r="B20" s="50" t="s">
        <v>26</v>
      </c>
      <c r="C20" s="50" t="s">
        <v>47</v>
      </c>
      <c r="D20" s="50" t="s">
        <v>46</v>
      </c>
      <c r="E20" s="50" t="s">
        <v>102</v>
      </c>
      <c r="F20" s="51">
        <v>919.29</v>
      </c>
      <c r="G20" s="51">
        <v>23938.84</v>
      </c>
    </row>
    <row r="21" spans="1:7" x14ac:dyDescent="0.25">
      <c r="A21" s="50" t="s">
        <v>89</v>
      </c>
      <c r="B21" s="50" t="s">
        <v>26</v>
      </c>
      <c r="C21" s="50" t="s">
        <v>47</v>
      </c>
      <c r="D21" s="50" t="s">
        <v>46</v>
      </c>
      <c r="E21" s="50" t="s">
        <v>103</v>
      </c>
      <c r="F21" s="51">
        <v>311.39999999999998</v>
      </c>
      <c r="G21" s="51">
        <v>8778.48</v>
      </c>
    </row>
    <row r="22" spans="1:7" x14ac:dyDescent="0.25">
      <c r="A22" s="50" t="s">
        <v>89</v>
      </c>
      <c r="B22" s="50" t="s">
        <v>26</v>
      </c>
      <c r="C22" s="50" t="s">
        <v>47</v>
      </c>
      <c r="D22" s="50" t="s">
        <v>46</v>
      </c>
      <c r="E22" s="50" t="s">
        <v>32</v>
      </c>
      <c r="F22" s="51">
        <v>2475</v>
      </c>
      <c r="G22" s="51">
        <v>73173.7</v>
      </c>
    </row>
    <row r="23" spans="1:7" x14ac:dyDescent="0.25">
      <c r="A23" s="50" t="s">
        <v>89</v>
      </c>
      <c r="B23" s="50" t="s">
        <v>26</v>
      </c>
      <c r="C23" s="50" t="s">
        <v>47</v>
      </c>
      <c r="D23" s="50" t="s">
        <v>46</v>
      </c>
      <c r="E23" s="50" t="s">
        <v>48</v>
      </c>
      <c r="F23" s="51">
        <v>24060</v>
      </c>
      <c r="G23" s="51">
        <v>320366.03999999998</v>
      </c>
    </row>
    <row r="24" spans="1:7" x14ac:dyDescent="0.25">
      <c r="A24" s="50" t="s">
        <v>89</v>
      </c>
      <c r="B24" s="50" t="s">
        <v>26</v>
      </c>
      <c r="C24" s="50" t="s">
        <v>47</v>
      </c>
      <c r="D24" s="50" t="s">
        <v>46</v>
      </c>
      <c r="E24" s="50" t="s">
        <v>81</v>
      </c>
      <c r="F24" s="51">
        <v>304.39999999999998</v>
      </c>
      <c r="G24" s="51">
        <v>10989.01</v>
      </c>
    </row>
    <row r="25" spans="1:7" ht="30" x14ac:dyDescent="0.25">
      <c r="A25" s="50" t="s">
        <v>89</v>
      </c>
      <c r="B25" s="50" t="s">
        <v>26</v>
      </c>
      <c r="C25" s="50" t="s">
        <v>47</v>
      </c>
      <c r="D25" s="50" t="s">
        <v>104</v>
      </c>
      <c r="E25" s="50" t="s">
        <v>103</v>
      </c>
      <c r="F25" s="51">
        <v>80390</v>
      </c>
      <c r="G25" s="51">
        <v>8842.9</v>
      </c>
    </row>
    <row r="26" spans="1:7" ht="30" x14ac:dyDescent="0.25">
      <c r="A26" s="50" t="s">
        <v>89</v>
      </c>
      <c r="B26" s="50" t="s">
        <v>26</v>
      </c>
      <c r="C26" s="50" t="s">
        <v>47</v>
      </c>
      <c r="D26" s="50" t="s">
        <v>104</v>
      </c>
      <c r="E26" s="50" t="s">
        <v>64</v>
      </c>
      <c r="F26" s="51">
        <v>56350</v>
      </c>
      <c r="G26" s="51">
        <v>6198.5</v>
      </c>
    </row>
    <row r="27" spans="1:7" x14ac:dyDescent="0.25">
      <c r="A27" s="50" t="s">
        <v>89</v>
      </c>
      <c r="B27" s="50" t="s">
        <v>26</v>
      </c>
      <c r="C27" s="50" t="s">
        <v>47</v>
      </c>
      <c r="D27" s="50" t="s">
        <v>105</v>
      </c>
      <c r="E27" s="50" t="s">
        <v>66</v>
      </c>
      <c r="F27" s="51">
        <v>22636</v>
      </c>
      <c r="G27" s="51">
        <v>5206.28</v>
      </c>
    </row>
    <row r="28" spans="1:7" x14ac:dyDescent="0.25">
      <c r="A28" s="50" t="s">
        <v>89</v>
      </c>
      <c r="B28" s="50" t="s">
        <v>106</v>
      </c>
      <c r="C28" s="50" t="s">
        <v>47</v>
      </c>
      <c r="D28" s="50" t="s">
        <v>46</v>
      </c>
      <c r="E28" s="50" t="s">
        <v>102</v>
      </c>
      <c r="F28" s="51">
        <v>34.25</v>
      </c>
      <c r="G28" s="51">
        <v>973.56</v>
      </c>
    </row>
    <row r="29" spans="1:7" ht="30" x14ac:dyDescent="0.25">
      <c r="A29" s="50" t="s">
        <v>89</v>
      </c>
      <c r="B29" s="50" t="s">
        <v>2</v>
      </c>
      <c r="C29" s="50" t="s">
        <v>47</v>
      </c>
      <c r="D29" s="50" t="s">
        <v>46</v>
      </c>
      <c r="E29" s="50" t="s">
        <v>48</v>
      </c>
      <c r="F29" s="51">
        <v>5142.2</v>
      </c>
      <c r="G29" s="51">
        <v>4962.2</v>
      </c>
    </row>
    <row r="30" spans="1:7" x14ac:dyDescent="0.25">
      <c r="A30" s="34" t="s">
        <v>89</v>
      </c>
      <c r="B30" s="29"/>
      <c r="C30" s="29"/>
      <c r="D30" s="29"/>
      <c r="E30" s="29"/>
      <c r="F30" s="29">
        <f>SUM(F18:F29)</f>
        <v>216029.63</v>
      </c>
      <c r="G30" s="30">
        <f>SUM(G18:G29)</f>
        <v>614204.32999999996</v>
      </c>
    </row>
    <row r="31" spans="1:7" ht="30" x14ac:dyDescent="0.25">
      <c r="A31" s="50" t="s">
        <v>90</v>
      </c>
      <c r="B31" s="50"/>
      <c r="C31" s="50" t="s">
        <v>47</v>
      </c>
      <c r="D31" s="50" t="s">
        <v>63</v>
      </c>
      <c r="E31" s="50" t="s">
        <v>64</v>
      </c>
      <c r="F31" s="51">
        <v>73555</v>
      </c>
      <c r="G31" s="51">
        <v>827794.5</v>
      </c>
    </row>
    <row r="32" spans="1:7" ht="30" x14ac:dyDescent="0.25">
      <c r="A32" s="50" t="s">
        <v>90</v>
      </c>
      <c r="B32" s="50"/>
      <c r="C32" s="50" t="s">
        <v>47</v>
      </c>
      <c r="D32" s="50" t="s">
        <v>63</v>
      </c>
      <c r="E32" s="50" t="s">
        <v>49</v>
      </c>
      <c r="F32" s="51">
        <v>45000</v>
      </c>
      <c r="G32" s="51">
        <v>26000</v>
      </c>
    </row>
    <row r="33" spans="1:7" ht="30" x14ac:dyDescent="0.25">
      <c r="A33" s="50" t="s">
        <v>90</v>
      </c>
      <c r="B33" s="50" t="s">
        <v>26</v>
      </c>
      <c r="C33" s="50" t="s">
        <v>47</v>
      </c>
      <c r="D33" s="50" t="s">
        <v>104</v>
      </c>
      <c r="E33" s="50" t="s">
        <v>108</v>
      </c>
      <c r="F33" s="51">
        <v>30545</v>
      </c>
      <c r="G33" s="51">
        <v>18327</v>
      </c>
    </row>
    <row r="34" spans="1:7" ht="30" x14ac:dyDescent="0.25">
      <c r="A34" s="50" t="s">
        <v>90</v>
      </c>
      <c r="B34" s="50" t="s">
        <v>26</v>
      </c>
      <c r="C34" s="50" t="s">
        <v>47</v>
      </c>
      <c r="D34" s="50" t="s">
        <v>104</v>
      </c>
      <c r="E34" s="50" t="s">
        <v>64</v>
      </c>
      <c r="F34" s="51">
        <v>83920</v>
      </c>
      <c r="G34" s="51">
        <v>9231.2000000000007</v>
      </c>
    </row>
    <row r="35" spans="1:7" x14ac:dyDescent="0.25">
      <c r="A35" s="34" t="s">
        <v>90</v>
      </c>
      <c r="B35" s="29"/>
      <c r="C35" s="29"/>
      <c r="D35" s="29"/>
      <c r="E35" s="29"/>
      <c r="F35" s="29">
        <f>SUM(F31:F34)</f>
        <v>233020</v>
      </c>
      <c r="G35" s="30">
        <f>SUM(G31:G34)</f>
        <v>881352.7</v>
      </c>
    </row>
    <row r="36" spans="1:7" x14ac:dyDescent="0.25">
      <c r="A36" s="34" t="s">
        <v>0</v>
      </c>
      <c r="B36" s="29"/>
      <c r="C36" s="29"/>
      <c r="D36" s="29"/>
      <c r="E36" s="29"/>
      <c r="F36" s="29">
        <f>SUM(F35,F30,F17)</f>
        <v>508372.9</v>
      </c>
      <c r="G36" s="30">
        <f>SUM(G35,G30,G17)</f>
        <v>1850514.9</v>
      </c>
    </row>
    <row r="38" spans="1:7" x14ac:dyDescent="0.25">
      <c r="A38" t="s">
        <v>21</v>
      </c>
    </row>
    <row r="41" spans="1:7" x14ac:dyDescent="0.25">
      <c r="A41" s="61" t="s">
        <v>70</v>
      </c>
      <c r="B41" s="61"/>
      <c r="C41" s="61"/>
    </row>
    <row r="42" spans="1:7" x14ac:dyDescent="0.25">
      <c r="A42" s="37" t="s">
        <v>72</v>
      </c>
      <c r="B42" s="37" t="s">
        <v>71</v>
      </c>
      <c r="C42" s="37" t="s">
        <v>73</v>
      </c>
    </row>
    <row r="43" spans="1:7" x14ac:dyDescent="0.25">
      <c r="A43" s="50" t="s">
        <v>65</v>
      </c>
      <c r="B43" s="51">
        <f>+F15+F16</f>
        <v>39323.270000000004</v>
      </c>
      <c r="C43" s="51">
        <f>+G15+G16</f>
        <v>343957.87</v>
      </c>
    </row>
    <row r="44" spans="1:7" ht="30" x14ac:dyDescent="0.25">
      <c r="A44" s="50" t="s">
        <v>102</v>
      </c>
      <c r="B44" s="51">
        <f>+F17+F25</f>
        <v>139713.27000000002</v>
      </c>
      <c r="C44" s="51">
        <f>+G17+G25</f>
        <v>363800.77</v>
      </c>
    </row>
    <row r="45" spans="1:7" x14ac:dyDescent="0.25">
      <c r="A45" s="50" t="s">
        <v>82</v>
      </c>
      <c r="B45" s="51">
        <f>+F16</f>
        <v>24000</v>
      </c>
      <c r="C45" s="51">
        <f>+G16</f>
        <v>17600</v>
      </c>
    </row>
    <row r="46" spans="1:7" x14ac:dyDescent="0.25">
      <c r="A46" s="50" t="s">
        <v>103</v>
      </c>
      <c r="B46" s="51">
        <f>+F19+F23</f>
        <v>32564.09</v>
      </c>
      <c r="C46" s="51">
        <f>+G19+G23</f>
        <v>462199.05999999994</v>
      </c>
    </row>
    <row r="47" spans="1:7" x14ac:dyDescent="0.25">
      <c r="A47" s="50" t="s">
        <v>66</v>
      </c>
      <c r="B47" s="19">
        <f>+F22</f>
        <v>2475</v>
      </c>
      <c r="C47" s="19">
        <f>+G22</f>
        <v>73173.7</v>
      </c>
    </row>
    <row r="48" spans="1:7" x14ac:dyDescent="0.25">
      <c r="A48" s="50" t="s">
        <v>108</v>
      </c>
      <c r="B48" s="51">
        <v>30545</v>
      </c>
      <c r="C48" s="51">
        <v>18327</v>
      </c>
    </row>
    <row r="49" spans="1:5" x14ac:dyDescent="0.25">
      <c r="A49" s="50" t="s">
        <v>32</v>
      </c>
      <c r="B49" s="51">
        <f>+F20+F27</f>
        <v>23555.29</v>
      </c>
      <c r="C49" s="51">
        <f>+G20+G27</f>
        <v>29145.119999999999</v>
      </c>
    </row>
    <row r="50" spans="1:5" x14ac:dyDescent="0.25">
      <c r="A50" s="50" t="s">
        <v>64</v>
      </c>
      <c r="B50" s="51">
        <f>F25+F30+F33</f>
        <v>326964.63</v>
      </c>
      <c r="C50" s="51">
        <f>G25+G30+G33</f>
        <v>641374.23</v>
      </c>
    </row>
    <row r="51" spans="1:5" x14ac:dyDescent="0.25">
      <c r="A51" s="50" t="s">
        <v>49</v>
      </c>
      <c r="B51" s="51">
        <v>45000</v>
      </c>
      <c r="C51" s="51">
        <v>26000</v>
      </c>
    </row>
    <row r="52" spans="1:5" x14ac:dyDescent="0.25">
      <c r="A52" s="50" t="s">
        <v>48</v>
      </c>
      <c r="B52" s="51">
        <f>+F26+F32</f>
        <v>101350</v>
      </c>
      <c r="C52" s="51">
        <f>+G26+G32</f>
        <v>32198.5</v>
      </c>
      <c r="D52" s="46"/>
      <c r="E52" s="47"/>
    </row>
    <row r="53" spans="1:5" x14ac:dyDescent="0.25">
      <c r="A53" s="50" t="str">
        <f>E24</f>
        <v>Vietnam</v>
      </c>
      <c r="B53" s="51">
        <f>F24</f>
        <v>304.39999999999998</v>
      </c>
      <c r="C53" s="51">
        <f>G24</f>
        <v>10989.01</v>
      </c>
      <c r="D53" s="46"/>
      <c r="E53" s="47"/>
    </row>
    <row r="54" spans="1:5" x14ac:dyDescent="0.25">
      <c r="A54" s="50" t="s">
        <v>81</v>
      </c>
      <c r="B54" s="51">
        <f>+F28</f>
        <v>34.25</v>
      </c>
      <c r="C54" s="51">
        <f>+G28</f>
        <v>973.56</v>
      </c>
      <c r="D54" s="48"/>
      <c r="E54" s="49"/>
    </row>
  </sheetData>
  <sortState ref="A43:C54">
    <sortCondition ref="A43"/>
  </sortState>
  <mergeCells count="8">
    <mergeCell ref="A41:C41"/>
    <mergeCell ref="A9:G9"/>
    <mergeCell ref="A10:G10"/>
    <mergeCell ref="A12:G12"/>
    <mergeCell ref="A6:G6"/>
    <mergeCell ref="A7:G7"/>
    <mergeCell ref="A8:G8"/>
    <mergeCell ref="A11:G11"/>
  </mergeCells>
  <printOptions horizontalCentered="1"/>
  <pageMargins left="0.39370078740157483" right="0.47244094488188981" top="0.74803149606299213" bottom="0.74803149606299213" header="0.31496062992125984" footer="0.31496062992125984"/>
  <pageSetup scale="88" orientation="portrait" r:id="rId1"/>
  <headerFooter>
    <oddFooter>&amp;CE-Página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opLeftCell="A7" workbookViewId="0">
      <selection activeCell="F22" sqref="F22:F23"/>
    </sheetView>
  </sheetViews>
  <sheetFormatPr baseColWidth="10" defaultColWidth="24.5703125" defaultRowHeight="15" x14ac:dyDescent="0.25"/>
  <cols>
    <col min="1" max="1" width="12.7109375" customWidth="1"/>
    <col min="2" max="2" width="11.42578125" bestFit="1" customWidth="1"/>
    <col min="3" max="3" width="12" bestFit="1" customWidth="1"/>
    <col min="4" max="4" width="18.7109375" bestFit="1" customWidth="1"/>
    <col min="5" max="5" width="10.42578125" bestFit="1" customWidth="1"/>
    <col min="6" max="6" width="11.5703125" style="3" bestFit="1" customWidth="1"/>
    <col min="7" max="7" width="14.42578125" style="1" bestFit="1" customWidth="1"/>
  </cols>
  <sheetData>
    <row r="1" spans="1:7" x14ac:dyDescent="0.25">
      <c r="A1" s="4"/>
    </row>
    <row r="6" spans="1:7" x14ac:dyDescent="0.25">
      <c r="A6" s="54"/>
      <c r="B6" s="54"/>
      <c r="C6" s="54"/>
      <c r="D6" s="54"/>
      <c r="E6" s="54"/>
      <c r="F6" s="54"/>
      <c r="G6" s="54"/>
    </row>
    <row r="7" spans="1:7" ht="23.25" x14ac:dyDescent="0.35">
      <c r="A7" s="55"/>
      <c r="B7" s="55"/>
      <c r="C7" s="55"/>
      <c r="D7" s="55"/>
      <c r="E7" s="55"/>
      <c r="F7" s="55"/>
      <c r="G7" s="55"/>
    </row>
    <row r="8" spans="1:7" ht="22.5" x14ac:dyDescent="0.35">
      <c r="A8" s="56" t="s">
        <v>15</v>
      </c>
      <c r="B8" s="56"/>
      <c r="C8" s="56"/>
      <c r="D8" s="56"/>
      <c r="E8" s="56"/>
      <c r="F8" s="56"/>
      <c r="G8" s="56"/>
    </row>
    <row r="9" spans="1:7" ht="19.5" x14ac:dyDescent="0.35">
      <c r="A9" s="57" t="s">
        <v>69</v>
      </c>
      <c r="B9" s="57"/>
      <c r="C9" s="57"/>
      <c r="D9" s="57"/>
      <c r="E9" s="57"/>
      <c r="F9" s="57"/>
      <c r="G9" s="57"/>
    </row>
    <row r="10" spans="1:7" x14ac:dyDescent="0.25">
      <c r="A10" s="59" t="s">
        <v>23</v>
      </c>
      <c r="B10" s="59"/>
      <c r="C10" s="59"/>
      <c r="D10" s="59"/>
      <c r="E10" s="59"/>
      <c r="F10" s="59"/>
      <c r="G10" s="59"/>
    </row>
    <row r="11" spans="1:7" x14ac:dyDescent="0.25">
      <c r="A11" s="59" t="str">
        <f>Consolidado!A11</f>
        <v>3er Trimestre Año 2023</v>
      </c>
      <c r="B11" s="59"/>
      <c r="C11" s="59"/>
      <c r="D11" s="59"/>
      <c r="E11" s="59"/>
      <c r="F11" s="59"/>
      <c r="G11" s="59"/>
    </row>
    <row r="12" spans="1:7" x14ac:dyDescent="0.25">
      <c r="A12" s="31" t="s">
        <v>4</v>
      </c>
      <c r="B12" s="31" t="s">
        <v>5</v>
      </c>
      <c r="C12" s="31" t="s">
        <v>6</v>
      </c>
      <c r="D12" s="31" t="s">
        <v>12</v>
      </c>
      <c r="E12" s="31" t="s">
        <v>17</v>
      </c>
      <c r="F12" s="32" t="s">
        <v>7</v>
      </c>
      <c r="G12" s="33" t="s">
        <v>8</v>
      </c>
    </row>
    <row r="13" spans="1:7" x14ac:dyDescent="0.25">
      <c r="A13" s="50" t="s">
        <v>88</v>
      </c>
      <c r="B13" s="50" t="s">
        <v>96</v>
      </c>
      <c r="C13" s="50" t="s">
        <v>3</v>
      </c>
      <c r="D13" s="50" t="s">
        <v>50</v>
      </c>
      <c r="E13" s="50" t="s">
        <v>43</v>
      </c>
      <c r="F13" s="51">
        <v>13607.78</v>
      </c>
      <c r="G13" s="51">
        <v>50432.4</v>
      </c>
    </row>
    <row r="14" spans="1:7" x14ac:dyDescent="0.25">
      <c r="A14" s="34" t="s">
        <v>88</v>
      </c>
      <c r="B14" s="29"/>
      <c r="C14" s="29"/>
      <c r="D14" s="29"/>
      <c r="E14" s="29"/>
      <c r="F14" s="29">
        <f>SUM(F13)</f>
        <v>13607.78</v>
      </c>
      <c r="G14" s="30">
        <f>SUM(G13)</f>
        <v>50432.4</v>
      </c>
    </row>
    <row r="15" spans="1:7" x14ac:dyDescent="0.25">
      <c r="A15" s="50"/>
      <c r="B15" s="50"/>
      <c r="C15" s="50"/>
      <c r="D15" s="50"/>
      <c r="E15" s="50"/>
      <c r="F15" s="51"/>
      <c r="G15" s="51"/>
    </row>
    <row r="16" spans="1:7" x14ac:dyDescent="0.25">
      <c r="A16" s="34" t="s">
        <v>89</v>
      </c>
      <c r="B16" s="29"/>
      <c r="C16" s="29"/>
      <c r="D16" s="29"/>
      <c r="E16" s="29"/>
      <c r="F16" s="29">
        <f>SUM(F15)</f>
        <v>0</v>
      </c>
      <c r="G16" s="30">
        <f>SUM(G15)</f>
        <v>0</v>
      </c>
    </row>
    <row r="17" spans="1:7" x14ac:dyDescent="0.25">
      <c r="A17" s="50"/>
      <c r="B17" s="50"/>
      <c r="C17" s="50"/>
      <c r="D17" s="50"/>
      <c r="E17" s="50"/>
      <c r="F17" s="51"/>
      <c r="G17" s="51"/>
    </row>
    <row r="18" spans="1:7" x14ac:dyDescent="0.25">
      <c r="A18" s="34" t="s">
        <v>90</v>
      </c>
      <c r="B18" s="29"/>
      <c r="C18" s="29"/>
      <c r="D18" s="29"/>
      <c r="E18" s="29"/>
      <c r="F18" s="29">
        <v>0</v>
      </c>
      <c r="G18" s="30">
        <v>0</v>
      </c>
    </row>
    <row r="19" spans="1:7" x14ac:dyDescent="0.25">
      <c r="A19" s="34" t="s">
        <v>0</v>
      </c>
      <c r="B19" s="29"/>
      <c r="C19" s="29"/>
      <c r="D19" s="29"/>
      <c r="E19" s="29"/>
      <c r="F19" s="29">
        <f>+F18+F16+F14</f>
        <v>13607.78</v>
      </c>
      <c r="G19" s="29">
        <f>+G18+G16+G14</f>
        <v>50432.4</v>
      </c>
    </row>
    <row r="21" spans="1:7" x14ac:dyDescent="0.25">
      <c r="A21" t="s">
        <v>21</v>
      </c>
    </row>
    <row r="23" spans="1:7" x14ac:dyDescent="0.25">
      <c r="A23" s="61" t="s">
        <v>70</v>
      </c>
      <c r="B23" s="61"/>
      <c r="C23" s="61"/>
    </row>
    <row r="24" spans="1:7" x14ac:dyDescent="0.25">
      <c r="A24" s="37" t="s">
        <v>72</v>
      </c>
      <c r="B24" s="37" t="s">
        <v>71</v>
      </c>
      <c r="C24" s="37" t="s">
        <v>73</v>
      </c>
    </row>
    <row r="25" spans="1:7" x14ac:dyDescent="0.25">
      <c r="A25" s="50" t="s">
        <v>43</v>
      </c>
      <c r="B25" s="51">
        <v>13607.78</v>
      </c>
      <c r="C25" s="51">
        <v>50432.4</v>
      </c>
    </row>
  </sheetData>
  <sortState ref="A12:H22">
    <sortCondition ref="D12:D22"/>
  </sortState>
  <mergeCells count="7">
    <mergeCell ref="A23:C23"/>
    <mergeCell ref="A9:G9"/>
    <mergeCell ref="A11:G11"/>
    <mergeCell ref="A6:G6"/>
    <mergeCell ref="A7:G7"/>
    <mergeCell ref="A8:G8"/>
    <mergeCell ref="A10:G10"/>
  </mergeCells>
  <printOptions horizontalCentered="1"/>
  <pageMargins left="0.43307086614173229" right="0.55118110236220474" top="0.70866141732283472" bottom="0.70866141732283472" header="0.31496062992125984" footer="0.31496062992125984"/>
  <pageSetup scale="98" orientation="portrait" r:id="rId1"/>
  <headerFooter>
    <oddFooter>&amp;CE-Página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opLeftCell="A7" workbookViewId="0">
      <selection activeCell="D38" sqref="D38"/>
    </sheetView>
  </sheetViews>
  <sheetFormatPr baseColWidth="10" defaultColWidth="37.42578125" defaultRowHeight="15" x14ac:dyDescent="0.25"/>
  <cols>
    <col min="1" max="1" width="12.42578125" customWidth="1"/>
    <col min="2" max="2" width="11.42578125" bestFit="1" customWidth="1"/>
    <col min="3" max="3" width="12" bestFit="1" customWidth="1"/>
    <col min="4" max="4" width="18.7109375" bestFit="1" customWidth="1"/>
    <col min="5" max="5" width="17.140625" bestFit="1" customWidth="1"/>
    <col min="6" max="6" width="13" style="3" bestFit="1" customWidth="1"/>
    <col min="7" max="7" width="16.85546875" style="1" bestFit="1" customWidth="1"/>
  </cols>
  <sheetData>
    <row r="1" spans="1:7" x14ac:dyDescent="0.25">
      <c r="A1" s="4"/>
    </row>
    <row r="6" spans="1:7" x14ac:dyDescent="0.25">
      <c r="A6" s="54"/>
      <c r="B6" s="54"/>
      <c r="C6" s="54"/>
      <c r="D6" s="54"/>
      <c r="E6" s="54"/>
      <c r="F6" s="54"/>
      <c r="G6" s="54"/>
    </row>
    <row r="7" spans="1:7" ht="20.25" customHeight="1" x14ac:dyDescent="0.35">
      <c r="A7" s="55"/>
      <c r="B7" s="55"/>
      <c r="C7" s="55"/>
      <c r="D7" s="55"/>
      <c r="E7" s="55"/>
      <c r="F7" s="55"/>
      <c r="G7" s="55"/>
    </row>
    <row r="8" spans="1:7" ht="22.5" x14ac:dyDescent="0.35">
      <c r="A8" s="56" t="s">
        <v>15</v>
      </c>
      <c r="B8" s="56"/>
      <c r="C8" s="56"/>
      <c r="D8" s="56"/>
      <c r="E8" s="56"/>
      <c r="F8" s="56"/>
      <c r="G8" s="56"/>
    </row>
    <row r="9" spans="1:7" ht="19.5" x14ac:dyDescent="0.35">
      <c r="A9" s="57" t="s">
        <v>69</v>
      </c>
      <c r="B9" s="57"/>
      <c r="C9" s="57"/>
      <c r="D9" s="57"/>
      <c r="E9" s="57"/>
      <c r="F9" s="57"/>
      <c r="G9" s="57"/>
    </row>
    <row r="10" spans="1:7" x14ac:dyDescent="0.25">
      <c r="A10" s="59" t="s">
        <v>84</v>
      </c>
      <c r="B10" s="59"/>
      <c r="C10" s="59"/>
      <c r="D10" s="59"/>
      <c r="E10" s="59"/>
      <c r="F10" s="59"/>
      <c r="G10" s="59"/>
    </row>
    <row r="11" spans="1:7" x14ac:dyDescent="0.25">
      <c r="A11" s="59" t="str">
        <f>Consolidado!A11</f>
        <v>3er Trimestre Año 2023</v>
      </c>
      <c r="B11" s="59"/>
      <c r="C11" s="59"/>
      <c r="D11" s="59"/>
      <c r="E11" s="59"/>
      <c r="F11" s="59"/>
      <c r="G11" s="59"/>
    </row>
    <row r="12" spans="1:7" x14ac:dyDescent="0.25">
      <c r="A12" s="31" t="s">
        <v>4</v>
      </c>
      <c r="B12" s="31" t="s">
        <v>5</v>
      </c>
      <c r="C12" s="31" t="s">
        <v>6</v>
      </c>
      <c r="D12" s="31" t="s">
        <v>12</v>
      </c>
      <c r="E12" s="31" t="s">
        <v>17</v>
      </c>
      <c r="F12" s="32" t="s">
        <v>7</v>
      </c>
      <c r="G12" s="33" t="s">
        <v>8</v>
      </c>
    </row>
    <row r="13" spans="1:7" x14ac:dyDescent="0.25">
      <c r="A13" s="50" t="s">
        <v>88</v>
      </c>
      <c r="B13" s="50" t="s">
        <v>2</v>
      </c>
      <c r="C13" s="50" t="s">
        <v>52</v>
      </c>
      <c r="D13" s="50" t="s">
        <v>56</v>
      </c>
      <c r="E13" s="50" t="s">
        <v>32</v>
      </c>
      <c r="F13" s="51">
        <v>22.11</v>
      </c>
      <c r="G13" s="51">
        <v>46.44</v>
      </c>
    </row>
    <row r="14" spans="1:7" x14ac:dyDescent="0.25">
      <c r="A14" s="50" t="s">
        <v>88</v>
      </c>
      <c r="B14" s="50" t="s">
        <v>2</v>
      </c>
      <c r="C14" s="50" t="s">
        <v>52</v>
      </c>
      <c r="D14" s="50" t="s">
        <v>54</v>
      </c>
      <c r="E14" s="50" t="s">
        <v>43</v>
      </c>
      <c r="F14" s="51">
        <v>34285.68</v>
      </c>
      <c r="G14" s="51">
        <v>79512</v>
      </c>
    </row>
    <row r="15" spans="1:7" x14ac:dyDescent="0.25">
      <c r="A15" s="50" t="s">
        <v>88</v>
      </c>
      <c r="B15" s="50" t="s">
        <v>2</v>
      </c>
      <c r="C15" s="50" t="s">
        <v>52</v>
      </c>
      <c r="D15" s="50" t="s">
        <v>54</v>
      </c>
      <c r="E15" s="50" t="s">
        <v>32</v>
      </c>
      <c r="F15" s="51">
        <v>8.85</v>
      </c>
      <c r="G15" s="51">
        <v>18.57</v>
      </c>
    </row>
    <row r="16" spans="1:7" x14ac:dyDescent="0.25">
      <c r="A16" s="50" t="s">
        <v>88</v>
      </c>
      <c r="B16" s="50" t="s">
        <v>2</v>
      </c>
      <c r="C16" s="50" t="s">
        <v>52</v>
      </c>
      <c r="D16" s="50" t="s">
        <v>53</v>
      </c>
      <c r="E16" s="50" t="s">
        <v>32</v>
      </c>
      <c r="F16" s="51">
        <v>16486.27</v>
      </c>
      <c r="G16" s="51">
        <v>2607</v>
      </c>
    </row>
    <row r="17" spans="1:7" x14ac:dyDescent="0.25">
      <c r="A17" s="50" t="s">
        <v>88</v>
      </c>
      <c r="B17" s="50" t="s">
        <v>2</v>
      </c>
      <c r="C17" s="50" t="s">
        <v>52</v>
      </c>
      <c r="D17" s="50" t="s">
        <v>53</v>
      </c>
      <c r="E17" s="50" t="s">
        <v>27</v>
      </c>
      <c r="F17" s="51">
        <v>7401.6</v>
      </c>
      <c r="G17" s="51">
        <v>18160.259999999998</v>
      </c>
    </row>
    <row r="18" spans="1:7" x14ac:dyDescent="0.25">
      <c r="A18" s="50" t="s">
        <v>88</v>
      </c>
      <c r="B18" s="50" t="s">
        <v>2</v>
      </c>
      <c r="C18" s="50" t="s">
        <v>52</v>
      </c>
      <c r="D18" s="50" t="s">
        <v>51</v>
      </c>
      <c r="E18" s="50" t="s">
        <v>30</v>
      </c>
      <c r="F18" s="51">
        <v>20958.96</v>
      </c>
      <c r="G18" s="51">
        <v>3256</v>
      </c>
    </row>
    <row r="19" spans="1:7" x14ac:dyDescent="0.25">
      <c r="A19" s="50" t="s">
        <v>88</v>
      </c>
      <c r="B19" s="50" t="s">
        <v>2</v>
      </c>
      <c r="C19" s="50" t="s">
        <v>52</v>
      </c>
      <c r="D19" s="50" t="s">
        <v>51</v>
      </c>
      <c r="E19" s="50" t="s">
        <v>27</v>
      </c>
      <c r="F19" s="51">
        <v>51006.18</v>
      </c>
      <c r="G19" s="51">
        <v>159483.04999999999</v>
      </c>
    </row>
    <row r="20" spans="1:7" x14ac:dyDescent="0.25">
      <c r="A20" s="34" t="s">
        <v>88</v>
      </c>
      <c r="B20" s="29"/>
      <c r="C20" s="29"/>
      <c r="D20" s="29"/>
      <c r="E20" s="29"/>
      <c r="F20" s="29">
        <f>SUM(F19:F19)</f>
        <v>51006.18</v>
      </c>
      <c r="G20" s="30">
        <f>SUM(G19:G19)</f>
        <v>159483.04999999999</v>
      </c>
    </row>
    <row r="21" spans="1:7" x14ac:dyDescent="0.25">
      <c r="A21" s="50" t="s">
        <v>89</v>
      </c>
      <c r="B21" s="50" t="s">
        <v>2</v>
      </c>
      <c r="C21" s="50" t="s">
        <v>52</v>
      </c>
      <c r="D21" s="50" t="s">
        <v>56</v>
      </c>
      <c r="E21" s="50" t="s">
        <v>32</v>
      </c>
      <c r="F21" s="51">
        <v>594.1</v>
      </c>
      <c r="G21" s="51">
        <v>1613.21</v>
      </c>
    </row>
    <row r="22" spans="1:7" x14ac:dyDescent="0.25">
      <c r="A22" s="50" t="s">
        <v>89</v>
      </c>
      <c r="B22" s="50" t="s">
        <v>2</v>
      </c>
      <c r="C22" s="50" t="s">
        <v>52</v>
      </c>
      <c r="D22" s="50" t="s">
        <v>54</v>
      </c>
      <c r="E22" s="50" t="s">
        <v>32</v>
      </c>
      <c r="F22" s="51">
        <v>629.48</v>
      </c>
      <c r="G22" s="51">
        <v>1687.51</v>
      </c>
    </row>
    <row r="23" spans="1:7" x14ac:dyDescent="0.25">
      <c r="A23" s="50" t="s">
        <v>89</v>
      </c>
      <c r="B23" s="50" t="s">
        <v>2</v>
      </c>
      <c r="C23" s="50" t="s">
        <v>52</v>
      </c>
      <c r="D23" s="50" t="s">
        <v>53</v>
      </c>
      <c r="E23" s="50" t="s">
        <v>30</v>
      </c>
      <c r="F23" s="51">
        <v>36026.639999999999</v>
      </c>
      <c r="G23" s="51">
        <v>129592.39</v>
      </c>
    </row>
    <row r="24" spans="1:7" x14ac:dyDescent="0.25">
      <c r="A24" s="50" t="s">
        <v>89</v>
      </c>
      <c r="B24" s="50" t="s">
        <v>2</v>
      </c>
      <c r="C24" s="50" t="s">
        <v>52</v>
      </c>
      <c r="D24" s="50" t="s">
        <v>53</v>
      </c>
      <c r="E24" s="50" t="s">
        <v>27</v>
      </c>
      <c r="F24" s="51">
        <v>22176</v>
      </c>
      <c r="G24" s="51">
        <v>65247</v>
      </c>
    </row>
    <row r="25" spans="1:7" x14ac:dyDescent="0.25">
      <c r="A25" s="50" t="s">
        <v>89</v>
      </c>
      <c r="B25" s="50" t="s">
        <v>2</v>
      </c>
      <c r="C25" s="50" t="s">
        <v>52</v>
      </c>
      <c r="D25" s="50" t="s">
        <v>51</v>
      </c>
      <c r="E25" s="50" t="s">
        <v>79</v>
      </c>
      <c r="F25" s="51">
        <v>4492.8</v>
      </c>
      <c r="G25" s="51">
        <v>83662.55</v>
      </c>
    </row>
    <row r="26" spans="1:7" x14ac:dyDescent="0.25">
      <c r="A26" s="50" t="s">
        <v>89</v>
      </c>
      <c r="B26" s="50" t="s">
        <v>2</v>
      </c>
      <c r="C26" s="50" t="s">
        <v>52</v>
      </c>
      <c r="D26" s="50" t="s">
        <v>51</v>
      </c>
      <c r="E26" s="50" t="s">
        <v>30</v>
      </c>
      <c r="F26" s="51">
        <v>16617.599999999999</v>
      </c>
      <c r="G26" s="51">
        <v>89693.2</v>
      </c>
    </row>
    <row r="27" spans="1:7" x14ac:dyDescent="0.25">
      <c r="A27" s="50" t="s">
        <v>89</v>
      </c>
      <c r="B27" s="50" t="s">
        <v>2</v>
      </c>
      <c r="C27" s="50" t="s">
        <v>52</v>
      </c>
      <c r="D27" s="50" t="s">
        <v>51</v>
      </c>
      <c r="E27" s="50" t="s">
        <v>27</v>
      </c>
      <c r="F27" s="51">
        <v>6209.28</v>
      </c>
      <c r="G27" s="51">
        <v>53976.14</v>
      </c>
    </row>
    <row r="28" spans="1:7" x14ac:dyDescent="0.25">
      <c r="A28" s="34" t="s">
        <v>89</v>
      </c>
      <c r="B28" s="29"/>
      <c r="C28" s="29"/>
      <c r="D28" s="29"/>
      <c r="E28" s="29"/>
      <c r="F28" s="29">
        <f>SUM(F21:F27)</f>
        <v>86745.9</v>
      </c>
      <c r="G28" s="30">
        <f>SUM(G21:G27)</f>
        <v>425472</v>
      </c>
    </row>
    <row r="29" spans="1:7" x14ac:dyDescent="0.25">
      <c r="A29" s="50"/>
      <c r="B29" s="50"/>
      <c r="C29" s="50"/>
      <c r="D29" s="50"/>
      <c r="E29" s="50"/>
      <c r="F29" s="51"/>
      <c r="G29" s="51"/>
    </row>
    <row r="30" spans="1:7" x14ac:dyDescent="0.25">
      <c r="A30" s="34" t="s">
        <v>90</v>
      </c>
      <c r="B30" s="29"/>
      <c r="C30" s="29"/>
      <c r="D30" s="29"/>
      <c r="E30" s="29"/>
      <c r="F30" s="29">
        <v>0</v>
      </c>
      <c r="G30" s="30">
        <v>0</v>
      </c>
    </row>
    <row r="31" spans="1:7" x14ac:dyDescent="0.25">
      <c r="A31" s="34" t="s">
        <v>0</v>
      </c>
      <c r="B31" s="29"/>
      <c r="C31" s="29"/>
      <c r="D31" s="29"/>
      <c r="E31" s="29"/>
      <c r="F31" s="29">
        <f>+F30+F28+F20</f>
        <v>137752.07999999999</v>
      </c>
      <c r="G31" s="29">
        <f>+G30+G28+G20</f>
        <v>584955.05000000005</v>
      </c>
    </row>
    <row r="33" spans="1:3" x14ac:dyDescent="0.25">
      <c r="A33" t="s">
        <v>21</v>
      </c>
    </row>
    <row r="35" spans="1:3" x14ac:dyDescent="0.25">
      <c r="A35" s="61" t="s">
        <v>70</v>
      </c>
      <c r="B35" s="61"/>
      <c r="C35" s="61"/>
    </row>
    <row r="36" spans="1:3" x14ac:dyDescent="0.25">
      <c r="A36" s="37" t="s">
        <v>72</v>
      </c>
      <c r="B36" s="37" t="s">
        <v>71</v>
      </c>
      <c r="C36" s="37" t="s">
        <v>73</v>
      </c>
    </row>
    <row r="37" spans="1:3" ht="30" x14ac:dyDescent="0.25">
      <c r="A37" s="50" t="s">
        <v>43</v>
      </c>
      <c r="B37" s="51">
        <f>+F13</f>
        <v>22.11</v>
      </c>
      <c r="C37" s="51">
        <f>+G13</f>
        <v>46.44</v>
      </c>
    </row>
    <row r="38" spans="1:3" x14ac:dyDescent="0.25">
      <c r="A38" s="50" t="s">
        <v>32</v>
      </c>
      <c r="B38" s="51">
        <f>+F14+F16+F17+F22+F23</f>
        <v>94829.67</v>
      </c>
      <c r="C38" s="51">
        <f>+G14+G16+G17+G22+G23</f>
        <v>231559.15999999997</v>
      </c>
    </row>
    <row r="39" spans="1:3" ht="30" x14ac:dyDescent="0.25">
      <c r="A39" s="50" t="s">
        <v>79</v>
      </c>
      <c r="B39" s="51">
        <f>+F23</f>
        <v>36026.639999999999</v>
      </c>
      <c r="C39" s="51">
        <f>+G23</f>
        <v>129592.39</v>
      </c>
    </row>
    <row r="40" spans="1:3" x14ac:dyDescent="0.25">
      <c r="A40" s="50" t="s">
        <v>30</v>
      </c>
      <c r="B40" s="51">
        <f>+F18+F23+F26</f>
        <v>73603.199999999997</v>
      </c>
      <c r="C40" s="51">
        <f>+G18+G23+G26</f>
        <v>222541.59000000003</v>
      </c>
    </row>
    <row r="41" spans="1:3" x14ac:dyDescent="0.25">
      <c r="A41" s="50" t="s">
        <v>27</v>
      </c>
      <c r="B41" s="51">
        <f>+F19+F21+F26+F29</f>
        <v>68217.88</v>
      </c>
      <c r="C41" s="51">
        <f>+G19+G21+G26+G29</f>
        <v>250789.45999999996</v>
      </c>
    </row>
  </sheetData>
  <sortState ref="A37:C41">
    <sortCondition ref="A37"/>
  </sortState>
  <mergeCells count="7">
    <mergeCell ref="A35:C35"/>
    <mergeCell ref="A8:G8"/>
    <mergeCell ref="A11:G11"/>
    <mergeCell ref="A6:G6"/>
    <mergeCell ref="A7:G7"/>
    <mergeCell ref="A9:G9"/>
    <mergeCell ref="A10:G10"/>
  </mergeCells>
  <printOptions horizontalCentered="1"/>
  <pageMargins left="0.47244094488188981" right="0.51181102362204722" top="0.74803149606299213" bottom="0.74803149606299213" header="0.31496062992125984" footer="0.31496062992125984"/>
  <pageSetup scale="95" orientation="portrait" r:id="rId1"/>
  <headerFooter>
    <oddFooter>&amp;CE-Página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10" sqref="A10:G10"/>
    </sheetView>
  </sheetViews>
  <sheetFormatPr baseColWidth="10" defaultColWidth="47.85546875" defaultRowHeight="15" x14ac:dyDescent="0.2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3" bestFit="1" customWidth="1"/>
    <col min="6" max="6" width="11.5703125" style="3" bestFit="1" customWidth="1"/>
    <col min="7" max="7" width="14.42578125" style="7" bestFit="1" customWidth="1"/>
  </cols>
  <sheetData>
    <row r="1" spans="1:7" x14ac:dyDescent="0.25">
      <c r="A1" s="4"/>
    </row>
    <row r="6" spans="1:7" x14ac:dyDescent="0.25">
      <c r="A6" s="54" t="s">
        <v>13</v>
      </c>
      <c r="B6" s="54"/>
      <c r="C6" s="54"/>
      <c r="D6" s="54"/>
      <c r="E6" s="54"/>
      <c r="F6" s="54"/>
      <c r="G6" s="54"/>
    </row>
    <row r="7" spans="1:7" ht="23.25" x14ac:dyDescent="0.35">
      <c r="A7" s="55" t="s">
        <v>14</v>
      </c>
      <c r="B7" s="55"/>
      <c r="C7" s="55"/>
      <c r="D7" s="55"/>
      <c r="E7" s="55"/>
      <c r="F7" s="55"/>
      <c r="G7" s="55"/>
    </row>
    <row r="8" spans="1:7" ht="22.5" x14ac:dyDescent="0.35">
      <c r="A8" s="56" t="s">
        <v>15</v>
      </c>
      <c r="B8" s="56"/>
      <c r="C8" s="56"/>
      <c r="D8" s="56"/>
      <c r="E8" s="56"/>
      <c r="F8" s="56"/>
      <c r="G8" s="56"/>
    </row>
    <row r="9" spans="1:7" ht="20.25" thickBot="1" x14ac:dyDescent="0.4">
      <c r="A9" s="62" t="e">
        <f>Consolidado!#REF!</f>
        <v>#REF!</v>
      </c>
      <c r="B9" s="62"/>
      <c r="C9" s="62"/>
      <c r="D9" s="62"/>
      <c r="E9" s="62"/>
      <c r="F9" s="62"/>
      <c r="G9" s="62"/>
    </row>
    <row r="10" spans="1:7" ht="15.75" thickBot="1" x14ac:dyDescent="0.3">
      <c r="A10" s="63" t="s">
        <v>20</v>
      </c>
      <c r="B10" s="64"/>
      <c r="C10" s="64"/>
      <c r="D10" s="64"/>
      <c r="E10" s="64"/>
      <c r="F10" s="64"/>
      <c r="G10" s="65"/>
    </row>
    <row r="11" spans="1:7" ht="15.75" thickBot="1" x14ac:dyDescent="0.3">
      <c r="A11" s="2" t="s">
        <v>4</v>
      </c>
      <c r="B11" s="11" t="s">
        <v>5</v>
      </c>
      <c r="C11" s="11" t="s">
        <v>6</v>
      </c>
      <c r="D11" s="11" t="s">
        <v>12</v>
      </c>
      <c r="E11" s="11" t="s">
        <v>19</v>
      </c>
      <c r="F11" s="12" t="s">
        <v>7</v>
      </c>
      <c r="G11" s="13" t="s">
        <v>8</v>
      </c>
    </row>
    <row r="12" spans="1:7" x14ac:dyDescent="0.25">
      <c r="A12" s="8"/>
      <c r="B12" s="8"/>
      <c r="C12" s="8"/>
      <c r="D12" s="8"/>
      <c r="E12" s="8"/>
      <c r="F12" s="17"/>
      <c r="G12" s="18"/>
    </row>
    <row r="13" spans="1:7" x14ac:dyDescent="0.25">
      <c r="A13" s="14"/>
      <c r="B13" s="15"/>
      <c r="C13" s="15"/>
      <c r="D13" s="15"/>
      <c r="E13" s="15"/>
      <c r="F13" s="15"/>
      <c r="G13" s="16"/>
    </row>
    <row r="14" spans="1:7" x14ac:dyDescent="0.25">
      <c r="A14" s="8"/>
      <c r="B14" s="8"/>
      <c r="C14" s="8"/>
      <c r="D14" s="8"/>
      <c r="E14" s="8"/>
      <c r="F14" s="9"/>
      <c r="G14" s="10"/>
    </row>
    <row r="15" spans="1:7" ht="15.75" thickBot="1" x14ac:dyDescent="0.3">
      <c r="A15" s="14"/>
      <c r="B15" s="15"/>
      <c r="C15" s="15"/>
      <c r="D15" s="15"/>
      <c r="E15" s="15"/>
      <c r="F15" s="15"/>
      <c r="G15" s="16"/>
    </row>
    <row r="16" spans="1:7" ht="16.5" thickBot="1" x14ac:dyDescent="0.3">
      <c r="A16" s="5" t="s">
        <v>0</v>
      </c>
      <c r="B16" s="5"/>
      <c r="C16" s="5"/>
      <c r="D16" s="5"/>
      <c r="E16" s="5"/>
      <c r="F16" s="5">
        <f>SUM(F15,F13)</f>
        <v>0</v>
      </c>
      <c r="G16" s="6">
        <f>SUM(G15,G13)</f>
        <v>0</v>
      </c>
    </row>
  </sheetData>
  <mergeCells count="5">
    <mergeCell ref="A6:G6"/>
    <mergeCell ref="A7:G7"/>
    <mergeCell ref="A8:G8"/>
    <mergeCell ref="A9:G9"/>
    <mergeCell ref="A10:G10"/>
  </mergeCells>
  <printOptions horizontalCentered="1"/>
  <pageMargins left="0.5" right="0.5" top="0.56999999999999995" bottom="0.44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opLeftCell="B7" workbookViewId="0">
      <selection activeCell="I17" sqref="I17"/>
    </sheetView>
  </sheetViews>
  <sheetFormatPr baseColWidth="10" defaultColWidth="24.140625" defaultRowHeight="15" x14ac:dyDescent="0.25"/>
  <cols>
    <col min="1" max="1" width="16.7109375" hidden="1" customWidth="1"/>
    <col min="2" max="2" width="13.7109375" customWidth="1"/>
    <col min="3" max="3" width="11" bestFit="1" customWidth="1"/>
    <col min="4" max="4" width="20.140625" bestFit="1" customWidth="1"/>
    <col min="5" max="5" width="22.42578125" customWidth="1"/>
  </cols>
  <sheetData>
    <row r="1" spans="2:8" x14ac:dyDescent="0.25">
      <c r="B1" s="4"/>
      <c r="E1" s="7"/>
    </row>
    <row r="2" spans="2:8" x14ac:dyDescent="0.25">
      <c r="E2" s="7"/>
    </row>
    <row r="3" spans="2:8" x14ac:dyDescent="0.25">
      <c r="E3" s="7"/>
    </row>
    <row r="4" spans="2:8" x14ac:dyDescent="0.25">
      <c r="E4" s="7"/>
    </row>
    <row r="5" spans="2:8" x14ac:dyDescent="0.25">
      <c r="E5" s="7"/>
    </row>
    <row r="6" spans="2:8" x14ac:dyDescent="0.25">
      <c r="B6" s="54"/>
      <c r="C6" s="54"/>
      <c r="D6" s="54"/>
      <c r="E6" s="54"/>
    </row>
    <row r="7" spans="2:8" ht="23.25" x14ac:dyDescent="0.35">
      <c r="B7" s="55"/>
      <c r="C7" s="55"/>
      <c r="D7" s="55"/>
      <c r="E7" s="55"/>
    </row>
    <row r="8" spans="2:8" ht="22.5" x14ac:dyDescent="0.35">
      <c r="B8" s="56" t="s">
        <v>15</v>
      </c>
      <c r="C8" s="56"/>
      <c r="D8" s="56"/>
      <c r="E8" s="56"/>
      <c r="F8" s="44"/>
      <c r="G8" s="44"/>
      <c r="H8" s="44"/>
    </row>
    <row r="9" spans="2:8" ht="22.5" x14ac:dyDescent="0.35">
      <c r="B9" s="66" t="s">
        <v>69</v>
      </c>
      <c r="C9" s="66"/>
      <c r="D9" s="66"/>
      <c r="E9" s="66"/>
      <c r="F9" s="45"/>
      <c r="G9" s="45"/>
      <c r="H9" s="45"/>
    </row>
    <row r="10" spans="2:8" x14ac:dyDescent="0.25">
      <c r="B10" s="67" t="s">
        <v>83</v>
      </c>
      <c r="C10" s="68"/>
      <c r="D10" s="68"/>
      <c r="E10" s="69"/>
    </row>
    <row r="11" spans="2:8" x14ac:dyDescent="0.25">
      <c r="B11" s="67" t="str">
        <f>Consolidado!A11</f>
        <v>3er Trimestre Año 2023</v>
      </c>
      <c r="C11" s="68"/>
      <c r="D11" s="68"/>
      <c r="E11" s="69"/>
    </row>
    <row r="12" spans="2:8" ht="18" customHeight="1" x14ac:dyDescent="0.25">
      <c r="B12" s="41" t="s">
        <v>4</v>
      </c>
      <c r="C12" s="41" t="s">
        <v>12</v>
      </c>
      <c r="D12" s="41" t="s">
        <v>74</v>
      </c>
      <c r="E12" s="42" t="s">
        <v>8</v>
      </c>
    </row>
    <row r="13" spans="2:8" x14ac:dyDescent="0.25">
      <c r="B13" s="52" t="s">
        <v>88</v>
      </c>
      <c r="C13" s="52" t="s">
        <v>57</v>
      </c>
      <c r="D13" s="52" t="s">
        <v>97</v>
      </c>
      <c r="E13" s="40">
        <v>19000</v>
      </c>
    </row>
    <row r="14" spans="2:8" x14ac:dyDescent="0.25">
      <c r="B14" s="52" t="s">
        <v>88</v>
      </c>
      <c r="C14" s="52" t="s">
        <v>57</v>
      </c>
      <c r="D14" s="52" t="s">
        <v>43</v>
      </c>
      <c r="E14" s="40">
        <v>4783.2</v>
      </c>
    </row>
    <row r="15" spans="2:8" x14ac:dyDescent="0.25">
      <c r="B15" s="52" t="s">
        <v>88</v>
      </c>
      <c r="C15" s="52" t="s">
        <v>57</v>
      </c>
      <c r="D15" s="52" t="s">
        <v>60</v>
      </c>
      <c r="E15" s="40">
        <v>21600.400000000001</v>
      </c>
    </row>
    <row r="16" spans="2:8" x14ac:dyDescent="0.25">
      <c r="B16" s="29" t="s">
        <v>88</v>
      </c>
      <c r="C16" s="29"/>
      <c r="D16" s="29"/>
      <c r="E16" s="30">
        <f>SUM(E13:E15)</f>
        <v>45383.600000000006</v>
      </c>
    </row>
    <row r="17" spans="2:5" x14ac:dyDescent="0.25">
      <c r="B17" s="52" t="s">
        <v>89</v>
      </c>
      <c r="C17" s="52" t="s">
        <v>57</v>
      </c>
      <c r="D17" s="52" t="s">
        <v>58</v>
      </c>
      <c r="E17" s="40">
        <v>16725</v>
      </c>
    </row>
    <row r="18" spans="2:5" x14ac:dyDescent="0.25">
      <c r="B18" s="52" t="s">
        <v>89</v>
      </c>
      <c r="C18" s="52" t="s">
        <v>57</v>
      </c>
      <c r="D18" s="52" t="s">
        <v>97</v>
      </c>
      <c r="E18" s="40">
        <v>62700</v>
      </c>
    </row>
    <row r="19" spans="2:5" x14ac:dyDescent="0.25">
      <c r="B19" s="52" t="s">
        <v>89</v>
      </c>
      <c r="C19" s="52" t="s">
        <v>57</v>
      </c>
      <c r="D19" s="52" t="s">
        <v>24</v>
      </c>
      <c r="E19" s="40">
        <v>402022</v>
      </c>
    </row>
    <row r="20" spans="2:5" x14ac:dyDescent="0.25">
      <c r="B20" s="29" t="s">
        <v>89</v>
      </c>
      <c r="C20" s="29"/>
      <c r="D20" s="29"/>
      <c r="E20" s="30">
        <f>SUM(E17:E19)</f>
        <v>481447</v>
      </c>
    </row>
    <row r="21" spans="2:5" x14ac:dyDescent="0.25">
      <c r="B21" s="52" t="s">
        <v>90</v>
      </c>
      <c r="C21" s="52" t="s">
        <v>57</v>
      </c>
      <c r="D21" s="52" t="s">
        <v>97</v>
      </c>
      <c r="E21" s="40">
        <v>103550</v>
      </c>
    </row>
    <row r="22" spans="2:5" x14ac:dyDescent="0.25">
      <c r="B22" s="52" t="s">
        <v>90</v>
      </c>
      <c r="C22" s="52" t="s">
        <v>57</v>
      </c>
      <c r="D22" s="52" t="s">
        <v>60</v>
      </c>
      <c r="E22" s="40">
        <v>25020</v>
      </c>
    </row>
    <row r="23" spans="2:5" x14ac:dyDescent="0.25">
      <c r="B23" s="52"/>
      <c r="C23" s="52"/>
      <c r="D23" s="52"/>
      <c r="E23" s="40"/>
    </row>
    <row r="24" spans="2:5" x14ac:dyDescent="0.25">
      <c r="B24" s="29" t="s">
        <v>90</v>
      </c>
      <c r="C24" s="29"/>
      <c r="D24" s="29"/>
      <c r="E24" s="30">
        <f>SUM(E21:E23)</f>
        <v>128570</v>
      </c>
    </row>
    <row r="25" spans="2:5" x14ac:dyDescent="0.25">
      <c r="B25" s="29" t="s">
        <v>0</v>
      </c>
      <c r="C25" s="29"/>
      <c r="D25" s="29"/>
      <c r="E25" s="30">
        <f>SUM(E24,E20,E16)</f>
        <v>655400.6</v>
      </c>
    </row>
    <row r="27" spans="2:5" x14ac:dyDescent="0.25">
      <c r="B27" t="s">
        <v>21</v>
      </c>
    </row>
    <row r="29" spans="2:5" x14ac:dyDescent="0.25">
      <c r="B29" s="61" t="s">
        <v>70</v>
      </c>
      <c r="C29" s="61"/>
      <c r="D29" s="43"/>
    </row>
    <row r="30" spans="2:5" x14ac:dyDescent="0.25">
      <c r="B30" s="37" t="s">
        <v>72</v>
      </c>
      <c r="C30" s="37" t="s">
        <v>73</v>
      </c>
    </row>
    <row r="31" spans="2:5" x14ac:dyDescent="0.25">
      <c r="B31" s="52" t="s">
        <v>97</v>
      </c>
      <c r="C31" s="40">
        <f>+E13+E18+E21</f>
        <v>185250</v>
      </c>
    </row>
    <row r="32" spans="2:5" x14ac:dyDescent="0.25">
      <c r="B32" s="52" t="s">
        <v>43</v>
      </c>
      <c r="C32" s="40">
        <f>+E14</f>
        <v>4783.2</v>
      </c>
    </row>
    <row r="33" spans="2:3" x14ac:dyDescent="0.25">
      <c r="B33" s="39" t="s">
        <v>60</v>
      </c>
      <c r="C33" s="40">
        <f>+E15+E22</f>
        <v>46620.4</v>
      </c>
    </row>
    <row r="34" spans="2:3" x14ac:dyDescent="0.25">
      <c r="B34" s="52" t="s">
        <v>58</v>
      </c>
      <c r="C34" s="40">
        <f>+E17</f>
        <v>16725</v>
      </c>
    </row>
    <row r="35" spans="2:3" x14ac:dyDescent="0.25">
      <c r="B35" s="52" t="s">
        <v>24</v>
      </c>
      <c r="C35" s="40">
        <f>+E19</f>
        <v>402022</v>
      </c>
    </row>
  </sheetData>
  <sortState ref="B12:F20">
    <sortCondition ref="B12"/>
  </sortState>
  <mergeCells count="7">
    <mergeCell ref="B29:C29"/>
    <mergeCell ref="B9:E9"/>
    <mergeCell ref="B11:E11"/>
    <mergeCell ref="B6:E6"/>
    <mergeCell ref="B7:E7"/>
    <mergeCell ref="B8:E8"/>
    <mergeCell ref="B10:E10"/>
  </mergeCells>
  <printOptions horizontalCentered="1"/>
  <pageMargins left="0.19685039370078741" right="0.19685039370078741" top="0.59055118110236227" bottom="0.59055118110236227" header="0.31496062992125984" footer="0.31496062992125984"/>
  <pageSetup orientation="portrait" r:id="rId1"/>
  <headerFooter>
    <oddFooter>&amp;CE-Página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Consolidado</vt:lpstr>
      <vt:lpstr>Bovino Carnico</vt:lpstr>
      <vt:lpstr>Bovino Lacteo</vt:lpstr>
      <vt:lpstr>Leche</vt:lpstr>
      <vt:lpstr>Pieles</vt:lpstr>
      <vt:lpstr>Embutidos</vt:lpstr>
      <vt:lpstr>Otro Origen</vt:lpstr>
      <vt:lpstr>Huevo</vt:lpstr>
      <vt:lpstr>Pro vet</vt:lpstr>
      <vt:lpstr>'Bovino Carnico'!Títulos_a_imprimir</vt:lpstr>
      <vt:lpstr>'Bovino Lacteo'!Títulos_a_imprimir</vt:lpstr>
      <vt:lpstr>Embutidos!Títulos_a_imprimir</vt:lpstr>
      <vt:lpstr>Huevo!Títulos_a_imprimir</vt:lpstr>
      <vt:lpstr>Leche!Títulos_a_imprimir</vt:lpstr>
      <vt:lpstr>'Otro Origen'!Títulos_a_imprimir</vt:lpstr>
      <vt:lpstr>Pieles!Títulos_a_imprimir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Planificasion Y Desarollo</cp:lastModifiedBy>
  <cp:lastPrinted>2020-10-16T17:58:30Z</cp:lastPrinted>
  <dcterms:created xsi:type="dcterms:W3CDTF">2013-05-27T12:29:06Z</dcterms:created>
  <dcterms:modified xsi:type="dcterms:W3CDTF">2023-10-12T14:05:56Z</dcterms:modified>
</cp:coreProperties>
</file>